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20" r:id="rId11"/>
    <sheet name="MŽ Detail" sheetId="403" r:id="rId12"/>
    <sheet name="Osobní náklady" sheetId="419" r:id="rId13"/>
    <sheet name="ON Data" sheetId="418" state="hidden" r:id="rId14"/>
    <sheet name="ZV Vykáz.-A" sheetId="344" r:id="rId15"/>
    <sheet name="ZV Vykáz.-A Detail" sheetId="345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_xlnm._FilterDatabase" localSheetId="15" hidden="1">'ZV Vykáz.-A Detail'!$A$5:$P$5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5" i="383" l="1"/>
  <c r="A11" i="383"/>
  <c r="C13" i="414"/>
  <c r="D13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AA18" i="419" l="1"/>
  <c r="AH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6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7" i="414"/>
  <c r="A12" i="414"/>
  <c r="A8" i="414"/>
  <c r="A7" i="414"/>
  <c r="A13" i="414"/>
  <c r="A4" i="414"/>
  <c r="A6" i="339" l="1"/>
  <c r="A5" i="339"/>
  <c r="D16" i="414"/>
  <c r="D4" i="414"/>
  <c r="C16" i="414"/>
  <c r="D8" i="414" l="1"/>
  <c r="C12" i="414" l="1"/>
  <c r="C7" i="414"/>
  <c r="E17" i="414" l="1"/>
  <c r="E12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G3" i="387"/>
  <c r="H3" i="387" s="1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21" i="383"/>
  <c r="A20" i="383"/>
  <c r="A17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8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<sst xmlns="http://schemas.openxmlformats.org/spreadsheetml/2006/main" count="6262" uniqueCount="1875">
  <si>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</si>
  <si>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</si>
  <si>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</si>
  <si>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</si>
  <si>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</si>
  <si>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</si>
  <si>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</si>
  <si>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</si>
  <si>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</si>
  <si>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</si>
  <si>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</si>
  <si>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</si>
  <si>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</si>
  <si>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</si>
  <si>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</si>
  <si>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</si>
  <si>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</si>
  <si>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</si>
  <si>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</si>
  <si>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</si>
  <si>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</si>
  <si>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</si>
  <si>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</si>
  <si>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</si>
  <si>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</si>
  <si>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</si>
  <si>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</si>
  <si>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</si>
  <si>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</si>
  <si>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</si>
  <si>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</si>
  <si>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</si>
  <si>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</si>
  <si>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</si>
  <si>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</si>
  <si>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</si>
  <si>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</si>
  <si>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</si>
  <si>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</si>
  <si>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</si>
  <si>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</si>
  <si>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</si>
  <si>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</si>
  <si>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</si>
  <si>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</si>
  <si>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</si>
  <si>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</si>
  <si>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</si>
  <si>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</si>
  <si>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</si>
  <si>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</si>
  <si>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</si>
  <si>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</si>
  <si>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</si>
  <si>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</si>
  <si>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</si>
  <si>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</si>
  <si>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</si>
  <si>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</si>
  <si>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</si>
  <si>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</si>
  <si>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</si>
  <si>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</si>
  <si>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</si>
  <si>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</si>
  <si>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</si>
  <si>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</si>
  <si>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</si>
  <si>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</si>
  <si>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</si>
  <si>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</si>
  <si>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</si>
  <si>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</si>
  <si>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</si>
  <si>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</si>
  <si>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</si>
  <si>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</si>
  <si>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</si>
  <si>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</si>
  <si>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</si>
  <si>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</si>
  <si>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</si>
  <si>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</si>
  <si>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</si>
  <si>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</si>
  <si>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</si>
  <si>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</si>
  <si>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</si>
  <si>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</si>
  <si>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</si>
  <si>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</si>
  <si>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</si>
  <si>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</si>
  <si>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</si>
  <si>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</si>
  <si>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</si>
  <si>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</si>
  <si>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</si>
  <si>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</si>
  <si>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</si>
  <si>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</si>
  <si>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</si>
  <si>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</si>
  <si>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</si>
  <si>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</si>
  <si>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</si>
  <si>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</si>
  <si>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</si>
  <si>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</si>
  <si>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</si>
  <si>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</si>
  <si>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</si>
  <si>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</si>
  <si>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</si>
  <si>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</si>
  <si>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</si>
  <si>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</si>
  <si>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</si>
  <si>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</si>
  <si>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</si>
  <si>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</si>
  <si>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</si>
  <si>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</si>
  <si>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</si>
  <si>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</si>
  <si>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</si>
  <si>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</si>
  <si>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</si>
  <si>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</si>
  <si>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</si>
  <si>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</si>
  <si>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</si>
  <si>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</si>
  <si>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</si>
  <si>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</si>
  <si>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</si>
  <si>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</si>
  <si>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</si>
  <si>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</si>
  <si>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</si>
  <si>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</si>
  <si>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</si>
  <si>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</si>
  <si>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</si>
  <si>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</si>
  <si>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</si>
  <si>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</si>
  <si>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</si>
  <si>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</si>
  <si>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</si>
  <si>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</si>
  <si>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</si>
  <si>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</si>
  <si>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</si>
  <si>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</si>
  <si>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</si>
  <si>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</si>
  <si>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</si>
  <si>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</si>
  <si>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</si>
  <si>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</si>
  <si>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</si>
  <si>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</si>
  <si>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</si>
  <si>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</si>
  <si>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</si>
  <si>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</si>
  <si>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</si>
  <si>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</si>
  <si>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</si>
  <si>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</si>
  <si>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</si>
  <si>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</si>
  <si>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</si>
  <si>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</si>
  <si>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</si>
  <si>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</si>
  <si>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</si>
  <si>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</si>
  <si>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</si>
  <si>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</si>
  <si>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</si>
  <si>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</si>
  <si>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</si>
  <si>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</si>
  <si>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</si>
  <si>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</si>
  <si>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</si>
  <si>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</si>
  <si>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</si>
  <si>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</si>
  <si>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</si>
  <si>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</si>
  <si>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</si>
  <si>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</si>
  <si>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</si>
  <si>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</si>
  <si>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</si>
  <si>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</si>
  <si>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</si>
  <si>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</si>
  <si>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</si>
  <si>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</si>
  <si>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</si>
  <si>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</si>
  <si>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</si>
  <si>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</si>
  <si>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</si>
  <si>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</si>
  <si>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</si>
  <si>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</si>
  <si>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</si>
  <si>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</si>
  <si>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</si>
  <si>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</si>
  <si>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</si>
  <si>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</si>
  <si>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</si>
  <si>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</si>
  <si>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</si>
  <si>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</si>
  <si>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</si>
  <si>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</si>
  <si>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</si>
  <si>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</si>
  <si>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</si>
  <si>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</si>
  <si>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</si>
  <si>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</si>
  <si>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</si>
  <si>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</si>
  <si>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</si>
  <si>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</si>
  <si>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</si>
  <si>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</si>
  <si>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</si>
  <si>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</si>
  <si>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</si>
  <si>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</si>
  <si>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</si>
  <si>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</si>
  <si>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</si>
  <si>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</si>
  <si>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</si>
  <si>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</si>
  <si>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</si>
  <si>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</si>
  <si>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</si>
  <si>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</si>
  <si>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</si>
  <si>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</si>
  <si>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</si>
  <si>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</si>
  <si>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</si>
  <si>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</si>
  <si>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</si>
  <si>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</si>
  <si>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</si>
  <si>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</si>
  <si>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</si>
  <si>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</si>
  <si>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</si>
  <si>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</si>
  <si>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</si>
  <si>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</si>
  <si>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</si>
  <si>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</si>
  <si>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</si>
  <si>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</si>
  <si>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</si>
  <si>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</si>
  <si>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</si>
  <si>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</si>
  <si>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</si>
  <si>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</si>
  <si>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</si>
  <si>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</si>
  <si>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</si>
  <si>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</si>
  <si>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</si>
  <si>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</si>
  <si>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</si>
  <si>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</si>
  <si>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</si>
  <si>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</si>
  <si>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</si>
  <si>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</si>
  <si>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</si>
  <si>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</si>
  <si>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</si>
  <si>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</si>
  <si>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</si>
  <si>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</si>
  <si>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</si>
  <si>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</si>
  <si>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</si>
  <si>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</si>
  <si>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</si>
  <si>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</si>
  <si>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</si>
  <si>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</si>
  <si>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</si>
  <si>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</si>
  <si>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</si>
  <si>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</si>
  <si>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</si>
  <si>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</si>
  <si>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</si>
  <si>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</si>
  <si>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</si>
  <si>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</si>
  <si>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</si>
  <si>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</si>
  <si>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</si>
  <si>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</si>
  <si>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</si>
  <si>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</si>
  <si>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</si>
  <si>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</si>
  <si>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</si>
  <si>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</si>
  <si>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</si>
  <si>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</si>
  <si>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</si>
  <si>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</si>
  <si>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</si>
  <si>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</si>
  <si>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</si>
  <si>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</si>
  <si>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</si>
  <si>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</si>
  <si>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</si>
  <si>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</si>
  <si>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</si>
  <si>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</si>
  <si>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</si>
  <si>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</si>
  <si>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</si>
  <si>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</si>
  <si>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</si>
  <si>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</si>
  <si>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</si>
  <si>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</si>
  <si>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</si>
  <si>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</si>
  <si>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</si>
  <si>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</si>
  <si>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</si>
  <si>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</si>
  <si>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</si>
  <si>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</si>
  <si>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</si>
  <si>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</si>
  <si>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</si>
  <si>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</si>
  <si>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</si>
  <si>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</si>
  <si>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</si>
  <si>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</si>
  <si>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</si>
  <si>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</si>
  <si>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</si>
  <si>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</si>
  <si>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</si>
  <si>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</si>
  <si>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</si>
  <si>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</si>
  <si>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</si>
  <si>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</si>
  <si>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</si>
  <si>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</si>
  <si>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</si>
  <si>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</si>
  <si>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</si>
  <si>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</si>
  <si>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</si>
  <si>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</si>
  <si>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</si>
  <si>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</si>
  <si>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</si>
  <si>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</si>
  <si>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</si>
  <si>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</si>
  <si>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</si>
  <si>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</si>
  <si>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</si>
  <si>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</si>
  <si>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</si>
  <si>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</si>
  <si>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</si>
  <si>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</si>
  <si>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</si>
  <si>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</si>
  <si>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</si>
  <si>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</si>
  <si>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</si>
  <si>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</si>
  <si>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</si>
  <si>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</si>
  <si>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</si>
  <si>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</si>
  <si>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</si>
  <si>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</si>
  <si>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</si>
  <si>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</si>
  <si>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</si>
  <si>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</si>
  <si>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</si>
  <si>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</si>
  <si>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</si>
  <si>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</si>
  <si>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</si>
  <si>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</si>
  <si>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</si>
  <si>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</si>
  <si>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</si>
  <si>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</si>
  <si>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</si>
  <si>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</si>
  <si>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</si>
  <si>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</si>
  <si>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</si>
  <si>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</si>
  <si>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</si>
  <si>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</si>
  <si>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</si>
  <si>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</si>
  <si>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</si>
  <si>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</si>
  <si>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</si>
  <si>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</si>
  <si>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</si>
  <si>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</si>
  <si>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</si>
  <si>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</si>
  <si>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</si>
  <si>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</si>
  <si>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</si>
  <si>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</si>
  <si>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</si>
  <si>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</si>
  <si>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</si>
  <si>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</si>
  <si>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</si>
  <si>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</si>
  <si>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100643</t>
  </si>
  <si>
    <t>643</t>
  </si>
  <si>
    <t>VITAMIN B12 LECIVA 1000RG</t>
  </si>
  <si>
    <t>INJ 5X1ML/1000RG</t>
  </si>
  <si>
    <t>100835</t>
  </si>
  <si>
    <t>835</t>
  </si>
  <si>
    <t>CALCIUM PANTHOTEN. SLOVAKOFARMA</t>
  </si>
  <si>
    <t>UNG 1X30GM</t>
  </si>
  <si>
    <t>102479</t>
  </si>
  <si>
    <t>2479</t>
  </si>
  <si>
    <t>DITHIADEN</t>
  </si>
  <si>
    <t>TBL 20X2MG</t>
  </si>
  <si>
    <t>152266</t>
  </si>
  <si>
    <t>52266</t>
  </si>
  <si>
    <t>INFADOLAN</t>
  </si>
  <si>
    <t>DRM UNG 1X30GM</t>
  </si>
  <si>
    <t>155947</t>
  </si>
  <si>
    <t>55947</t>
  </si>
  <si>
    <t>OPHTAL LIQ 2X50ML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</si>
  <si>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</si>
  <si>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</si>
  <si>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</si>
  <si>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</si>
  <si>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</si>
  <si>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</si>
  <si>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</si>
  <si>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</si>
  <si>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</si>
  <si>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</si>
  <si>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</si>
  <si>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</si>
  <si>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841059</t>
  </si>
  <si>
    <t>Indulona olivová ung.100g</t>
  </si>
  <si>
    <t>846341</t>
  </si>
  <si>
    <t>Indulona Kamilková</t>
  </si>
  <si>
    <t>1x100g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</si>
  <si>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</si>
  <si>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</si>
  <si>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</si>
  <si>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</si>
  <si>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</si>
  <si>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</si>
  <si>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</si>
  <si>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</si>
  <si>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</si>
  <si>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KULICH 1 kg</t>
  </si>
  <si>
    <t>100394</t>
  </si>
  <si>
    <t>394</t>
  </si>
  <si>
    <t>ATROPIN BIOTIKA 1MG</t>
  </si>
  <si>
    <t>INJ 10X1ML/1MG</t>
  </si>
  <si>
    <t>146125</t>
  </si>
  <si>
    <t>46125</t>
  </si>
  <si>
    <t>LIDOCAIN 10%</t>
  </si>
  <si>
    <t>SPR 1X38GM</t>
  </si>
  <si>
    <t>169789</t>
  </si>
  <si>
    <t>69789</t>
  </si>
  <si>
    <t>AQUA PRO INJECTIONE ARDEAPHARMA</t>
  </si>
  <si>
    <t>INF 1X500ML</t>
  </si>
  <si>
    <t>193109</t>
  </si>
  <si>
    <t>93109</t>
  </si>
  <si>
    <t>SUPRACAIN 4%</t>
  </si>
  <si>
    <t>INJ 10X2ML</t>
  </si>
  <si>
    <t>911927</t>
  </si>
  <si>
    <t>KL ETHANOL.C.BENZINO 200G</t>
  </si>
  <si>
    <t>705608</t>
  </si>
  <si>
    <t>Indulona A/64 ung.100ml modrá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</si>
  <si>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</si>
  <si>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</si>
  <si>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</si>
  <si>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</si>
  <si>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</si>
  <si>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</si>
  <si>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</si>
  <si>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</si>
  <si>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</si>
  <si>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</si>
  <si>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</si>
  <si>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</si>
  <si>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</si>
  <si>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</si>
  <si>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</si>
  <si>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</si>
  <si>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</si>
  <si>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</si>
  <si>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</si>
  <si>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921454</t>
  </si>
  <si>
    <t>KL ETHANOL.C.BENZINO 10G</t>
  </si>
  <si>
    <t>501065</t>
  </si>
  <si>
    <t>KL SIGNATURY</t>
  </si>
  <si>
    <t>920117</t>
  </si>
  <si>
    <t>KL SOL.FORMALDEHYDI 10% 1000 g</t>
  </si>
  <si>
    <t>UN 2209</t>
  </si>
  <si>
    <t>500224</t>
  </si>
  <si>
    <t>Parodontax Extra 300ml ústní voda</t>
  </si>
  <si>
    <t>921136</t>
  </si>
  <si>
    <t>KL ZINCI OXIDI PASTA, 100G</t>
  </si>
  <si>
    <t>921249</t>
  </si>
  <si>
    <t>KL SOL.FORMALDEHYDI 10%, 200G</t>
  </si>
  <si>
    <t>900873</t>
  </si>
  <si>
    <t>KL VASELINUM ALBUM, 100G</t>
  </si>
  <si>
    <t>921230</t>
  </si>
  <si>
    <t>KL VASELINUM ALBUM, 20G</t>
  </si>
  <si>
    <t>921281</t>
  </si>
  <si>
    <t>KL BENZINUM 200g</t>
  </si>
  <si>
    <t>920270</t>
  </si>
  <si>
    <t>KL PERSTERIL 10% 100 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</si>
  <si>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</si>
  <si>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</si>
  <si>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</si>
  <si>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</si>
  <si>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</si>
  <si>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</si>
  <si>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</si>
  <si>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</si>
  <si>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</si>
  <si>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</si>
  <si>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</si>
  <si>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</si>
  <si>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</si>
  <si>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</si>
  <si>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</si>
  <si>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900435</t>
  </si>
  <si>
    <t>KL SOL.FORMALDEHYDI 10%,100G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</si>
  <si>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</si>
  <si>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</si>
  <si>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</si>
  <si>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</si>
  <si>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</si>
  <si>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</si>
  <si>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</si>
  <si>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</si>
  <si>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</si>
  <si>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</si>
  <si>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</si>
  <si>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</si>
  <si>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</si>
  <si>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</si>
  <si>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</si>
  <si>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</si>
  <si>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</si>
  <si>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</si>
  <si>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</si>
  <si>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</si>
  <si>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</si>
  <si>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</si>
  <si>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</si>
  <si>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</si>
  <si>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</si>
  <si>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</si>
  <si>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</si>
  <si>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</si>
  <si>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</si>
  <si>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</si>
  <si>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</si>
  <si>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</si>
  <si>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</si>
  <si>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</si>
  <si>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</si>
  <si>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</si>
  <si>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</si>
  <si>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</si>
  <si>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</si>
  <si>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</si>
  <si>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841094</t>
  </si>
  <si>
    <t>Corsodyl ustni voda 0,1% 200 ml</t>
  </si>
  <si>
    <t>200863</t>
  </si>
  <si>
    <t>OPHTHALMO-SEPTONEX</t>
  </si>
  <si>
    <t>OPH GTT SOL 1X10ML PLAST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</si>
  <si>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</si>
  <si>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</si>
  <si>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</si>
  <si>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</si>
  <si>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</si>
  <si>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</si>
  <si>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30g Generica</t>
  </si>
  <si>
    <t>500128</t>
  </si>
  <si>
    <t>Curaprox Curasept ADS 350 par.gel 30ml</t>
  </si>
  <si>
    <t>176538</t>
  </si>
  <si>
    <t>76538</t>
  </si>
  <si>
    <t>MEPIVASTESIN</t>
  </si>
  <si>
    <t>P</t>
  </si>
  <si>
    <t>130164</t>
  </si>
  <si>
    <t>30164</t>
  </si>
  <si>
    <t>MIDAZOLAM TORREX 1MG/ML</t>
  </si>
  <si>
    <t>INJ 10X5ML/5MG</t>
  </si>
  <si>
    <t>50113013</t>
  </si>
  <si>
    <t>190778</t>
  </si>
  <si>
    <t>90778</t>
  </si>
  <si>
    <t>BACTROBAN</t>
  </si>
  <si>
    <t>DRM UNG 1X15GM</t>
  </si>
  <si>
    <t>105951</t>
  </si>
  <si>
    <t>5951</t>
  </si>
  <si>
    <t>AMOKSIKLAV 1G</t>
  </si>
  <si>
    <t>TBL OBD 14X1GM</t>
  </si>
  <si>
    <t>844576</t>
  </si>
  <si>
    <t>100339</t>
  </si>
  <si>
    <t>DALACIN C 300 MG</t>
  </si>
  <si>
    <t>POR CPS DUR 16X300MG</t>
  </si>
  <si>
    <t>Klinika zubního lékařství, ambulance</t>
  </si>
  <si>
    <t>Lékárna - léčiva</t>
  </si>
  <si>
    <t>Lékárna - antibiotika</t>
  </si>
  <si>
    <t>2421 - Klinika zubního lékařství, ambulance</t>
  </si>
  <si>
    <t>J01CR02 - Amoxicilin a enzymový inhibitor</t>
  </si>
  <si>
    <t>N05CD08 - Midazolam</t>
  </si>
  <si>
    <t>J01FF01 - Klindamycin</t>
  </si>
  <si>
    <t>J01CR02</t>
  </si>
  <si>
    <t>AMOKSIKLAV 1 G</t>
  </si>
  <si>
    <t>POR TBL FLM 14X1GM</t>
  </si>
  <si>
    <t>J01FF01</t>
  </si>
  <si>
    <t>N05CD08</t>
  </si>
  <si>
    <t>MIDAZOLAM TORREX 1 MG/ML</t>
  </si>
  <si>
    <t>INJ SOL 10X5ML/5MG</t>
  </si>
  <si>
    <t>Přehled plnění pozitivního listu - spotřeba léčivých přípravků - orientační přehled</t>
  </si>
  <si>
    <t>50115070     ostatní ZPr - katetry, stenty, porty (sk.Z_513)</t>
  </si>
  <si>
    <t>2406</t>
  </si>
  <si>
    <t>IOP - Mod.tech.vyb.v oblasti prevence nozokomiál.infek.</t>
  </si>
  <si>
    <t>IOP - Mod.tech.vyb.v oblasti prevence nozokomiál.infek. Celkem</t>
  </si>
  <si>
    <t>ZA321</t>
  </si>
  <si>
    <t>Kompresa gáza 7,5 cm x 7,5 cm / 100 ks 17 nití, 8 vrstev 06002</t>
  </si>
  <si>
    <t>ZA446</t>
  </si>
  <si>
    <t>Vata buničitá přířezy 20 x 30 cm 1230200129</t>
  </si>
  <si>
    <t>ZA451</t>
  </si>
  <si>
    <t>Náplast omniplast 5 cm x 9,2 m 9004540 (900429)</t>
  </si>
  <si>
    <t>ZA554</t>
  </si>
  <si>
    <t>Krytí hypro-sorb R 10 x 10 x 10 mm bal. á 10 ks 006</t>
  </si>
  <si>
    <t>ZA603</t>
  </si>
  <si>
    <t>Kompresa gáza 7,5 x 7,5 cm / 2 ks sterilní karton á 1000 ks 26005</t>
  </si>
  <si>
    <t>ZA604</t>
  </si>
  <si>
    <t>Tyčinka vatová sterilní á 1000 ks 5100/SG/CS</t>
  </si>
  <si>
    <t>ZA633</t>
  </si>
  <si>
    <t>Štětička malá nest.,bal 50 ks, 620003541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</si>
  <si>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</si>
  <si>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</si>
  <si>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</si>
  <si>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</si>
  <si>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</si>
  <si>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</si>
  <si>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ZC436</t>
  </si>
  <si>
    <t>Náplast transpore 5,00 cm x 9,14 m 1527-2</t>
  </si>
  <si>
    <t>ZD740</t>
  </si>
  <si>
    <t>Kompresa gáza 7,5 x 7,5 cm / 5 ks sterilní 1325019265</t>
  </si>
  <si>
    <t>ZG538</t>
  </si>
  <si>
    <t>Obvaz ran po chir.zákrocích COE PACK 530315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</si>
  <si>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</si>
  <si>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</si>
  <si>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</si>
  <si>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</si>
  <si>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</si>
  <si>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</si>
  <si>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ZA486</t>
  </si>
  <si>
    <t>Krytí mastný tyl jelonet   5 x 5 cm á 50 ks 7403</t>
  </si>
  <si>
    <t>ZL790</t>
  </si>
  <si>
    <t>Obvaz sterilní hotový č. 3 A4101144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</si>
  <si>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</si>
  <si>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</si>
  <si>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</si>
  <si>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</si>
  <si>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</si>
  <si>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</si>
  <si>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</si>
  <si>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</si>
  <si>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</si>
  <si>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</si>
  <si>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ZA727</t>
  </si>
  <si>
    <t>Kontejner 30 ml sterilní 331690251750</t>
  </si>
  <si>
    <t>ZA738</t>
  </si>
  <si>
    <t>Filtr mini spike zelený 4550242</t>
  </si>
  <si>
    <t>ZA754</t>
  </si>
  <si>
    <t>Stříkačka injekční 3-dílná 10 ml LL Omnifix Solo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</si>
  <si>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</si>
  <si>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</si>
  <si>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</si>
  <si>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</si>
  <si>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</si>
  <si>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</si>
  <si>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</si>
  <si>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</si>
  <si>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ZB058</t>
  </si>
  <si>
    <t>Tonometr digitální automatický KVS-LD7</t>
  </si>
  <si>
    <t>ZB830</t>
  </si>
  <si>
    <t>Zrcátko zubní - zvětšovací b397122510020</t>
  </si>
  <si>
    <t>ZC752</t>
  </si>
  <si>
    <t>Čepelka skalpelová 15 BB515</t>
  </si>
  <si>
    <t>ZD568</t>
  </si>
  <si>
    <t>Kleště laboratorní 117520700</t>
  </si>
  <si>
    <t>ZD945</t>
  </si>
  <si>
    <t>Filtr bakteriální a virový 1544</t>
  </si>
  <si>
    <t>ZE159</t>
  </si>
  <si>
    <t>Nádoba na kontaminovaný odpad 2 l 15-0003</t>
  </si>
  <si>
    <t>ZE308</t>
  </si>
  <si>
    <t>Stříkačka injekční 3-dílná 5 ml LL Omnifix Solo 4617053V</t>
  </si>
  <si>
    <t>ZF159</t>
  </si>
  <si>
    <t>Nádoba na kontaminovaný odpad 1 l 15-0002</t>
  </si>
  <si>
    <t>ZI179</t>
  </si>
  <si>
    <t>Zkumavka s mediem+ flovakovaný tampon eSwab růžový 490CE.A</t>
  </si>
  <si>
    <t>ZB681</t>
  </si>
  <si>
    <t xml:space="preserve">Návlek na fix.tyčinku k OPG bal. á 200 ks 6644-IMG                              </t>
  </si>
  <si>
    <t>ZD131</t>
  </si>
  <si>
    <t>Čepelka skalpelová 12 BB512</t>
  </si>
  <si>
    <t>ZB587</t>
  </si>
  <si>
    <t>Vzduchovod nosní PVC 8,0/10 579210</t>
  </si>
  <si>
    <t>ZF549</t>
  </si>
  <si>
    <t>Náústek s filtrem výměnný k plynu Entonox 1043178</t>
  </si>
  <si>
    <t>ZD068</t>
  </si>
  <si>
    <t>Opaquer IPS-InLine/PoM A-D A2 IV593161</t>
  </si>
  <si>
    <t>ZB234</t>
  </si>
  <si>
    <t>Maska na ambuvak s nafuk. polštářkem vel. 5 H-102025</t>
  </si>
  <si>
    <t>ZB585</t>
  </si>
  <si>
    <t>Vzduchovod nosní PVC 6/8 579208</t>
  </si>
  <si>
    <t>ZA395</t>
  </si>
  <si>
    <t>Jehelec mathieu 1853</t>
  </si>
  <si>
    <t>ZB315</t>
  </si>
  <si>
    <t>Vzduchovod nosní 7.0 mm bal. á 10 ks 100/210/070</t>
  </si>
  <si>
    <t>ZK896</t>
  </si>
  <si>
    <t>Držátko skalpelových čepelek č.3 B397112920015</t>
  </si>
  <si>
    <t>ZH010</t>
  </si>
  <si>
    <t xml:space="preserve">Váženka se zabroušeným víčkem, průměr 30 mm, výška 40 mm L120076(dřív.k.č.L120082) 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</si>
  <si>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</si>
  <si>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</si>
  <si>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</si>
  <si>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</si>
  <si>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</si>
  <si>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</si>
  <si>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</si>
  <si>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</si>
  <si>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</si>
  <si>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</si>
  <si>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ZC237</t>
  </si>
  <si>
    <t>Implantát D5.1 BIO/L12 3551:3</t>
  </si>
  <si>
    <t>ZC300</t>
  </si>
  <si>
    <t>Pasta Depural Neo 4816210</t>
  </si>
  <si>
    <t>ZC301</t>
  </si>
  <si>
    <t>Ypeen 800g dóza 100066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</si>
  <si>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</si>
  <si>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</si>
  <si>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</si>
  <si>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</si>
  <si>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</si>
  <si>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</si>
  <si>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</si>
  <si>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</si>
  <si>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</si>
  <si>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</si>
  <si>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ZC337</t>
  </si>
  <si>
    <t xml:space="preserve">Drát shorty koby twistis 014 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</si>
  <si>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</si>
  <si>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</si>
  <si>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</si>
  <si>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</si>
  <si>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</si>
  <si>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</si>
  <si>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</si>
  <si>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</si>
  <si>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ZC432</t>
  </si>
  <si>
    <t>Kořenová výplň AH 26 60621101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</si>
  <si>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</si>
  <si>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</si>
  <si>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</si>
  <si>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</si>
  <si>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</si>
  <si>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</si>
  <si>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</si>
  <si>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</si>
  <si>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</si>
  <si>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</si>
  <si>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</si>
  <si>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</si>
  <si>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</si>
  <si>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</si>
  <si>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ZC516</t>
  </si>
  <si>
    <t>Čep papírový 1507</t>
  </si>
  <si>
    <t>ZC518</t>
  </si>
  <si>
    <t xml:space="preserve">Kromopan 100 450 g, 1/X2710 </t>
  </si>
  <si>
    <t>ZC519</t>
  </si>
  <si>
    <t>Elastic Cromo 4221305</t>
  </si>
  <si>
    <t>ZC527</t>
  </si>
  <si>
    <t>Sádra alabastr. 0301/25 á 25 kg</t>
  </si>
  <si>
    <t>ZC533</t>
  </si>
  <si>
    <t>Relyx temp NE001</t>
  </si>
  <si>
    <t>ZC921</t>
  </si>
  <si>
    <t>Pružina open v cívce 100-751</t>
  </si>
  <si>
    <t>ZC928</t>
  </si>
  <si>
    <t>Protahováček Hedstrém 073025015</t>
  </si>
  <si>
    <t>ZD126</t>
  </si>
  <si>
    <t>Pistole DC na amalgam zah.45°</t>
  </si>
  <si>
    <t>ZD161</t>
  </si>
  <si>
    <t>Matrice classic eliptická 7932.3</t>
  </si>
  <si>
    <t>ZD351</t>
  </si>
  <si>
    <t>Speedex Universal Aktivator IX4990</t>
  </si>
  <si>
    <t>ZD387</t>
  </si>
  <si>
    <t>Gumička ligovací elast.ligatury Safe-T-Ties 400-417</t>
  </si>
  <si>
    <t>ZD390</t>
  </si>
  <si>
    <t>Tahy gumové intraor.-medium 3/16" 407-031S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</si>
  <si>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</si>
  <si>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</si>
  <si>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</si>
  <si>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</si>
  <si>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</si>
  <si>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</si>
  <si>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</si>
  <si>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</si>
  <si>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</si>
  <si>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</si>
  <si>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</si>
  <si>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</si>
  <si>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</si>
  <si>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</si>
  <si>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</si>
  <si>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400-405</t>
  </si>
  <si>
    <t>ZE067</t>
  </si>
  <si>
    <t>Gumička ligovací 400-408</t>
  </si>
  <si>
    <t>ZE584</t>
  </si>
  <si>
    <t>Aquasil ultra XLV/regular set 678781</t>
  </si>
  <si>
    <t>ZE673</t>
  </si>
  <si>
    <t>Drát NiTi 17 x 25 101-444</t>
  </si>
  <si>
    <t>ZE730</t>
  </si>
  <si>
    <t>Implantát D4.4 BIO-ACCEL/L10 0221:3</t>
  </si>
  <si>
    <t>ZE738</t>
  </si>
  <si>
    <t>Řetízek elast. čirý-light 400-317LF</t>
  </si>
  <si>
    <t>ZE739</t>
  </si>
  <si>
    <t>Řetízek elast. čirý-light 400-316LF</t>
  </si>
  <si>
    <t>ZF061</t>
  </si>
  <si>
    <t>Drát NiTi 012 101-431</t>
  </si>
  <si>
    <t>ZF062</t>
  </si>
  <si>
    <t>Drát NiTi 19 x 25 101-450</t>
  </si>
  <si>
    <t>ZF066</t>
  </si>
  <si>
    <t>Gumička ligovací 400-403</t>
  </si>
  <si>
    <t>ZF135</t>
  </si>
  <si>
    <t>Fréza malá 999-6000</t>
  </si>
  <si>
    <t>ZF496</t>
  </si>
  <si>
    <t>Drát NiTi 018 101-436</t>
  </si>
  <si>
    <t>ZG557</t>
  </si>
  <si>
    <t>Zámky keramické signature (sada=6ks) Q3010</t>
  </si>
  <si>
    <t>ZG693</t>
  </si>
  <si>
    <t>Desky bazální - horní transparentní bal.á 50 ks 90 02 525</t>
  </si>
  <si>
    <t>ZG937</t>
  </si>
  <si>
    <t>Pistole amalgámová 0025170</t>
  </si>
  <si>
    <t>ZH223</t>
  </si>
  <si>
    <t>Membrána combi-pack 16 x 22 mm DGD460309016</t>
  </si>
  <si>
    <t>ZI144</t>
  </si>
  <si>
    <t>Pilíř Attachment kulový classic D3.7/d3.7/L3 23432:3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</si>
  <si>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</si>
  <si>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</si>
  <si>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</si>
  <si>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</si>
  <si>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</si>
  <si>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</si>
  <si>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ZI808</t>
  </si>
  <si>
    <t>Biodentine biokompatibilní materiál 15 x 0,7 g 530387</t>
  </si>
  <si>
    <t>ZI810</t>
  </si>
  <si>
    <t>Nit elastická kulatá hrubá J0388</t>
  </si>
  <si>
    <t>ZI891</t>
  </si>
  <si>
    <t>Gumička ligovací á 30 ks 400-445</t>
  </si>
  <si>
    <t>ZI927</t>
  </si>
  <si>
    <t>Amalgám YDM velikost 1 YDM-I/400</t>
  </si>
  <si>
    <t>ZL509</t>
  </si>
  <si>
    <t>Cement provizorní adhesor TC NE 9026849</t>
  </si>
  <si>
    <t>ZL520</t>
  </si>
  <si>
    <t>Materiál kostní výplňový R.T.R. 0056610</t>
  </si>
  <si>
    <t>ZL577</t>
  </si>
  <si>
    <t>Sprej Kavo 4119640KA</t>
  </si>
  <si>
    <t>ZB881</t>
  </si>
  <si>
    <t>Implantát D2.9 SB/L12 02101:3</t>
  </si>
  <si>
    <t>ZB986</t>
  </si>
  <si>
    <t xml:space="preserve">Seal Protect </t>
  </si>
  <si>
    <t>ZC327</t>
  </si>
  <si>
    <t>Caviton 30 g 1401</t>
  </si>
  <si>
    <t>ZC332</t>
  </si>
  <si>
    <t>Matrice Hawe Kerr 399A</t>
  </si>
  <si>
    <t>ZC371</t>
  </si>
  <si>
    <t>Klínek mezizubní (oranž.), á 100 ks, 00116</t>
  </si>
  <si>
    <t>ZC443</t>
  </si>
  <si>
    <t>Kroužek molárový horní 6+ H/PR 878-101 až 136</t>
  </si>
  <si>
    <t>ZC457</t>
  </si>
  <si>
    <t>Solitine (Kerr) 60084</t>
  </si>
  <si>
    <t>ZC480</t>
  </si>
  <si>
    <t>Siloflex plus light 200 g 4213210</t>
  </si>
  <si>
    <t>ZC512</t>
  </si>
  <si>
    <t>Čep papírový 15-40 BT930.1</t>
  </si>
  <si>
    <t>ZC570</t>
  </si>
  <si>
    <t>Kavitan LC A2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</si>
  <si>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</si>
  <si>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</si>
  <si>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</si>
  <si>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</si>
  <si>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</si>
  <si>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</si>
  <si>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</si>
  <si>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mm/120 mm ER581240</t>
  </si>
  <si>
    <t>ZD290</t>
  </si>
  <si>
    <t>Tetric Evo 2g Flow A2</t>
  </si>
  <si>
    <t>ZD336</t>
  </si>
  <si>
    <t>Dentalon plus liquid HK65041138</t>
  </si>
  <si>
    <t>ZD357</t>
  </si>
  <si>
    <t>Papír artikulační modročerv. U 6x10 lis. 103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</si>
  <si>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</si>
  <si>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</si>
  <si>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</si>
  <si>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</si>
  <si>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</si>
  <si>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</si>
  <si>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</si>
  <si>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</si>
  <si>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ZD531</t>
  </si>
  <si>
    <t xml:space="preserve">Superacryl plus PLV. 500 g </t>
  </si>
  <si>
    <t>ZD789</t>
  </si>
  <si>
    <t>Clip clip /voco/prov.výplňový materiál 1284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</si>
  <si>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</si>
  <si>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</si>
  <si>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</si>
  <si>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</si>
  <si>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</si>
  <si>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</si>
  <si>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</si>
  <si>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</si>
  <si>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</si>
  <si>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</si>
  <si>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</si>
  <si>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</si>
  <si>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ZF313</t>
  </si>
  <si>
    <t>Opticor flow barva A3 4000009</t>
  </si>
  <si>
    <t>ZF457</t>
  </si>
  <si>
    <t>Guttasolw 15 ml</t>
  </si>
  <si>
    <t>ZF481</t>
  </si>
  <si>
    <t>Tahy gumové intraor.-medium 1/4" 407-041S</t>
  </si>
  <si>
    <t>ZF484</t>
  </si>
  <si>
    <t>Drát NiTi 018 101-437</t>
  </si>
  <si>
    <t>ZF690</t>
  </si>
  <si>
    <t>Drát NiTi 016 lower oval form III 101-435</t>
  </si>
  <si>
    <t>ZF691</t>
  </si>
  <si>
    <t>Drát NiTi 16 x 22 upper oval form III 101-442</t>
  </si>
  <si>
    <t>ZF692</t>
  </si>
  <si>
    <t>Drát NiTi 16 x 22 101-443</t>
  </si>
  <si>
    <t>ZG144</t>
  </si>
  <si>
    <t>Materiál výplňový do kořenových kanálků AH Plus 5302253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</si>
  <si>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</si>
  <si>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</si>
  <si>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</si>
  <si>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</si>
  <si>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</si>
  <si>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</si>
  <si>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</si>
  <si>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</si>
  <si>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ZG866</t>
  </si>
  <si>
    <t>Drát ocelový 020 100-020 bal. á 20 ks</t>
  </si>
  <si>
    <t>ZG958</t>
  </si>
  <si>
    <t xml:space="preserve">Keramika ceramco 3 - dentinová hmota D3 15g </t>
  </si>
  <si>
    <t>ZH186</t>
  </si>
  <si>
    <t>Pistole na amalgám mini-I-gun 594023</t>
  </si>
  <si>
    <t>ZH467</t>
  </si>
  <si>
    <t>Sprej KaVo Quattrocare á 6 ks 0411.7720</t>
  </si>
  <si>
    <t>Sprej KaVo Quattrocare á 6 ks 0.411.7720</t>
  </si>
  <si>
    <t>ZH729</t>
  </si>
  <si>
    <t>Šroubovák imbus ruční dlouhý hex 1.4/L21/L35 2524.3</t>
  </si>
  <si>
    <t>ZH828</t>
  </si>
  <si>
    <t>Pilíř estetický angulovaný plus D3.7/d5.4/15°/L2 525192</t>
  </si>
  <si>
    <t>ZI519</t>
  </si>
  <si>
    <t>Pilíř standard přímý D3.7/d4.8/L2 2132.2</t>
  </si>
  <si>
    <t>ZI929</t>
  </si>
  <si>
    <t>Čep papírový ProTaper F2 á 180 ks 0488682</t>
  </si>
  <si>
    <t>ZJ288</t>
  </si>
  <si>
    <t>Gumička ligovací á 30 ks 400-422</t>
  </si>
  <si>
    <t>ZJ751</t>
  </si>
  <si>
    <t>Protahováček H-File 073031015</t>
  </si>
  <si>
    <t>ZK418</t>
  </si>
  <si>
    <t>Zámky silver star slot 22 sada 710-398</t>
  </si>
  <si>
    <t>ZK605</t>
  </si>
  <si>
    <t>Kanyla RMO FLI 46 A08745</t>
  </si>
  <si>
    <t>ZK606</t>
  </si>
  <si>
    <t>Kanyla RMO FLI 27 A08737</t>
  </si>
  <si>
    <t>ZK607</t>
  </si>
  <si>
    <t>Kanyla RMO FLI 37 A08746</t>
  </si>
  <si>
    <t>ZK608</t>
  </si>
  <si>
    <t>Kanyla RMO FLI 26 A08735</t>
  </si>
  <si>
    <t>ZK609</t>
  </si>
  <si>
    <t>Kanyla RMO FLI 36 A08744</t>
  </si>
  <si>
    <t>ZK611</t>
  </si>
  <si>
    <t>Kanyla RMO FLI 47 A08747</t>
  </si>
  <si>
    <t>ZK616</t>
  </si>
  <si>
    <t>Kanyla RMO FLI 16 A08734</t>
  </si>
  <si>
    <t>ZL447</t>
  </si>
  <si>
    <t>Matrice Hawe adapt 1207581207</t>
  </si>
  <si>
    <t>ZL487</t>
  </si>
  <si>
    <t>Pásky brousící kovové 4 x 0,10 mm bal. á 12 ks SU304</t>
  </si>
  <si>
    <t>ZL488</t>
  </si>
  <si>
    <t>Pásky brousící kovové 6 x 0,10 mm bal. á 12 ks 1SU306</t>
  </si>
  <si>
    <t>ZL587</t>
  </si>
  <si>
    <t>Blána na koferdam nic tone rubber nam medium 13227</t>
  </si>
  <si>
    <t>ZL622</t>
  </si>
  <si>
    <t xml:space="preserve">Štětečky jednorázové bílé měkké, á 50 ks, DC702008 </t>
  </si>
  <si>
    <t>ZL703</t>
  </si>
  <si>
    <t>Opaquer A4 á 3g IV593164</t>
  </si>
  <si>
    <t>ZL704</t>
  </si>
  <si>
    <t>Opaquer D2 á 3g IV593173</t>
  </si>
  <si>
    <t>ZB277</t>
  </si>
  <si>
    <t>Pronikač K-File 063025015</t>
  </si>
  <si>
    <t>ZB842</t>
  </si>
  <si>
    <t>Upravovač voskových valů 69600010</t>
  </si>
  <si>
    <t>ZL796</t>
  </si>
  <si>
    <t>Vlákno zubní Oral-Satin Tape 0498822</t>
  </si>
  <si>
    <t>ZL797</t>
  </si>
  <si>
    <t>Vlákno retrakční Ultrapak  sada 509230</t>
  </si>
  <si>
    <t>ZL834</t>
  </si>
  <si>
    <t>Implantát astra tech 24963</t>
  </si>
  <si>
    <t>ZC827</t>
  </si>
  <si>
    <t>Implantát D4.4 BIO-ACCEL/L14 0421:3</t>
  </si>
  <si>
    <t>ZD077</t>
  </si>
  <si>
    <t>Spofacryl orig.100g A 3,5</t>
  </si>
  <si>
    <t>ZE061</t>
  </si>
  <si>
    <t>Drát NiTi 18 x 25 101-449</t>
  </si>
  <si>
    <t>ZF489</t>
  </si>
  <si>
    <t>Drát NiTi 18 x 25 101-448</t>
  </si>
  <si>
    <t>ZI098</t>
  </si>
  <si>
    <t>Protahováček H-File 073025030</t>
  </si>
  <si>
    <t>ZD337</t>
  </si>
  <si>
    <t>Disk dia SF 605.514.220</t>
  </si>
  <si>
    <t>ZI261</t>
  </si>
  <si>
    <t>Čep gutaperčový sada  528 230 1559249</t>
  </si>
  <si>
    <t>ZL243</t>
  </si>
  <si>
    <t>Pilíř estetický angulovaný plus D3.7/d4.0/15°/L1 15192</t>
  </si>
  <si>
    <t>ZL894</t>
  </si>
  <si>
    <t>Aplikátor M+W MicroTips modrý 0200507</t>
  </si>
  <si>
    <t>ZC426</t>
  </si>
  <si>
    <t>Pilíř angulovaný standard D3.7/d4.8/15°/L1 1142.3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</si>
  <si>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</si>
  <si>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</si>
  <si>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</si>
  <si>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</si>
  <si>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</si>
  <si>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Zeta Plus 900 ml 003-540107</t>
  </si>
  <si>
    <t>ZB638</t>
  </si>
  <si>
    <t>Protahováček Hedstrém 073025010</t>
  </si>
  <si>
    <t>ZI099</t>
  </si>
  <si>
    <t>Protahováček H-File 073025035</t>
  </si>
  <si>
    <t>ZL893</t>
  </si>
  <si>
    <t>Aplikátor M+W MicroTips žluté 0200506</t>
  </si>
  <si>
    <t>ZL944</t>
  </si>
  <si>
    <t>Vlákno M + W zubní 0000876</t>
  </si>
  <si>
    <t>ZG296</t>
  </si>
  <si>
    <t>OptiBond FL 0036191</t>
  </si>
  <si>
    <t>ZL967</t>
  </si>
  <si>
    <t>Transpa incizal TI 3 á 20 g IV593264</t>
  </si>
  <si>
    <t>ZG952</t>
  </si>
  <si>
    <t>Guma leštící stargloss pro opracování keramiky špička růžová EDR2030</t>
  </si>
  <si>
    <t>ZG861</t>
  </si>
  <si>
    <t>Gumička ligovací á 30 ks 400-430</t>
  </si>
  <si>
    <t>ZE068</t>
  </si>
  <si>
    <t>Gumička ligovací 400-410</t>
  </si>
  <si>
    <t>ZH722</t>
  </si>
  <si>
    <t>Matrice Fender Wedge 58122XS</t>
  </si>
  <si>
    <t>ZM048</t>
  </si>
  <si>
    <t>Gel hemostatický ViscoStat Clear 0076205</t>
  </si>
  <si>
    <t>ZM052</t>
  </si>
  <si>
    <t>Hmota otiskovací silikonová express XT Ligh Body A 9018671</t>
  </si>
  <si>
    <t>ZL955</t>
  </si>
  <si>
    <t>Deep dentin A3 á 20 g IV593212</t>
  </si>
  <si>
    <t>ZC407</t>
  </si>
  <si>
    <t>Pronikač 053025025A</t>
  </si>
  <si>
    <t>ZD338</t>
  </si>
  <si>
    <t>Opaquer IPS-InLine/PoM A-D A 3 IV593162</t>
  </si>
  <si>
    <t>ZM094</t>
  </si>
  <si>
    <t>Lepidlo light bond 3 FI  primer LBS3F</t>
  </si>
  <si>
    <t>ZD444</t>
  </si>
  <si>
    <t>Opaquer IPS-InLine/PoM A-D A3,5 IV593163</t>
  </si>
  <si>
    <t>ZE181</t>
  </si>
  <si>
    <t>Fólie erkodur 1,0 x 120 mm ER521210</t>
  </si>
  <si>
    <t>ZG863</t>
  </si>
  <si>
    <t>Gumička ligovací á 30 ks 400-427</t>
  </si>
  <si>
    <t>ZF102</t>
  </si>
  <si>
    <t>Kanyla Opti-MIM 901-464NF</t>
  </si>
  <si>
    <t>ZM212</t>
  </si>
  <si>
    <t>Drát vícepramenný 17 x 25 Braided 100-372</t>
  </si>
  <si>
    <t>ZM213</t>
  </si>
  <si>
    <t>Drát vícepramenný 18 x 25 Braided 100-373</t>
  </si>
  <si>
    <t>ZE101</t>
  </si>
  <si>
    <t>Kanyla Opti-MIM 901-463NF</t>
  </si>
  <si>
    <t>ZE100</t>
  </si>
  <si>
    <t>Kanyla Opti-MIM 901-453NF</t>
  </si>
  <si>
    <t>ZF487</t>
  </si>
  <si>
    <t>Gumička ligovací 400-440</t>
  </si>
  <si>
    <t>ZC408</t>
  </si>
  <si>
    <t>Protahováček Hedstrém 073025020</t>
  </si>
  <si>
    <t>ZD389</t>
  </si>
  <si>
    <t>Gumička ligovací elast.ligatury Safe-T-Ties á 30 ks 400-438</t>
  </si>
  <si>
    <t>ZF101</t>
  </si>
  <si>
    <t>Kanyla Opti-MIM 901-454NF</t>
  </si>
  <si>
    <t>ZC423</t>
  </si>
  <si>
    <t>Klínek mezizubní 6 velikostí 00115</t>
  </si>
  <si>
    <t>ZE625</t>
  </si>
  <si>
    <t>Aktivátor matrice classic 8932.3</t>
  </si>
  <si>
    <t>ZI564</t>
  </si>
  <si>
    <t>Šroubovák inbus ruční extraorální hex 1.4 2924.3</t>
  </si>
  <si>
    <t>ZE626</t>
  </si>
  <si>
    <t>Deaktivátor matrice classic 9932.3</t>
  </si>
  <si>
    <t>ZF017</t>
  </si>
  <si>
    <t>Pilíř standard přímý D3.7/d3.7/L1 bez 8hranu 112.3</t>
  </si>
  <si>
    <t>ZI100</t>
  </si>
  <si>
    <t>Protahováček H-File 073025040</t>
  </si>
  <si>
    <t>ZE620</t>
  </si>
  <si>
    <t>Kapna otiskovací D3.7(D2.9) 133.3</t>
  </si>
  <si>
    <t>ZD986</t>
  </si>
  <si>
    <t>Superpont Vita 100g 620003503</t>
  </si>
  <si>
    <t>ZH886</t>
  </si>
  <si>
    <t>Pilíř standard přímý D3.7/d4.8/L3 3132.3</t>
  </si>
  <si>
    <t>ZI090</t>
  </si>
  <si>
    <t>Čep papírový 558 04% 20</t>
  </si>
  <si>
    <t>ZG442</t>
  </si>
  <si>
    <t>Fréza křížová břit HM166RX0212055F</t>
  </si>
  <si>
    <t>ZH111</t>
  </si>
  <si>
    <t>Čep 06 dentaclean papírový sada 15-40 9019134</t>
  </si>
  <si>
    <t>Čep 06 papírový dentaclean 9019134</t>
  </si>
  <si>
    <t>ZI092</t>
  </si>
  <si>
    <t>Čep papírový 558 04% 25</t>
  </si>
  <si>
    <t>ZD280</t>
  </si>
  <si>
    <t>Enamel Micerium dentin CHFUD</t>
  </si>
  <si>
    <t>ZD038</t>
  </si>
  <si>
    <t>Pronikač K-Reamer 397144517492</t>
  </si>
  <si>
    <t>ZC097</t>
  </si>
  <si>
    <t>Micerium univ.sklovina UE ,á 5 ks, CHRUE</t>
  </si>
  <si>
    <t>ZA940</t>
  </si>
  <si>
    <t>Opal effect orange á 20g IV593271</t>
  </si>
  <si>
    <t>ZE622</t>
  </si>
  <si>
    <t>Implantát univerzální manipulační D3.7 513.3</t>
  </si>
  <si>
    <t>ZM145</t>
  </si>
  <si>
    <t>Sada plastových modelů pilířů Standard a pilířů estetických Plus 1807.00</t>
  </si>
  <si>
    <t>ZD039</t>
  </si>
  <si>
    <t>Opaquer B3 á 3g IV593167</t>
  </si>
  <si>
    <t>ZD465</t>
  </si>
  <si>
    <t>Pilník K-File 397144518762</t>
  </si>
  <si>
    <t>ZB924</t>
  </si>
  <si>
    <t>Margin D2/D3 á 20 g IV593207</t>
  </si>
  <si>
    <t>ZD233</t>
  </si>
  <si>
    <t>Opaquer Liquid á 15 ml IV593345</t>
  </si>
  <si>
    <t>ZG721</t>
  </si>
  <si>
    <t>Zavaděcí nástroj locator 08393</t>
  </si>
  <si>
    <t>ZB626</t>
  </si>
  <si>
    <t>Guma leštící /bílá/ 9526V 204 G6</t>
  </si>
  <si>
    <t>ZC193</t>
  </si>
  <si>
    <t>Poresorb-TCP 1.0 g/1.2 ml 1,0-2,0 m 41:2</t>
  </si>
  <si>
    <t>ZB984</t>
  </si>
  <si>
    <t>Pátradlo zubní lomené-krátké 397133510040</t>
  </si>
  <si>
    <t>ZC468</t>
  </si>
  <si>
    <t>Kleště k odstranění kořenových kanálků 117510600</t>
  </si>
  <si>
    <t>ZB567</t>
  </si>
  <si>
    <t>Margin A 3,5 á 20 g IV593197</t>
  </si>
  <si>
    <t>ZG655</t>
  </si>
  <si>
    <t>Pilíř estetický angulovaný plus D3.7/d5.4/15°/L1 515192</t>
  </si>
  <si>
    <t>ZB410</t>
  </si>
  <si>
    <t xml:space="preserve">Proužek diamantový Jiffy bal. á 10 ks 9001662 </t>
  </si>
  <si>
    <t>ZD946</t>
  </si>
  <si>
    <t>Zavaděč pilíře krátký D3.7(D2.9)/L5/L17 7113.3</t>
  </si>
  <si>
    <t>ZF588</t>
  </si>
  <si>
    <t>Gates 050 ,á 6 ks, 180.15.204.050</t>
  </si>
  <si>
    <t>ZE581</t>
  </si>
  <si>
    <t>Signum - insulating gel á 10g HK64706307</t>
  </si>
  <si>
    <t>ZC479</t>
  </si>
  <si>
    <t>Siloflex plus putty 1350 g 4213110</t>
  </si>
  <si>
    <t>ZC444</t>
  </si>
  <si>
    <t>Kroužek molárový horní +6 H/LV  879-101 až 136</t>
  </si>
  <si>
    <t>ZD415</t>
  </si>
  <si>
    <t>Amalgám kapslový č.2 YDM-I600</t>
  </si>
  <si>
    <t>ZD124</t>
  </si>
  <si>
    <t>Caries detector 152010</t>
  </si>
  <si>
    <t>ZD214</t>
  </si>
  <si>
    <t>Speedex komplet 620003520</t>
  </si>
  <si>
    <t>ZD140</t>
  </si>
  <si>
    <t>Pájka univerz.stříbrná - 700°C 380-604-50</t>
  </si>
  <si>
    <t>ZG539</t>
  </si>
  <si>
    <t>Roztok Gingiva liquid 540213</t>
  </si>
  <si>
    <t>ZI906</t>
  </si>
  <si>
    <t>Disk dia.superflex-červený ED350.514.220</t>
  </si>
  <si>
    <t>ZG949</t>
  </si>
  <si>
    <t>Guma leštící stargloss pro opracování keramiky disk modrý EDR1520</t>
  </si>
  <si>
    <t>ZC004</t>
  </si>
  <si>
    <t>orthocryl lig. červený 250 ml 161-127</t>
  </si>
  <si>
    <t>ZC529</t>
  </si>
  <si>
    <t>Kavitan LC VARNISCH 4113280</t>
  </si>
  <si>
    <t>ZB135</t>
  </si>
  <si>
    <t>Páska separační bal. á 12 ks 400047</t>
  </si>
  <si>
    <t>ZC496</t>
  </si>
  <si>
    <t>Pronikač K-Reamer 397144517752</t>
  </si>
  <si>
    <t>ZH069</t>
  </si>
  <si>
    <t>Pilíř estetický angulovaný plus D3.7/d5.4/25°/L1 515202</t>
  </si>
  <si>
    <t>ZC335</t>
  </si>
  <si>
    <t>Kavitan condicioner 15 g 4113291</t>
  </si>
  <si>
    <t>ZC361</t>
  </si>
  <si>
    <t>Kazeta se stojánkem pro sadu Wizard 139500420</t>
  </si>
  <si>
    <t>ZC304</t>
  </si>
  <si>
    <t>Stomaflex varnish /lak/ 140 g 4817330</t>
  </si>
  <si>
    <t>ZB506</t>
  </si>
  <si>
    <t>Opal effect brown á 20g IV593272</t>
  </si>
  <si>
    <t>ZG950</t>
  </si>
  <si>
    <t>Guma leštící stargloss pro opracování keramiky špička modrá EDR2020</t>
  </si>
  <si>
    <t>ZC400</t>
  </si>
  <si>
    <t>Opticor flow 2 G A2</t>
  </si>
  <si>
    <t>ZG518</t>
  </si>
  <si>
    <t>Návlek na senzor RVG  bal. á 500ks 582024</t>
  </si>
  <si>
    <t>ZC314</t>
  </si>
  <si>
    <t>Dycal Dentin 611.06.501 720471</t>
  </si>
  <si>
    <t>ZH114</t>
  </si>
  <si>
    <t>Čep gutaperčový ProTaper F2 0488676</t>
  </si>
  <si>
    <t>ZE618</t>
  </si>
  <si>
    <t>Člen otiskovací D3.7/d4.8 1533.3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</si>
  <si>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</si>
  <si>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</si>
  <si>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</si>
  <si>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</si>
  <si>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</si>
  <si>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</si>
  <si>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ZE575</t>
  </si>
  <si>
    <t>Opaquer IPS-InLine C2 á 3g IV593170</t>
  </si>
  <si>
    <t>ZH080</t>
  </si>
  <si>
    <t>Kamínek na Zirkonoxid-úzký váleček Z638</t>
  </si>
  <si>
    <t>ZC555</t>
  </si>
  <si>
    <t>Vosk měkký modelovací ceradent 4411115</t>
  </si>
  <si>
    <t>ZL959</t>
  </si>
  <si>
    <t>Dentin A 3 á 20 g IV593228</t>
  </si>
  <si>
    <t>ZF589</t>
  </si>
  <si>
    <t>Gates 070 ,á 6 ks, 180.15.204.070</t>
  </si>
  <si>
    <t>ZI140</t>
  </si>
  <si>
    <t>Kleště M+W Endo-Ex 0040 694</t>
  </si>
  <si>
    <t>ZL446</t>
  </si>
  <si>
    <t>Matrice Hawe adapt 1208581208</t>
  </si>
  <si>
    <t>ZD497</t>
  </si>
  <si>
    <t>Váleček vhojovací D3.7/d5.2/L4 822.3</t>
  </si>
  <si>
    <t>ZI930</t>
  </si>
  <si>
    <t>Čep papírový ProTaper F 0488681</t>
  </si>
  <si>
    <t>ZA359</t>
  </si>
  <si>
    <t>Brousek karborund /kulatý/ 603 050 204 3B</t>
  </si>
  <si>
    <t>ZC369</t>
  </si>
  <si>
    <t>Drát kulatý IN0307</t>
  </si>
  <si>
    <t>Drát kulatý pr. 7 mm IN0307</t>
  </si>
  <si>
    <t>ZE576</t>
  </si>
  <si>
    <t>Glaze IPS- InLine á 3g IV602384</t>
  </si>
  <si>
    <t>ZC497</t>
  </si>
  <si>
    <t>Pronikač K-Reamer 397144517762</t>
  </si>
  <si>
    <t>ZH085</t>
  </si>
  <si>
    <t>Kamínek na Zirkonoxid-vysoký váleček Z732</t>
  </si>
  <si>
    <t>ZL445</t>
  </si>
  <si>
    <t>Matrice Hawe adapt 1204581204</t>
  </si>
  <si>
    <t>ZC595</t>
  </si>
  <si>
    <t>Margin Sealer á 20 ml IV593402</t>
  </si>
  <si>
    <t>ZD469</t>
  </si>
  <si>
    <t>Sádra-stone orange 0613/25</t>
  </si>
  <si>
    <t>ZC075</t>
  </si>
  <si>
    <t>Margin Build-Up Liquid á 60 g IV593346</t>
  </si>
  <si>
    <t>ZC461</t>
  </si>
  <si>
    <t>Kazeta se stojánkem pro kořenové nástroje 139500640</t>
  </si>
  <si>
    <t>ZL710</t>
  </si>
  <si>
    <t>Implantát astra tech 24952</t>
  </si>
  <si>
    <t>ZG110</t>
  </si>
  <si>
    <t>Kroužky molárové dolní -6  D/LV  881-001 až 036</t>
  </si>
  <si>
    <t>ZF445</t>
  </si>
  <si>
    <t>Váleček vhojovací D3.7/d5.2/L6 3722.3</t>
  </si>
  <si>
    <t>ZL650</t>
  </si>
  <si>
    <t>Speedex Medium IX4986</t>
  </si>
  <si>
    <t>ZI725</t>
  </si>
  <si>
    <t>Separator Ivocron á 30 ml IV3652</t>
  </si>
  <si>
    <t>ZI716</t>
  </si>
  <si>
    <t>Pilíř standard angulovaný D3.7/d4.8/15°/L4 4142.3</t>
  </si>
  <si>
    <t>ZE743</t>
  </si>
  <si>
    <t>Dentin IPS-In Line metalokeramika A 3,5 á 20g IV593229</t>
  </si>
  <si>
    <t>ZH107</t>
  </si>
  <si>
    <t>Čep 0.6 dentaclean gutaperčový 9003571</t>
  </si>
  <si>
    <t>ZE329</t>
  </si>
  <si>
    <t>Implantát astra tech 24943</t>
  </si>
  <si>
    <t>ZF689</t>
  </si>
  <si>
    <t>Tahy gumové intraor.-medium 1/8" 407-021S</t>
  </si>
  <si>
    <t>ZE527</t>
  </si>
  <si>
    <t>Šroubovák pro angulované šachty do ráčny 1405.00</t>
  </si>
  <si>
    <t>ZD804</t>
  </si>
  <si>
    <t>Drát ocelový prut. á 20 ks 016 100-016</t>
  </si>
  <si>
    <t>ZC299</t>
  </si>
  <si>
    <t>Dentiplast 4232110</t>
  </si>
  <si>
    <t>ZD335</t>
  </si>
  <si>
    <t>Dentalon plus-barva HK650410L</t>
  </si>
  <si>
    <t>ZE828</t>
  </si>
  <si>
    <t>Drát vícepramenný 17 x 25 Braided 100-376</t>
  </si>
  <si>
    <t>ZE679</t>
  </si>
  <si>
    <t>Gumička ligovací 400-407</t>
  </si>
  <si>
    <t>ZF823</t>
  </si>
  <si>
    <t>Drát ocelový prut. á 20 ks 018 100-018</t>
  </si>
  <si>
    <t>ZE471</t>
  </si>
  <si>
    <t>Šroubovák imbus ruční 1404.00</t>
  </si>
  <si>
    <t>ZK610</t>
  </si>
  <si>
    <t>Kanyla RMO FLI 17 A08736</t>
  </si>
  <si>
    <t>ZE680</t>
  </si>
  <si>
    <t>Gumička ligovací 400-443</t>
  </si>
  <si>
    <t>ZF002</t>
  </si>
  <si>
    <t>Light bond primer 7cc LBS/7F</t>
  </si>
  <si>
    <t>ZC850</t>
  </si>
  <si>
    <t>Vlákno Ultrapak č. 0 509333</t>
  </si>
  <si>
    <t>ZD375</t>
  </si>
  <si>
    <t>GC Fuji Plus GC001409</t>
  </si>
  <si>
    <t>ZE135</t>
  </si>
  <si>
    <t>Gumička ligovací 400-414</t>
  </si>
  <si>
    <t>ZK613</t>
  </si>
  <si>
    <t>Kleště štípací velké ECI0177</t>
  </si>
  <si>
    <t>ZE685</t>
  </si>
  <si>
    <t>Nit elastická čirá 18 x 18 ECM0695</t>
  </si>
  <si>
    <t>ZL122</t>
  </si>
  <si>
    <t>Pilíř estetický plus D2.9/d3.8/L2 1121.02</t>
  </si>
  <si>
    <t>ZH720</t>
  </si>
  <si>
    <t>Klínek dřevěný ,á 200 ks, 551311</t>
  </si>
  <si>
    <t>ZD798</t>
  </si>
  <si>
    <t>Light bond stříkačky á 4 ks LBPPF</t>
  </si>
  <si>
    <t>ZE825</t>
  </si>
  <si>
    <t>Hadička pumpy Piezo Surgery MEC02900039</t>
  </si>
  <si>
    <t>ZF069</t>
  </si>
  <si>
    <t>Gumička ligovací 400-411</t>
  </si>
  <si>
    <t>ZG695</t>
  </si>
  <si>
    <t>Vosk modelovací - speciál letní  á 2500 g 9001520</t>
  </si>
  <si>
    <t>ZL444</t>
  </si>
  <si>
    <t>Matrice Hawe adapt 1202581202</t>
  </si>
  <si>
    <t>ZF153</t>
  </si>
  <si>
    <t>Gelodouble á 6 kg IN0920</t>
  </si>
  <si>
    <t>ZF154</t>
  </si>
  <si>
    <t>Vlákno Ultrapak č. 1 509334</t>
  </si>
  <si>
    <t>ZB636</t>
  </si>
  <si>
    <t>Pronikač K-File 063025025</t>
  </si>
  <si>
    <t>ZC449</t>
  </si>
  <si>
    <t>Sprej Kavo rota KA4117520/1</t>
  </si>
  <si>
    <t>ZH894</t>
  </si>
  <si>
    <t>Kotouč separační 8934A.900.220</t>
  </si>
  <si>
    <t>ZL574</t>
  </si>
  <si>
    <t>Cement výplňový skloionomerní 0120164</t>
  </si>
  <si>
    <t>ZH115</t>
  </si>
  <si>
    <t>Čep gutaperčový ProTaper F3 bal. á 60 ks 0488677</t>
  </si>
  <si>
    <t>ZF145</t>
  </si>
  <si>
    <t>Vlákno Ultrapak č. 2 509335</t>
  </si>
  <si>
    <t>ZD046</t>
  </si>
  <si>
    <t>Pistole na amalgám M+W 0000135</t>
  </si>
  <si>
    <t>ZF343</t>
  </si>
  <si>
    <t>Kazeta na rotační nástroje 139500620</t>
  </si>
  <si>
    <t>ZC563</t>
  </si>
  <si>
    <t>Tokuso rebase 1/X7045</t>
  </si>
  <si>
    <t>ZC358</t>
  </si>
  <si>
    <t>Superacryl plus  liq. 250 ml 4328902</t>
  </si>
  <si>
    <t>ZE689</t>
  </si>
  <si>
    <t>Signum cre-active sada 10x3g HK66033446</t>
  </si>
  <si>
    <t>ZF218</t>
  </si>
  <si>
    <t>Koferdam Medium 620003904</t>
  </si>
  <si>
    <t>ZF134</t>
  </si>
  <si>
    <t>Pilíř standard přímý D3.7/d4.8/L1 1132.3</t>
  </si>
  <si>
    <t>ZL956</t>
  </si>
  <si>
    <t>Deep dentin A3,5 á 20 g IV593213</t>
  </si>
  <si>
    <t>ZE155</t>
  </si>
  <si>
    <t>Kanylky M+W pro leptací gel 0100102</t>
  </si>
  <si>
    <t>ZF632</t>
  </si>
  <si>
    <t>Kanylky NaViTip 0498581</t>
  </si>
  <si>
    <t>ZC328</t>
  </si>
  <si>
    <t>Calxyd ve stříkačce 4142120</t>
  </si>
  <si>
    <t>ZG959</t>
  </si>
  <si>
    <t>Keramika ceramco 3 - přirozená tavná hmota 15g DE301322</t>
  </si>
  <si>
    <t>ZC478</t>
  </si>
  <si>
    <t>Provicol 1075VO</t>
  </si>
  <si>
    <t>ZC110</t>
  </si>
  <si>
    <t>Matrice Hawe Neos 379H</t>
  </si>
  <si>
    <t>ZD292</t>
  </si>
  <si>
    <t>Vzorník Vitapan VIB027C (pův.k.č. VI9970)</t>
  </si>
  <si>
    <t>ZM050</t>
  </si>
  <si>
    <t>Hmota otiskovací silikonová express XT Putty soft 9018679</t>
  </si>
  <si>
    <t>ZD005</t>
  </si>
  <si>
    <t>Separating fluid 500 ml 620000380</t>
  </si>
  <si>
    <t>ZL943</t>
  </si>
  <si>
    <t>Vlákno zubní super floss 0098890</t>
  </si>
  <si>
    <t>ZI827</t>
  </si>
  <si>
    <t>Fréza do frézovacího přístroje ED2936 103010</t>
  </si>
  <si>
    <t>ZI091</t>
  </si>
  <si>
    <t>Čep papírový 558 04% 30</t>
  </si>
  <si>
    <t>ZC383</t>
  </si>
  <si>
    <t>Drát kulatý pr. 9 mm IN0309</t>
  </si>
  <si>
    <t>ZI823</t>
  </si>
  <si>
    <t>Signum Dentin 1x4g A4 4950996A</t>
  </si>
  <si>
    <t>ZC818</t>
  </si>
  <si>
    <t>Matrice Hawe 7 mm 0,03 mm 399C 170000104</t>
  </si>
  <si>
    <t>ZC922</t>
  </si>
  <si>
    <t>Očko Opti-MIM 430-005</t>
  </si>
  <si>
    <t>ZC382</t>
  </si>
  <si>
    <t>Opticor flow barva A2 1008A2</t>
  </si>
  <si>
    <t>ZE574</t>
  </si>
  <si>
    <t>Artglas/Signum c+b opaq.3g A3 1HK64714708</t>
  </si>
  <si>
    <t>ZD525</t>
  </si>
  <si>
    <t>Dia disk FL 365.524.450</t>
  </si>
  <si>
    <t>ZL788</t>
  </si>
  <si>
    <t>Signum Margin 1x 4g M4  4951004A</t>
  </si>
  <si>
    <t>ZF058</t>
  </si>
  <si>
    <t>Signum Dentin 1x4g D3 4951000A</t>
  </si>
  <si>
    <t>ZL411</t>
  </si>
  <si>
    <t>Cement pryskyřičný RelyX U 200 9026798</t>
  </si>
  <si>
    <t>ZA422</t>
  </si>
  <si>
    <t>Prostředek - izolační Picosep á 30 ml 1552.0030</t>
  </si>
  <si>
    <t>ZF826</t>
  </si>
  <si>
    <t>Kanyla míchací na optitemp automix - sada 9007258</t>
  </si>
  <si>
    <t>ZF057</t>
  </si>
  <si>
    <t xml:space="preserve">Signum effektg ET 1HK64711729 </t>
  </si>
  <si>
    <t>ZH889</t>
  </si>
  <si>
    <t>Drát NiTi 17 x 25 101-445</t>
  </si>
  <si>
    <t>ZF669</t>
  </si>
  <si>
    <t>BIOGEN Blok- spongiosi 20 x 10 x 10 mm BIOBGB-12</t>
  </si>
  <si>
    <t>ZL521</t>
  </si>
  <si>
    <t>Granulát spongiozní ACE Nu Oss Collagen 509-9100</t>
  </si>
  <si>
    <t>ZK680</t>
  </si>
  <si>
    <t>Čep 06 papírový 9019142</t>
  </si>
  <si>
    <t>ZC175</t>
  </si>
  <si>
    <t>Cavit 28 g ve skleničce 44030</t>
  </si>
  <si>
    <t>ZA805</t>
  </si>
  <si>
    <t>Tělísko skenovací IMPLADENT D2,9 1802.00</t>
  </si>
  <si>
    <t>ZK681</t>
  </si>
  <si>
    <t>Čep 06 papírový 9019143</t>
  </si>
  <si>
    <t>ZG860</t>
  </si>
  <si>
    <t>Gumička ligovací á 30 ks 400-413</t>
  </si>
  <si>
    <t>ZB403</t>
  </si>
  <si>
    <t>Hmota otiskovací luralite 0036215</t>
  </si>
  <si>
    <t>ZE675</t>
  </si>
  <si>
    <t>Drát NiTi 19 x 25 101-451</t>
  </si>
  <si>
    <t>ZE700</t>
  </si>
  <si>
    <t>Nit zubní 0000877</t>
  </si>
  <si>
    <t>ZK682</t>
  </si>
  <si>
    <t>Čep 06 papírový 9019144</t>
  </si>
  <si>
    <t>ZF100</t>
  </si>
  <si>
    <t>Knoflík Opti-MIM 430-001</t>
  </si>
  <si>
    <t>ZB393</t>
  </si>
  <si>
    <t>Hmota otiskovací silikonová speedex putty 0026292</t>
  </si>
  <si>
    <t>ZB903</t>
  </si>
  <si>
    <t>Pilíř pro cementované náhrady angulovaný 3102.3</t>
  </si>
  <si>
    <t>ZF575</t>
  </si>
  <si>
    <t>Granulát BOI-OS 1- 2 mm á 0,5 g DGD46B307098E</t>
  </si>
  <si>
    <t>ZC178</t>
  </si>
  <si>
    <t>Implantát D2.9 SB/L14 03101:3</t>
  </si>
  <si>
    <t>ZD114</t>
  </si>
  <si>
    <t>Signum Dentin á 4 g HK64714716</t>
  </si>
  <si>
    <t>ZK345</t>
  </si>
  <si>
    <t>Paletky míchací M+W jednorázové 0098500</t>
  </si>
  <si>
    <t>ZJ178</t>
  </si>
  <si>
    <t>Implantát D5.1 BIO/L8 1551:3</t>
  </si>
  <si>
    <t>ZF759</t>
  </si>
  <si>
    <t>AH 26 silverfree 0088312</t>
  </si>
  <si>
    <t>ZD523</t>
  </si>
  <si>
    <t>Kotouč řezací pr.40/0,5 mm 370000107</t>
  </si>
  <si>
    <t>ZF059</t>
  </si>
  <si>
    <t>Drát ocelový 19 x 25 101-421</t>
  </si>
  <si>
    <t>ZH897</t>
  </si>
  <si>
    <t>Pistole na amalgám kov zahnutá 0510770</t>
  </si>
  <si>
    <t>ZB044</t>
  </si>
  <si>
    <t>Šroub ortodontický Bertoni 602-606-1</t>
  </si>
  <si>
    <t>ZF267</t>
  </si>
  <si>
    <t>Signum Dentin 1x4g A3 4950994A</t>
  </si>
  <si>
    <t>ZE014</t>
  </si>
  <si>
    <t>Stojánek na vrtáčky 142911001 FG</t>
  </si>
  <si>
    <t>ZI131</t>
  </si>
  <si>
    <t>Pilíř standard angulovaný D3.7/d4.8/15°/L2 2142.3</t>
  </si>
  <si>
    <t>ZA871</t>
  </si>
  <si>
    <t>Hladítko jemné na plast.výpl. DE408R</t>
  </si>
  <si>
    <t>ZF014</t>
  </si>
  <si>
    <t>Stojánek na vrtáčky 142911003 FG  RA</t>
  </si>
  <si>
    <t>ZC403</t>
  </si>
  <si>
    <t>Nástroj na zubní kámen 147510030</t>
  </si>
  <si>
    <t>ZL708</t>
  </si>
  <si>
    <t>Implantát astra tech 24933</t>
  </si>
  <si>
    <t>ZH077</t>
  </si>
  <si>
    <t>Šroub transverzální L1 146.3</t>
  </si>
  <si>
    <t>ZF026</t>
  </si>
  <si>
    <t>Protahováček L=31 397144515892</t>
  </si>
  <si>
    <t>ZL709</t>
  </si>
  <si>
    <t>Váleček vhojovací 24584</t>
  </si>
  <si>
    <t>ZF420</t>
  </si>
  <si>
    <t>Implantát BIO 5,1 L6 6551:3</t>
  </si>
  <si>
    <t>ZJ047</t>
  </si>
  <si>
    <t>Pružina ocel open 106-040</t>
  </si>
  <si>
    <t>ZG017</t>
  </si>
  <si>
    <t>Pilíř estetický plus přímý D3.7/D5.4/L1 515252</t>
  </si>
  <si>
    <t>ZK836</t>
  </si>
  <si>
    <t>Gumička ligovací 400-400</t>
  </si>
  <si>
    <t>ZC471</t>
  </si>
  <si>
    <t>Spofacryl orig. 100g O 4318200</t>
  </si>
  <si>
    <t>ZG158</t>
  </si>
  <si>
    <t>Vlákno wedjets na kofferdam 0035117</t>
  </si>
  <si>
    <t>ZM324</t>
  </si>
  <si>
    <t>Váleček vhojovací 4.5/5.0 pr. 6.5, 6 mm 24587</t>
  </si>
  <si>
    <t>ZC429</t>
  </si>
  <si>
    <t>Caryosan 60G 4212110</t>
  </si>
  <si>
    <t>ZE013</t>
  </si>
  <si>
    <t>Stojánek na vrtáčky 142911002 RA</t>
  </si>
  <si>
    <t>ZF383</t>
  </si>
  <si>
    <t>Tetric Evo ceram 3g</t>
  </si>
  <si>
    <t>ZF328</t>
  </si>
  <si>
    <t>Signum enamel 4g EL HK64714736</t>
  </si>
  <si>
    <t>ZG720</t>
  </si>
  <si>
    <t>Šroubovák do ráčny locator 09999</t>
  </si>
  <si>
    <t>ZF010</t>
  </si>
  <si>
    <t>Pilník L=31 397144519032</t>
  </si>
  <si>
    <t>ZD179</t>
  </si>
  <si>
    <t>Bond porcelain conditioner PO</t>
  </si>
  <si>
    <t>ZC448</t>
  </si>
  <si>
    <t>Vosk korunkový-sl.kost 50 g IN0286</t>
  </si>
  <si>
    <t>ZL958</t>
  </si>
  <si>
    <t>Dentin A 2 á 20 g IV593227</t>
  </si>
  <si>
    <t>ZE678</t>
  </si>
  <si>
    <t>Gumička ligovací 400-441</t>
  </si>
  <si>
    <t>ZG769</t>
  </si>
  <si>
    <t>Zavaděč - prodlužovací klíč, dlouhý L13/L25 324.3</t>
  </si>
  <si>
    <t>ZE858</t>
  </si>
  <si>
    <t>Šroub ortodontický 600-300</t>
  </si>
  <si>
    <t>ZE862</t>
  </si>
  <si>
    <t>Špička mazací na sprej rotor KA100031253</t>
  </si>
  <si>
    <t>ZE458</t>
  </si>
  <si>
    <t>Adisil Rapid 1+1  0304/AD</t>
  </si>
  <si>
    <t>ZE565</t>
  </si>
  <si>
    <t xml:space="preserve">Šroub Hyrax Click Medium, bal.á 10 ks, 602-833 </t>
  </si>
  <si>
    <t>ZJ200</t>
  </si>
  <si>
    <t>Šroub ortodontický 600-301</t>
  </si>
  <si>
    <t>ZJ765</t>
  </si>
  <si>
    <t>Pasta pro vypalování v keramické peci á 12 g VIEFP12</t>
  </si>
  <si>
    <t>ZB196</t>
  </si>
  <si>
    <t>Šití prolen 4/0 bal. á 36 ks EH7151H</t>
  </si>
  <si>
    <t>ZD736</t>
  </si>
  <si>
    <t>Šití silkam černý 4/0 bal. á 36 ks C0760293</t>
  </si>
  <si>
    <t>ZJ019</t>
  </si>
  <si>
    <t>Šití chirlac braided violet 2/0 bal. á 24ks PG 0260</t>
  </si>
  <si>
    <t>ZH392</t>
  </si>
  <si>
    <t>Šití safil quick 3/0 bal. á 36 ks C1046030</t>
  </si>
  <si>
    <t>ZB443</t>
  </si>
  <si>
    <t>Šití silkam černý 4/0 bal. á 36 ks C0760137</t>
  </si>
  <si>
    <t>ZC151</t>
  </si>
  <si>
    <t>Šití safil quick 3/0 bal. á 36 ks C1046014</t>
  </si>
  <si>
    <t>ZA360</t>
  </si>
  <si>
    <t>Jehla sterican 0,5 x 25 mm oranžová 9186158</t>
  </si>
  <si>
    <t>ZA833</t>
  </si>
  <si>
    <t>Jehla injekční 0,8 x   40 mm zelená 4657527</t>
  </si>
  <si>
    <t>ZA834</t>
  </si>
  <si>
    <t>Jehla injekční 0,7 x   40 mm černá 4660021</t>
  </si>
  <si>
    <t>ZD515</t>
  </si>
  <si>
    <t>Jehla jednorázová septoject G30 0,3 x 25 mm á 100 ks 0038505</t>
  </si>
  <si>
    <t>ZE993</t>
  </si>
  <si>
    <t>Rukavice operační ansell sensi - touch vel. 6,5 bal. á 40 párů 8050152</t>
  </si>
  <si>
    <t>ZI758</t>
  </si>
  <si>
    <t>Rukavice vinyl bez p. M á 100 ks EFEKTVR03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</si>
  <si>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</si>
  <si>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</si>
  <si>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</si>
  <si>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</si>
  <si>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</si>
  <si>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</si>
  <si>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</si>
  <si>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</si>
  <si>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</si>
  <si>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</si>
  <si>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</si>
  <si>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</si>
  <si>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</si>
  <si>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</si>
  <si>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ZK093</t>
  </si>
  <si>
    <t>Rukavice latex s p. S kartón 2000 ks 8958864 - povoleno pouze pro ÚČOCH a KZL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</si>
  <si>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</si>
  <si>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</si>
  <si>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</si>
  <si>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</si>
  <si>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</si>
  <si>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</si>
  <si>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ZJ594</t>
  </si>
  <si>
    <t>Rukavice nitril Sterling bez p., á 200 ks XS 13938</t>
  </si>
  <si>
    <t>ZK094</t>
  </si>
  <si>
    <t>Rukavice latex s p. M kartón 2000 ks 8955565 - povoleno pouze pro ÚČOCH a KZL</t>
  </si>
  <si>
    <t>ZD517</t>
  </si>
  <si>
    <t>Rukavice latex pudrem XS bal. á 100 ks 01010 - povoleno pouze pro ÚČOCH a KZL</t>
  </si>
  <si>
    <t>ZM292</t>
  </si>
  <si>
    <t>Rukavice nitril sempercare bez p. M bal. á 200 ks 30 803</t>
  </si>
  <si>
    <t>ZM294</t>
  </si>
  <si>
    <t>Rukavice nitril sempercare bez p. XL bal. á 180 ks 30 818</t>
  </si>
  <si>
    <t>ZM291</t>
  </si>
  <si>
    <t>Rukavice nitril sempercare bez p. S bal. á 200 ks 30 802</t>
  </si>
  <si>
    <t>ZM293</t>
  </si>
  <si>
    <t>Rukavice nitril sempercare bez p. L bal. á 200 ks 30 804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</si>
  <si>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</si>
  <si>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</si>
  <si>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</si>
  <si>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</si>
  <si>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</si>
  <si>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</si>
  <si>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</si>
  <si>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</si>
  <si>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</si>
  <si>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</si>
  <si>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</si>
  <si>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</si>
  <si>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</si>
  <si>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</si>
  <si>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</si>
  <si>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</si>
  <si>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</si>
  <si>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</si>
  <si>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</si>
  <si>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</si>
  <si>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</si>
  <si>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</si>
  <si>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014</t>
  </si>
  <si>
    <t>4</t>
  </si>
  <si>
    <t>0060080</t>
  </si>
  <si>
    <t>0060300</t>
  </si>
  <si>
    <t>0070001</t>
  </si>
  <si>
    <t>0070011</t>
  </si>
  <si>
    <t>0071042</t>
  </si>
  <si>
    <t>0071112</t>
  </si>
  <si>
    <t>0071601</t>
  </si>
  <si>
    <t>0072001</t>
  </si>
  <si>
    <t>0072041</t>
  </si>
  <si>
    <t>0074001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</si>
  <si>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</si>
  <si>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</si>
  <si>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</si>
  <si>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</si>
  <si>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</si>
  <si>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</si>
  <si>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</si>
  <si>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</si>
  <si>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</si>
  <si>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</si>
  <si>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</si>
  <si>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</si>
  <si>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</si>
  <si>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</si>
  <si>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</si>
  <si>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</si>
  <si>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</si>
  <si>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</si>
  <si>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</si>
  <si>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</si>
  <si>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</si>
  <si>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0081251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</si>
  <si>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</si>
  <si>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</si>
  <si>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</si>
  <si>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</si>
  <si>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</si>
  <si>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</si>
  <si>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</si>
  <si>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</si>
  <si>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</si>
  <si>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</si>
  <si>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</si>
  <si>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</si>
  <si>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</si>
  <si>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</si>
  <si>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</si>
  <si>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</si>
  <si>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</si>
  <si>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</si>
  <si>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</si>
  <si>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</si>
  <si>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</si>
  <si>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</si>
  <si>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</si>
  <si>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</si>
  <si>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</si>
  <si>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</si>
  <si>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</si>
  <si>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</si>
  <si>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0081051</t>
  </si>
  <si>
    <t>0072311</t>
  </si>
  <si>
    <t>0082351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</si>
  <si>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</si>
  <si>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</si>
  <si>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</si>
  <si>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</si>
  <si>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</si>
  <si>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</si>
  <si>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</si>
  <si>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</si>
  <si>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</si>
  <si>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</si>
  <si>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0071111</t>
  </si>
  <si>
    <t>0081203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</si>
  <si>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</si>
  <si>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</si>
  <si>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</si>
  <si>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</si>
  <si>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</si>
  <si>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</si>
  <si>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</si>
  <si>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</si>
  <si>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</si>
  <si>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</si>
  <si>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</si>
  <si>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</si>
  <si>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</si>
  <si>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</si>
  <si>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</si>
  <si>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</si>
  <si>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</si>
  <si>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</si>
  <si>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</si>
  <si>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</si>
  <si>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</si>
  <si>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</si>
  <si>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</si>
  <si>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</si>
  <si>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</si>
  <si>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</si>
  <si>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</si>
  <si>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</si>
  <si>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</si>
  <si>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</si>
  <si>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</si>
  <si>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</si>
  <si>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</si>
  <si>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</si>
  <si>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</si>
  <si>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</si>
  <si>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</si>
  <si>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</si>
  <si>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</si>
  <si>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</si>
  <si>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</si>
  <si>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</si>
  <si>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</si>
  <si>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</si>
  <si>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</si>
  <si>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</si>
  <si>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</si>
  <si>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</si>
  <si>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</si>
  <si>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</si>
  <si>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</si>
  <si>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</si>
  <si>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</si>
  <si>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</si>
  <si>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</si>
  <si>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</si>
  <si>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</si>
  <si>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</si>
  <si>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</si>
  <si>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</si>
  <si>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</si>
  <si>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</si>
  <si>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</si>
  <si>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</si>
  <si>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</si>
  <si>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</si>
  <si>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</si>
  <si>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</si>
  <si>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</si>
  <si>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</si>
  <si>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</si>
  <si>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</si>
  <si>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</si>
  <si>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</si>
  <si>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</si>
  <si>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</si>
  <si>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</si>
  <si>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</si>
  <si>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</si>
  <si>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</si>
  <si>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</si>
  <si>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</si>
  <si>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</si>
  <si>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</si>
  <si>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</si>
  <si>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</si>
  <si>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</si>
  <si>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</si>
  <si>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</si>
  <si>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</si>
  <si>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</si>
  <si>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</si>
  <si>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</si>
  <si>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</si>
  <si>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</si>
  <si>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00947</t>
  </si>
  <si>
    <t>PÉČE O REGISTROVANÉHO POJIŠTĚNCE NAD 18 LET VĚKU I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</si>
  <si>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</si>
  <si>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</si>
  <si>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</si>
  <si>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</si>
  <si>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</si>
  <si>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</si>
  <si>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00924</t>
  </si>
  <si>
    <t>KONZERVATIVNÍ LÉČBA KOMPLIKACÍ ZUBNÍHO KAZU - DOČA</t>
  </si>
  <si>
    <t>00902</t>
  </si>
  <si>
    <t>PÉČE O REGISTROVANÉHO POJIŠTĚNCE NAD 18 LET VĚKU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</si>
  <si>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</si>
  <si>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</si>
  <si>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</si>
  <si>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</si>
  <si>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</si>
  <si>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</si>
  <si>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</si>
  <si>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</si>
  <si>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</si>
  <si>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</si>
  <si>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</si>
  <si>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</si>
  <si>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</si>
  <si>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</si>
  <si>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</si>
  <si>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</si>
  <si>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0080004</t>
  </si>
  <si>
    <t>0086001</t>
  </si>
  <si>
    <t>0086031</t>
  </si>
  <si>
    <t>0086034</t>
  </si>
  <si>
    <t>0086037</t>
  </si>
  <si>
    <t>0086041</t>
  </si>
  <si>
    <t>0086071</t>
  </si>
  <si>
    <t>0086080</t>
  </si>
  <si>
    <t>0086081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</si>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</sst>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7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" fillId="2" borderId="55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1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50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2" fillId="8" borderId="62" xfId="0" applyNumberFormat="1" applyFont="1" applyFill="1" applyBorder="1"/>
    <xf numFmtId="3" fontId="52" fillId="8" borderId="61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5" xfId="0" applyNumberFormat="1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3" fontId="54" fillId="2" borderId="6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4" fillId="2" borderId="86" xfId="0" applyNumberFormat="1" applyFont="1" applyFill="1" applyBorder="1" applyAlignment="1">
      <alignment horizontal="center" vertical="center" wrapText="1"/>
    </xf>
    <xf numFmtId="174" fontId="39" fillId="4" borderId="72" xfId="0" applyNumberFormat="1" applyFont="1" applyFill="1" applyBorder="1" applyAlignment="1"/>
    <xf numFmtId="174" fontId="39" fillId="4" borderId="65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0" borderId="74" xfId="0" applyNumberFormat="1" applyFont="1" applyBorder="1"/>
    <xf numFmtId="174" fontId="32" fillId="0" borderId="78" xfId="0" applyNumberFormat="1" applyFont="1" applyBorder="1"/>
    <xf numFmtId="174" fontId="32" fillId="0" borderId="76" xfId="0" applyNumberFormat="1" applyFont="1" applyBorder="1"/>
    <xf numFmtId="174" fontId="39" fillId="0" borderId="85" xfId="0" applyNumberFormat="1" applyFont="1" applyBorder="1"/>
    <xf numFmtId="174" fontId="32" fillId="0" borderId="86" xfId="0" applyNumberFormat="1" applyFont="1" applyBorder="1"/>
    <xf numFmtId="174" fontId="32" fillId="0" borderId="69" xfId="0" applyNumberFormat="1" applyFont="1" applyBorder="1"/>
    <xf numFmtId="174" fontId="39" fillId="2" borderId="87" xfId="0" applyNumberFormat="1" applyFont="1" applyFill="1" applyBorder="1" applyAlignment="1"/>
    <xf numFmtId="174" fontId="39" fillId="2" borderId="65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0" borderId="72" xfId="0" applyNumberFormat="1" applyFont="1" applyBorder="1"/>
    <xf numFmtId="174" fontId="32" fillId="0" borderId="88" xfId="0" applyNumberFormat="1" applyFont="1" applyBorder="1"/>
    <xf numFmtId="174" fontId="32" fillId="0" borderId="66" xfId="0" applyNumberFormat="1" applyFont="1" applyBorder="1"/>
    <xf numFmtId="175" fontId="39" fillId="2" borderId="72" xfId="0" applyNumberFormat="1" applyFont="1" applyFill="1" applyBorder="1" applyAlignment="1"/>
    <xf numFmtId="175" fontId="32" fillId="2" borderId="65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9" fillId="0" borderId="74" xfId="0" applyNumberFormat="1" applyFont="1" applyBorder="1"/>
    <xf numFmtId="175" fontId="32" fillId="0" borderId="75" xfId="0" applyNumberFormat="1" applyFont="1" applyBorder="1"/>
    <xf numFmtId="175" fontId="32" fillId="0" borderId="76" xfId="0" applyNumberFormat="1" applyFont="1" applyBorder="1"/>
    <xf numFmtId="175" fontId="32" fillId="0" borderId="78" xfId="0" applyNumberFormat="1" applyFont="1" applyBorder="1"/>
    <xf numFmtId="175" fontId="39" fillId="0" borderId="80" xfId="0" applyNumberFormat="1" applyFont="1" applyBorder="1"/>
    <xf numFmtId="175" fontId="32" fillId="0" borderId="81" xfId="0" applyNumberFormat="1" applyFont="1" applyBorder="1"/>
    <xf numFmtId="175" fontId="32" fillId="0" borderId="82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2" xfId="0" applyNumberFormat="1" applyFont="1" applyFill="1" applyBorder="1" applyAlignment="1">
      <alignment horizontal="center"/>
    </xf>
    <xf numFmtId="176" fontId="39" fillId="0" borderId="80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5" xfId="80" applyFont="1" applyFill="1" applyBorder="1" applyAlignment="1">
      <alignment horizontal="center"/>
    </xf>
    <xf numFmtId="0" fontId="31" fillId="2" borderId="93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94" xfId="80" applyFont="1" applyFill="1" applyBorder="1" applyAlignment="1">
      <alignment horizontal="center"/>
    </xf>
    <xf numFmtId="0" fontId="31" fillId="2" borderId="85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7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7" fontId="35" fillId="9" borderId="104" xfId="0" applyNumberFormat="1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113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5" fontId="32" fillId="0" borderId="76" xfId="0" applyNumberFormat="1" applyFont="1" applyFill="1" applyBorder="1"/>
    <xf numFmtId="165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5" fontId="32" fillId="0" borderId="69" xfId="0" applyNumberFormat="1" applyFont="1" applyFill="1" applyBorder="1"/>
    <xf numFmtId="165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9" fillId="2" borderId="110" xfId="0" applyFont="1" applyFill="1" applyBorder="1"/>
    <xf numFmtId="3" fontId="39" fillId="2" borderId="112" xfId="0" applyNumberFormat="1" applyFont="1" applyFill="1" applyBorder="1"/>
    <xf numFmtId="9" fontId="39" fillId="2" borderId="60" xfId="0" applyNumberFormat="1" applyFont="1" applyFill="1" applyBorder="1"/>
    <xf numFmtId="3" fontId="39" fillId="2" borderId="54" xfId="0" applyNumberFormat="1" applyFont="1" applyFill="1" applyBorder="1"/>
    <xf numFmtId="9" fontId="32" fillId="0" borderId="111" xfId="0" applyNumberFormat="1" applyFont="1" applyFill="1" applyBorder="1"/>
    <xf numFmtId="9" fontId="32" fillId="0" borderId="66" xfId="0" applyNumberFormat="1" applyFont="1" applyFill="1" applyBorder="1"/>
    <xf numFmtId="9" fontId="32" fillId="0" borderId="6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10" xfId="0" applyFont="1" applyFill="1" applyBorder="1"/>
    <xf numFmtId="0" fontId="32" fillId="5" borderId="9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82" xfId="0" applyNumberFormat="1" applyFont="1" applyFill="1" applyBorder="1"/>
    <xf numFmtId="9" fontId="32" fillId="0" borderId="82" xfId="0" applyNumberFormat="1" applyFont="1" applyFill="1" applyBorder="1"/>
    <xf numFmtId="3" fontId="32" fillId="0" borderId="83" xfId="0" applyNumberFormat="1" applyFont="1" applyFill="1" applyBorder="1"/>
    <xf numFmtId="0" fontId="39" fillId="0" borderId="65" xfId="0" applyFont="1" applyFill="1" applyBorder="1"/>
    <xf numFmtId="0" fontId="39" fillId="0" borderId="75" xfId="0" applyFont="1" applyFill="1" applyBorder="1"/>
    <xf numFmtId="0" fontId="39" fillId="0" borderId="114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174" fontId="39" fillId="4" borderId="115" xfId="0" applyNumberFormat="1" applyFont="1" applyFill="1" applyBorder="1" applyAlignment="1">
      <alignment horizontal="center"/>
    </xf>
    <xf numFmtId="174" fontId="39" fillId="4" borderId="116" xfId="0" applyNumberFormat="1" applyFont="1" applyFill="1" applyBorder="1" applyAlignment="1">
      <alignment horizontal="center"/>
    </xf>
    <xf numFmtId="174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 wrapText="1"/>
    </xf>
    <xf numFmtId="176" fontId="32" fillId="0" borderId="117" xfId="0" applyNumberFormat="1" applyFont="1" applyBorder="1" applyAlignment="1">
      <alignment horizontal="right"/>
    </xf>
    <xf numFmtId="176" fontId="32" fillId="0" borderId="118" xfId="0" applyNumberFormat="1" applyFont="1" applyBorder="1" applyAlignment="1">
      <alignment horizontal="right"/>
    </xf>
    <xf numFmtId="174" fontId="32" fillId="0" borderId="119" xfId="0" applyNumberFormat="1" applyFont="1" applyBorder="1" applyAlignment="1">
      <alignment horizontal="right"/>
    </xf>
    <xf numFmtId="174" fontId="32" fillId="0" borderId="120" xfId="0" applyNumberFormat="1" applyFont="1" applyBorder="1" applyAlignment="1">
      <alignment horizontal="right"/>
    </xf>
    <xf numFmtId="0" fontId="39" fillId="2" borderId="92" xfId="0" applyFont="1" applyFill="1" applyBorder="1" applyAlignment="1">
      <alignment horizontal="center" vertical="center"/>
    </xf>
    <xf numFmtId="0" fontId="54" fillId="2" borderId="91" xfId="0" applyFont="1" applyFill="1" applyBorder="1" applyAlignment="1">
      <alignment horizontal="center" vertical="center" wrapText="1"/>
    </xf>
    <xf numFmtId="175" fontId="32" fillId="2" borderId="92" xfId="0" applyNumberFormat="1" applyFont="1" applyFill="1" applyBorder="1" applyAlignment="1"/>
    <xf numFmtId="175" fontId="32" fillId="0" borderId="90" xfId="0" applyNumberFormat="1" applyFont="1" applyBorder="1"/>
    <xf numFmtId="175" fontId="32" fillId="0" borderId="122" xfId="0" applyNumberFormat="1" applyFont="1" applyBorder="1"/>
    <xf numFmtId="174" fontId="39" fillId="4" borderId="92" xfId="0" applyNumberFormat="1" applyFont="1" applyFill="1" applyBorder="1" applyAlignment="1"/>
    <xf numFmtId="174" fontId="32" fillId="0" borderId="90" xfId="0" applyNumberFormat="1" applyFont="1" applyBorder="1"/>
    <xf numFmtId="174" fontId="32" fillId="0" borderId="91" xfId="0" applyNumberFormat="1" applyFont="1" applyBorder="1"/>
    <xf numFmtId="174" fontId="39" fillId="2" borderId="92" xfId="0" applyNumberFormat="1" applyFont="1" applyFill="1" applyBorder="1" applyAlignment="1"/>
    <xf numFmtId="174" fontId="32" fillId="0" borderId="122" xfId="0" applyNumberFormat="1" applyFont="1" applyBorder="1"/>
    <xf numFmtId="174" fontId="32" fillId="0" borderId="92" xfId="0" applyNumberFormat="1" applyFont="1" applyBorder="1"/>
    <xf numFmtId="174" fontId="39" fillId="4" borderId="123" xfId="0" applyNumberFormat="1" applyFont="1" applyFill="1" applyBorder="1" applyAlignment="1">
      <alignment horizontal="center"/>
    </xf>
    <xf numFmtId="0" fontId="0" fillId="0" borderId="124" xfId="0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176" fontId="32" fillId="0" borderId="124" xfId="0" applyNumberFormat="1" applyFont="1" applyBorder="1" applyAlignment="1">
      <alignment horizontal="right"/>
    </xf>
    <xf numFmtId="174" fontId="32" fillId="0" borderId="125" xfId="0" applyNumberFormat="1" applyFont="1" applyBorder="1" applyAlignment="1">
      <alignment horizontal="right"/>
    </xf>
    <xf numFmtId="0" fontId="0" fillId="0" borderId="121" xfId="0" applyBorder="1"/>
    <xf numFmtId="174" fontId="39" fillId="4" borderId="71" xfId="0" applyNumberFormat="1" applyFont="1" applyFill="1" applyBorder="1" applyAlignment="1">
      <alignment horizontal="center"/>
    </xf>
    <xf numFmtId="174" fontId="32" fillId="0" borderId="73" xfId="0" applyNumberFormat="1" applyFont="1" applyBorder="1" applyAlignment="1">
      <alignment horizontal="right"/>
    </xf>
    <xf numFmtId="176" fontId="32" fillId="0" borderId="73" xfId="0" applyNumberFormat="1" applyFont="1" applyBorder="1" applyAlignment="1">
      <alignment horizontal="right"/>
    </xf>
    <xf numFmtId="174" fontId="32" fillId="0" borderId="84" xfId="0" applyNumberFormat="1" applyFont="1" applyBorder="1" applyAlignment="1">
      <alignment horizontal="right"/>
    </xf>
    <xf numFmtId="0" fontId="32" fillId="2" borderId="54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66" xfId="0" applyNumberFormat="1" applyFont="1" applyFill="1" applyBorder="1"/>
    <xf numFmtId="9" fontId="32" fillId="0" borderId="67" xfId="0" applyNumberFormat="1" applyFont="1" applyFill="1" applyBorder="1"/>
    <xf numFmtId="170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6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0.79234541172855344</c:v>
                </c:pt>
                <c:pt idx="1">
                  <c:v>0.70459103346352281</c:v>
                </c:pt>
                <c:pt idx="2">
                  <c:v>0.6983975281198036</c:v>
                </c:pt>
                <c:pt idx="3">
                  <c:v>0.71111284387138385</c:v>
                </c:pt>
                <c:pt idx="4">
                  <c:v>0.6642299019589597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325504"/>
        <c:axId val="8723274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0.64992922433610634</c:v>
                </c:pt>
                <c:pt idx="1">
                  <c:v>0.64992922433610634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800832"/>
        <c:axId val="876496000"/>
      </c:scatterChart>
      <c:catAx>
        <c:axId val="87232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232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2327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2325504"/>
        <c:crosses val="autoZero"/>
        <c:crossBetween val="between"/>
      </c:valAx>
      <c:valAx>
        <c:axId val="875800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76496000"/>
        <c:crosses val="max"/>
        <c:crossBetween val="midCat"/>
      </c:valAx>
      <c:valAx>
        <c:axId val="8764960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758008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282" t="s">
        <v>95</v>
      </c>
      <c r="B1" s="282"/>
    </row>
    <row r="2" spans="1:3" ht="14.4" customHeight="1" thickBot="1" x14ac:dyDescent="0.35">
      <c r="A2" s="212" t="s">
        <v>241</v>
      </c>
      <c r="B2" s="46"/>
    </row>
    <row r="3" spans="1:3" ht="14.4" customHeight="1" thickBot="1" x14ac:dyDescent="0.35">
      <c r="A3" s="278" t="s">
        <v>121</v>
      </c>
      <c r="B3" s="27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118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92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243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280" t="s">
        <v>96</v>
      </c>
      <c r="B10" s="27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119</v>
      </c>
      <c r="C11" s="47" t="s">
        <v>101</v>
      </c>
    </row>
    <row r="12" spans="1:3" ht="14.4" customHeight="1" x14ac:dyDescent="0.3">
      <c r="A12" s="130" t="str">
        <f t="shared" ref="A12:A17" si="2">HYPERLINK("#'"&amp;C12&amp;"'!A1",C12)</f>
        <v>LŽ Detail</v>
      </c>
      <c r="B12" s="76" t="s">
        <v>140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16" t="s">
        <v>141</v>
      </c>
      <c r="C13" s="47" t="s">
        <v>125</v>
      </c>
    </row>
    <row r="14" spans="1:3" ht="14.4" customHeight="1" x14ac:dyDescent="0.3">
      <c r="A14" s="130" t="str">
        <f t="shared" si="2"/>
        <v>LŽ PL Detail</v>
      </c>
      <c r="B14" s="76" t="s">
        <v>657</v>
      </c>
      <c r="C14" s="47" t="s">
        <v>126</v>
      </c>
    </row>
    <row r="15" spans="1:3" ht="14.4" customHeight="1" x14ac:dyDescent="0.3">
      <c r="A15" s="132" t="str">
        <f t="shared" ref="A15" si="3">HYPERLINK("#'"&amp;C15&amp;"'!A1",C15)</f>
        <v>Materiál Žádanky</v>
      </c>
      <c r="B15" s="76" t="s">
        <v>120</v>
      </c>
      <c r="C15" s="47" t="s">
        <v>103</v>
      </c>
    </row>
    <row r="16" spans="1:3" ht="14.4" customHeight="1" x14ac:dyDescent="0.3">
      <c r="A16" s="130" t="str">
        <f t="shared" si="2"/>
        <v>MŽ Detail</v>
      </c>
      <c r="B16" s="76" t="s">
        <v>1633</v>
      </c>
      <c r="C16" s="47" t="s">
        <v>104</v>
      </c>
    </row>
    <row r="17" spans="1:3" ht="14.4" customHeight="1" thickBot="1" x14ac:dyDescent="0.35">
      <c r="A17" s="132" t="str">
        <f t="shared" si="2"/>
        <v>Osobní náklady</v>
      </c>
      <c r="B17" s="76" t="s">
        <v>93</v>
      </c>
      <c r="C17" s="47" t="s">
        <v>105</v>
      </c>
    </row>
    <row r="18" spans="1:3" ht="14.4" customHeight="1" thickBot="1" x14ac:dyDescent="0.35">
      <c r="A18" s="79"/>
      <c r="B18" s="79"/>
    </row>
    <row r="19" spans="1:3" ht="14.4" customHeight="1" thickBot="1" x14ac:dyDescent="0.35">
      <c r="A19" s="281" t="s">
        <v>97</v>
      </c>
      <c r="B19" s="279"/>
    </row>
    <row r="20" spans="1:3" ht="14.4" customHeight="1" x14ac:dyDescent="0.3">
      <c r="A20" s="133" t="str">
        <f t="shared" ref="A20:A21" si="4">HYPERLINK("#'"&amp;C20&amp;"'!A1",C20)</f>
        <v>ZV Vykáz.-A</v>
      </c>
      <c r="B20" s="75" t="s">
        <v>1640</v>
      </c>
      <c r="C20" s="47" t="s">
        <v>108</v>
      </c>
    </row>
    <row r="21" spans="1:3" ht="14.4" customHeight="1" x14ac:dyDescent="0.3">
      <c r="A21" s="130" t="str">
        <f t="shared" si="4"/>
        <v>ZV Vykáz.-A Detail</v>
      </c>
      <c r="B21" s="76" t="s">
        <v>1874</v>
      </c>
      <c r="C21" s="47" t="s">
        <v>109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20" t="s">
        <v>657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282"/>
      <c r="M1" s="282"/>
    </row>
    <row r="2" spans="1:13" ht="14.4" customHeight="1" thickBot="1" x14ac:dyDescent="0.35">
      <c r="A2" s="212" t="s">
        <v>241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739.89205735037149</v>
      </c>
      <c r="K3" s="44">
        <f>IF(M3=0,0,J3/M3)</f>
        <v>1</v>
      </c>
      <c r="L3" s="43">
        <f>SUBTOTAL(9,L6:L1048576)</f>
        <v>5</v>
      </c>
      <c r="M3" s="45">
        <f>SUBTOTAL(9,M6:M1048576)</f>
        <v>739.89205735037149</v>
      </c>
    </row>
    <row r="4" spans="1:13" ht="14.4" customHeight="1" thickBot="1" x14ac:dyDescent="0.35">
      <c r="A4" s="41"/>
      <c r="B4" s="41"/>
      <c r="C4" s="41"/>
      <c r="D4" s="41"/>
      <c r="E4" s="42"/>
      <c r="F4" s="324" t="s">
        <v>112</v>
      </c>
      <c r="G4" s="325"/>
      <c r="H4" s="326"/>
      <c r="I4" s="327" t="s">
        <v>111</v>
      </c>
      <c r="J4" s="325"/>
      <c r="K4" s="326"/>
      <c r="L4" s="328" t="s">
        <v>3</v>
      </c>
      <c r="M4" s="329"/>
    </row>
    <row r="5" spans="1:13" ht="14.4" customHeight="1" thickBot="1" x14ac:dyDescent="0.35">
      <c r="A5" s="404" t="s">
        <v>113</v>
      </c>
      <c r="B5" s="424" t="s">
        <v>114</v>
      </c>
      <c r="C5" s="424" t="s">
        <v>58</v>
      </c>
      <c r="D5" s="424" t="s">
        <v>115</v>
      </c>
      <c r="E5" s="424" t="s">
        <v>116</v>
      </c>
      <c r="F5" s="425" t="s">
        <v>15</v>
      </c>
      <c r="G5" s="425" t="s">
        <v>14</v>
      </c>
      <c r="H5" s="406" t="s">
        <v>117</v>
      </c>
      <c r="I5" s="405" t="s">
        <v>15</v>
      </c>
      <c r="J5" s="425" t="s">
        <v>14</v>
      </c>
      <c r="K5" s="406" t="s">
        <v>117</v>
      </c>
      <c r="L5" s="405" t="s">
        <v>15</v>
      </c>
      <c r="M5" s="426" t="s">
        <v>14</v>
      </c>
    </row>
    <row r="6" spans="1:13" ht="14.4" customHeight="1" x14ac:dyDescent="0.3">
      <c r="A6" s="386" t="s">
        <v>423</v>
      </c>
      <c r="B6" s="387" t="s">
        <v>650</v>
      </c>
      <c r="C6" s="387" t="s">
        <v>636</v>
      </c>
      <c r="D6" s="387" t="s">
        <v>651</v>
      </c>
      <c r="E6" s="387" t="s">
        <v>652</v>
      </c>
      <c r="F6" s="390"/>
      <c r="G6" s="390"/>
      <c r="H6" s="409">
        <v>0</v>
      </c>
      <c r="I6" s="390">
        <v>3</v>
      </c>
      <c r="J6" s="390">
        <v>457.5020573503715</v>
      </c>
      <c r="K6" s="409">
        <v>1</v>
      </c>
      <c r="L6" s="390">
        <v>3</v>
      </c>
      <c r="M6" s="391">
        <v>457.5020573503715</v>
      </c>
    </row>
    <row r="7" spans="1:13" ht="14.4" customHeight="1" x14ac:dyDescent="0.3">
      <c r="A7" s="392" t="s">
        <v>423</v>
      </c>
      <c r="B7" s="393" t="s">
        <v>653</v>
      </c>
      <c r="C7" s="393" t="s">
        <v>640</v>
      </c>
      <c r="D7" s="393" t="s">
        <v>641</v>
      </c>
      <c r="E7" s="393" t="s">
        <v>642</v>
      </c>
      <c r="F7" s="396"/>
      <c r="G7" s="396"/>
      <c r="H7" s="417">
        <v>0</v>
      </c>
      <c r="I7" s="396">
        <v>1</v>
      </c>
      <c r="J7" s="396">
        <v>104.42</v>
      </c>
      <c r="K7" s="417">
        <v>1</v>
      </c>
      <c r="L7" s="396">
        <v>1</v>
      </c>
      <c r="M7" s="397">
        <v>104.42</v>
      </c>
    </row>
    <row r="8" spans="1:13" ht="14.4" customHeight="1" thickBot="1" x14ac:dyDescent="0.35">
      <c r="A8" s="398" t="s">
        <v>423</v>
      </c>
      <c r="B8" s="399" t="s">
        <v>654</v>
      </c>
      <c r="C8" s="399" t="s">
        <v>627</v>
      </c>
      <c r="D8" s="399" t="s">
        <v>655</v>
      </c>
      <c r="E8" s="399" t="s">
        <v>656</v>
      </c>
      <c r="F8" s="402"/>
      <c r="G8" s="402"/>
      <c r="H8" s="410">
        <v>0</v>
      </c>
      <c r="I8" s="402">
        <v>1</v>
      </c>
      <c r="J8" s="402">
        <v>177.97</v>
      </c>
      <c r="K8" s="410">
        <v>1</v>
      </c>
      <c r="L8" s="402">
        <v>1</v>
      </c>
      <c r="M8" s="403">
        <v>177.97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1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11" t="s">
        <v>120</v>
      </c>
      <c r="B1" s="312"/>
      <c r="C1" s="312"/>
      <c r="D1" s="312"/>
      <c r="E1" s="312"/>
      <c r="F1" s="312"/>
      <c r="G1" s="283"/>
      <c r="H1" s="313"/>
      <c r="I1" s="313"/>
    </row>
    <row r="2" spans="1:10" ht="14.4" customHeight="1" thickBot="1" x14ac:dyDescent="0.35">
      <c r="A2" s="212" t="s">
        <v>241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06">
        <v>2014</v>
      </c>
      <c r="G3" s="307"/>
      <c r="H3" s="307"/>
      <c r="I3" s="308"/>
    </row>
    <row r="4" spans="1:10" ht="14.4" customHeight="1" thickBot="1" x14ac:dyDescent="0.35">
      <c r="A4" s="275" t="s">
        <v>0</v>
      </c>
      <c r="B4" s="276" t="s">
        <v>240</v>
      </c>
      <c r="C4" s="309" t="s">
        <v>60</v>
      </c>
      <c r="D4" s="31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374" t="s">
        <v>418</v>
      </c>
      <c r="B5" s="375" t="s">
        <v>419</v>
      </c>
      <c r="C5" s="376" t="s">
        <v>420</v>
      </c>
      <c r="D5" s="376" t="s">
        <v>420</v>
      </c>
      <c r="E5" s="376"/>
      <c r="F5" s="376" t="s">
        <v>420</v>
      </c>
      <c r="G5" s="376" t="s">
        <v>420</v>
      </c>
      <c r="H5" s="376" t="s">
        <v>420</v>
      </c>
      <c r="I5" s="377" t="s">
        <v>420</v>
      </c>
      <c r="J5" s="378" t="s">
        <v>56</v>
      </c>
    </row>
    <row r="6" spans="1:10" ht="14.4" customHeight="1" x14ac:dyDescent="0.3">
      <c r="A6" s="374" t="s">
        <v>418</v>
      </c>
      <c r="B6" s="375" t="s">
        <v>255</v>
      </c>
      <c r="C6" s="376">
        <v>22.179170000000003</v>
      </c>
      <c r="D6" s="376">
        <v>0.81585999999999981</v>
      </c>
      <c r="E6" s="376"/>
      <c r="F6" s="376">
        <v>0</v>
      </c>
      <c r="G6" s="376">
        <v>1.2499995513000002</v>
      </c>
      <c r="H6" s="376">
        <v>-1.2499995513000002</v>
      </c>
      <c r="I6" s="377">
        <v>0</v>
      </c>
      <c r="J6" s="378" t="s">
        <v>1</v>
      </c>
    </row>
    <row r="7" spans="1:10" ht="14.4" customHeight="1" x14ac:dyDescent="0.3">
      <c r="A7" s="374" t="s">
        <v>418</v>
      </c>
      <c r="B7" s="375" t="s">
        <v>256</v>
      </c>
      <c r="C7" s="376">
        <v>0</v>
      </c>
      <c r="D7" s="376">
        <v>8.7120000000000003E-2</v>
      </c>
      <c r="E7" s="376"/>
      <c r="F7" s="376">
        <v>0</v>
      </c>
      <c r="G7" s="376">
        <v>9.4358233393333338E-2</v>
      </c>
      <c r="H7" s="376">
        <v>-9.4358233393333338E-2</v>
      </c>
      <c r="I7" s="377">
        <v>0</v>
      </c>
      <c r="J7" s="378" t="s">
        <v>1</v>
      </c>
    </row>
    <row r="8" spans="1:10" ht="14.4" customHeight="1" x14ac:dyDescent="0.3">
      <c r="A8" s="374" t="s">
        <v>418</v>
      </c>
      <c r="B8" s="375" t="s">
        <v>257</v>
      </c>
      <c r="C8" s="376">
        <v>1.4930000000000001</v>
      </c>
      <c r="D8" s="376">
        <v>8.2299999999999998E-2</v>
      </c>
      <c r="E8" s="376"/>
      <c r="F8" s="376">
        <v>0.77522999999999997</v>
      </c>
      <c r="G8" s="376">
        <v>0.57821854570999998</v>
      </c>
      <c r="H8" s="376">
        <v>0.19701145429</v>
      </c>
      <c r="I8" s="377">
        <v>1.3407214378571821</v>
      </c>
      <c r="J8" s="378" t="s">
        <v>1</v>
      </c>
    </row>
    <row r="9" spans="1:10" ht="14.4" customHeight="1" x14ac:dyDescent="0.3">
      <c r="A9" s="374" t="s">
        <v>418</v>
      </c>
      <c r="B9" s="375" t="s">
        <v>258</v>
      </c>
      <c r="C9" s="376">
        <v>15.746049999999999</v>
      </c>
      <c r="D9" s="376">
        <v>19.896800000000002</v>
      </c>
      <c r="E9" s="376"/>
      <c r="F9" s="376">
        <v>21.237189999999998</v>
      </c>
      <c r="G9" s="376">
        <v>22.583552376627502</v>
      </c>
      <c r="H9" s="376">
        <v>-1.3463623766275035</v>
      </c>
      <c r="I9" s="377">
        <v>0.94038305603236716</v>
      </c>
      <c r="J9" s="378" t="s">
        <v>1</v>
      </c>
    </row>
    <row r="10" spans="1:10" ht="14.4" customHeight="1" x14ac:dyDescent="0.3">
      <c r="A10" s="374" t="s">
        <v>418</v>
      </c>
      <c r="B10" s="375" t="s">
        <v>259</v>
      </c>
      <c r="C10" s="376">
        <v>27.25318</v>
      </c>
      <c r="D10" s="376">
        <v>33.048299999999998</v>
      </c>
      <c r="E10" s="376"/>
      <c r="F10" s="376">
        <v>33.33831</v>
      </c>
      <c r="G10" s="376">
        <v>31.175873337957501</v>
      </c>
      <c r="H10" s="376">
        <v>2.1624366620424986</v>
      </c>
      <c r="I10" s="377">
        <v>1.0693625047356627</v>
      </c>
      <c r="J10" s="378" t="s">
        <v>1</v>
      </c>
    </row>
    <row r="11" spans="1:10" ht="14.4" customHeight="1" x14ac:dyDescent="0.3">
      <c r="A11" s="374" t="s">
        <v>418</v>
      </c>
      <c r="B11" s="375" t="s">
        <v>260</v>
      </c>
      <c r="C11" s="376">
        <v>33.951599999999999</v>
      </c>
      <c r="D11" s="376">
        <v>38.011359999999996</v>
      </c>
      <c r="E11" s="376"/>
      <c r="F11" s="376">
        <v>25.429250000000003</v>
      </c>
      <c r="G11" s="376">
        <v>28.577335172915411</v>
      </c>
      <c r="H11" s="376">
        <v>-3.1480851729154082</v>
      </c>
      <c r="I11" s="377">
        <v>0.88983979248355349</v>
      </c>
      <c r="J11" s="378" t="s">
        <v>1</v>
      </c>
    </row>
    <row r="12" spans="1:10" ht="14.4" customHeight="1" x14ac:dyDescent="0.3">
      <c r="A12" s="374" t="s">
        <v>418</v>
      </c>
      <c r="B12" s="375" t="s">
        <v>261</v>
      </c>
      <c r="C12" s="376">
        <v>4.77874</v>
      </c>
      <c r="D12" s="376">
        <v>2.2229999999989998</v>
      </c>
      <c r="E12" s="376"/>
      <c r="F12" s="376">
        <v>1.8488</v>
      </c>
      <c r="G12" s="376">
        <v>2.4974339654995834</v>
      </c>
      <c r="H12" s="376">
        <v>-0.64863396549958341</v>
      </c>
      <c r="I12" s="377">
        <v>0.74027983343702486</v>
      </c>
      <c r="J12" s="378" t="s">
        <v>1</v>
      </c>
    </row>
    <row r="13" spans="1:10" ht="14.4" customHeight="1" x14ac:dyDescent="0.3">
      <c r="A13" s="374" t="s">
        <v>418</v>
      </c>
      <c r="B13" s="375" t="s">
        <v>262</v>
      </c>
      <c r="C13" s="376">
        <v>70.763540000000006</v>
      </c>
      <c r="D13" s="376">
        <v>63.679000000000002</v>
      </c>
      <c r="E13" s="376"/>
      <c r="F13" s="376">
        <v>75.083070000000006</v>
      </c>
      <c r="G13" s="376">
        <v>68.76504207859125</v>
      </c>
      <c r="H13" s="376">
        <v>6.3180279214087562</v>
      </c>
      <c r="I13" s="377">
        <v>1.0918784854983135</v>
      </c>
      <c r="J13" s="378" t="s">
        <v>1</v>
      </c>
    </row>
    <row r="14" spans="1:10" ht="14.4" customHeight="1" x14ac:dyDescent="0.3">
      <c r="A14" s="374" t="s">
        <v>418</v>
      </c>
      <c r="B14" s="375" t="s">
        <v>658</v>
      </c>
      <c r="C14" s="376">
        <v>0</v>
      </c>
      <c r="D14" s="376">
        <v>0</v>
      </c>
      <c r="E14" s="376"/>
      <c r="F14" s="376" t="s">
        <v>420</v>
      </c>
      <c r="G14" s="376" t="s">
        <v>420</v>
      </c>
      <c r="H14" s="376" t="s">
        <v>420</v>
      </c>
      <c r="I14" s="377" t="s">
        <v>420</v>
      </c>
      <c r="J14" s="378" t="s">
        <v>1</v>
      </c>
    </row>
    <row r="15" spans="1:10" ht="14.4" customHeight="1" x14ac:dyDescent="0.3">
      <c r="A15" s="374" t="s">
        <v>418</v>
      </c>
      <c r="B15" s="375" t="s">
        <v>263</v>
      </c>
      <c r="C15" s="376">
        <v>1446.89337</v>
      </c>
      <c r="D15" s="376">
        <v>1434.4136100000001</v>
      </c>
      <c r="E15" s="376"/>
      <c r="F15" s="376">
        <v>1439.671810000001</v>
      </c>
      <c r="G15" s="376">
        <v>1472.8890142116002</v>
      </c>
      <c r="H15" s="376">
        <v>-33.21720421159921</v>
      </c>
      <c r="I15" s="377">
        <v>0.97744758505828122</v>
      </c>
      <c r="J15" s="378" t="s">
        <v>1</v>
      </c>
    </row>
    <row r="16" spans="1:10" ht="14.4" customHeight="1" x14ac:dyDescent="0.3">
      <c r="A16" s="374" t="s">
        <v>418</v>
      </c>
      <c r="B16" s="375" t="s">
        <v>421</v>
      </c>
      <c r="C16" s="376">
        <v>1623.0586499999999</v>
      </c>
      <c r="D16" s="376">
        <v>1592.257349999999</v>
      </c>
      <c r="E16" s="376"/>
      <c r="F16" s="376">
        <v>1597.3836600000009</v>
      </c>
      <c r="G16" s="376">
        <v>1628.4108274735947</v>
      </c>
      <c r="H16" s="376">
        <v>-31.027167473593863</v>
      </c>
      <c r="I16" s="377">
        <v>0.98094635152866727</v>
      </c>
      <c r="J16" s="378" t="s">
        <v>422</v>
      </c>
    </row>
    <row r="18" spans="1:10" ht="14.4" customHeight="1" x14ac:dyDescent="0.3">
      <c r="A18" s="374" t="s">
        <v>418</v>
      </c>
      <c r="B18" s="375" t="s">
        <v>419</v>
      </c>
      <c r="C18" s="376" t="s">
        <v>420</v>
      </c>
      <c r="D18" s="376" t="s">
        <v>420</v>
      </c>
      <c r="E18" s="376"/>
      <c r="F18" s="376" t="s">
        <v>420</v>
      </c>
      <c r="G18" s="376" t="s">
        <v>420</v>
      </c>
      <c r="H18" s="376" t="s">
        <v>420</v>
      </c>
      <c r="I18" s="377" t="s">
        <v>420</v>
      </c>
      <c r="J18" s="378" t="s">
        <v>56</v>
      </c>
    </row>
    <row r="19" spans="1:10" ht="14.4" customHeight="1" x14ac:dyDescent="0.3">
      <c r="A19" s="374" t="s">
        <v>423</v>
      </c>
      <c r="B19" s="375" t="s">
        <v>424</v>
      </c>
      <c r="C19" s="376" t="s">
        <v>420</v>
      </c>
      <c r="D19" s="376" t="s">
        <v>420</v>
      </c>
      <c r="E19" s="376"/>
      <c r="F19" s="376" t="s">
        <v>420</v>
      </c>
      <c r="G19" s="376" t="s">
        <v>420</v>
      </c>
      <c r="H19" s="376" t="s">
        <v>420</v>
      </c>
      <c r="I19" s="377" t="s">
        <v>420</v>
      </c>
      <c r="J19" s="378" t="s">
        <v>0</v>
      </c>
    </row>
    <row r="20" spans="1:10" ht="14.4" customHeight="1" x14ac:dyDescent="0.3">
      <c r="A20" s="374" t="s">
        <v>423</v>
      </c>
      <c r="B20" s="375" t="s">
        <v>255</v>
      </c>
      <c r="C20" s="376">
        <v>22.179170000000003</v>
      </c>
      <c r="D20" s="376">
        <v>0.81585999999999981</v>
      </c>
      <c r="E20" s="376"/>
      <c r="F20" s="376">
        <v>0</v>
      </c>
      <c r="G20" s="376">
        <v>1.2499995513000002</v>
      </c>
      <c r="H20" s="376">
        <v>-1.2499995513000002</v>
      </c>
      <c r="I20" s="377">
        <v>0</v>
      </c>
      <c r="J20" s="378" t="s">
        <v>1</v>
      </c>
    </row>
    <row r="21" spans="1:10" ht="14.4" customHeight="1" x14ac:dyDescent="0.3">
      <c r="A21" s="374" t="s">
        <v>423</v>
      </c>
      <c r="B21" s="375" t="s">
        <v>256</v>
      </c>
      <c r="C21" s="376">
        <v>0</v>
      </c>
      <c r="D21" s="376">
        <v>8.7120000000000003E-2</v>
      </c>
      <c r="E21" s="376"/>
      <c r="F21" s="376">
        <v>0</v>
      </c>
      <c r="G21" s="376">
        <v>9.4358233393333338E-2</v>
      </c>
      <c r="H21" s="376">
        <v>-9.4358233393333338E-2</v>
      </c>
      <c r="I21" s="377">
        <v>0</v>
      </c>
      <c r="J21" s="378" t="s">
        <v>1</v>
      </c>
    </row>
    <row r="22" spans="1:10" ht="14.4" customHeight="1" x14ac:dyDescent="0.3">
      <c r="A22" s="374" t="s">
        <v>423</v>
      </c>
      <c r="B22" s="375" t="s">
        <v>257</v>
      </c>
      <c r="C22" s="376">
        <v>1.4930000000000001</v>
      </c>
      <c r="D22" s="376">
        <v>8.2299999999999998E-2</v>
      </c>
      <c r="E22" s="376"/>
      <c r="F22" s="376">
        <v>0.77522999999999997</v>
      </c>
      <c r="G22" s="376">
        <v>0.57821854570999998</v>
      </c>
      <c r="H22" s="376">
        <v>0.19701145429</v>
      </c>
      <c r="I22" s="377">
        <v>1.3407214378571821</v>
      </c>
      <c r="J22" s="378" t="s">
        <v>1</v>
      </c>
    </row>
    <row r="23" spans="1:10" ht="14.4" customHeight="1" x14ac:dyDescent="0.3">
      <c r="A23" s="374" t="s">
        <v>423</v>
      </c>
      <c r="B23" s="375" t="s">
        <v>258</v>
      </c>
      <c r="C23" s="376">
        <v>15.746049999999999</v>
      </c>
      <c r="D23" s="376">
        <v>19.896800000000002</v>
      </c>
      <c r="E23" s="376"/>
      <c r="F23" s="376">
        <v>21.237189999999998</v>
      </c>
      <c r="G23" s="376">
        <v>22.583552376627502</v>
      </c>
      <c r="H23" s="376">
        <v>-1.3463623766275035</v>
      </c>
      <c r="I23" s="377">
        <v>0.94038305603236716</v>
      </c>
      <c r="J23" s="378" t="s">
        <v>1</v>
      </c>
    </row>
    <row r="24" spans="1:10" ht="14.4" customHeight="1" x14ac:dyDescent="0.3">
      <c r="A24" s="374" t="s">
        <v>423</v>
      </c>
      <c r="B24" s="375" t="s">
        <v>259</v>
      </c>
      <c r="C24" s="376">
        <v>27.25318</v>
      </c>
      <c r="D24" s="376">
        <v>33.048299999999998</v>
      </c>
      <c r="E24" s="376"/>
      <c r="F24" s="376">
        <v>33.33831</v>
      </c>
      <c r="G24" s="376">
        <v>31.175873337957501</v>
      </c>
      <c r="H24" s="376">
        <v>2.1624366620424986</v>
      </c>
      <c r="I24" s="377">
        <v>1.0693625047356627</v>
      </c>
      <c r="J24" s="378" t="s">
        <v>1</v>
      </c>
    </row>
    <row r="25" spans="1:10" ht="14.4" customHeight="1" x14ac:dyDescent="0.3">
      <c r="A25" s="374" t="s">
        <v>423</v>
      </c>
      <c r="B25" s="375" t="s">
        <v>260</v>
      </c>
      <c r="C25" s="376">
        <v>33.951599999999999</v>
      </c>
      <c r="D25" s="376">
        <v>38.011359999999996</v>
      </c>
      <c r="E25" s="376"/>
      <c r="F25" s="376">
        <v>25.429250000000003</v>
      </c>
      <c r="G25" s="376">
        <v>28.577335172915411</v>
      </c>
      <c r="H25" s="376">
        <v>-3.1480851729154082</v>
      </c>
      <c r="I25" s="377">
        <v>0.88983979248355349</v>
      </c>
      <c r="J25" s="378" t="s">
        <v>1</v>
      </c>
    </row>
    <row r="26" spans="1:10" ht="14.4" customHeight="1" x14ac:dyDescent="0.3">
      <c r="A26" s="374" t="s">
        <v>423</v>
      </c>
      <c r="B26" s="375" t="s">
        <v>261</v>
      </c>
      <c r="C26" s="376">
        <v>4.77874</v>
      </c>
      <c r="D26" s="376">
        <v>2.2229999999989998</v>
      </c>
      <c r="E26" s="376"/>
      <c r="F26" s="376">
        <v>1.8488</v>
      </c>
      <c r="G26" s="376">
        <v>2.4974339654995834</v>
      </c>
      <c r="H26" s="376">
        <v>-0.64863396549958341</v>
      </c>
      <c r="I26" s="377">
        <v>0.74027983343702486</v>
      </c>
      <c r="J26" s="378" t="s">
        <v>1</v>
      </c>
    </row>
    <row r="27" spans="1:10" ht="14.4" customHeight="1" x14ac:dyDescent="0.3">
      <c r="A27" s="374" t="s">
        <v>423</v>
      </c>
      <c r="B27" s="375" t="s">
        <v>262</v>
      </c>
      <c r="C27" s="376">
        <v>70.763540000000006</v>
      </c>
      <c r="D27" s="376">
        <v>63.679000000000002</v>
      </c>
      <c r="E27" s="376"/>
      <c r="F27" s="376">
        <v>75.083070000000006</v>
      </c>
      <c r="G27" s="376">
        <v>68.76504207859125</v>
      </c>
      <c r="H27" s="376">
        <v>6.3180279214087562</v>
      </c>
      <c r="I27" s="377">
        <v>1.0918784854983135</v>
      </c>
      <c r="J27" s="378" t="s">
        <v>1</v>
      </c>
    </row>
    <row r="28" spans="1:10" ht="14.4" customHeight="1" x14ac:dyDescent="0.3">
      <c r="A28" s="374" t="s">
        <v>423</v>
      </c>
      <c r="B28" s="375" t="s">
        <v>658</v>
      </c>
      <c r="C28" s="376">
        <v>0</v>
      </c>
      <c r="D28" s="376">
        <v>0</v>
      </c>
      <c r="E28" s="376"/>
      <c r="F28" s="376" t="s">
        <v>420</v>
      </c>
      <c r="G28" s="376" t="s">
        <v>420</v>
      </c>
      <c r="H28" s="376" t="s">
        <v>420</v>
      </c>
      <c r="I28" s="377" t="s">
        <v>420</v>
      </c>
      <c r="J28" s="378" t="s">
        <v>1</v>
      </c>
    </row>
    <row r="29" spans="1:10" ht="14.4" customHeight="1" x14ac:dyDescent="0.3">
      <c r="A29" s="374" t="s">
        <v>423</v>
      </c>
      <c r="B29" s="375" t="s">
        <v>263</v>
      </c>
      <c r="C29" s="376">
        <v>1446.89337</v>
      </c>
      <c r="D29" s="376">
        <v>1434.4136100000001</v>
      </c>
      <c r="E29" s="376"/>
      <c r="F29" s="376">
        <v>1439.671810000001</v>
      </c>
      <c r="G29" s="376">
        <v>1472.8890142116002</v>
      </c>
      <c r="H29" s="376">
        <v>-33.21720421159921</v>
      </c>
      <c r="I29" s="377">
        <v>0.97744758505828122</v>
      </c>
      <c r="J29" s="378" t="s">
        <v>1</v>
      </c>
    </row>
    <row r="30" spans="1:10" ht="14.4" customHeight="1" x14ac:dyDescent="0.3">
      <c r="A30" s="374" t="s">
        <v>423</v>
      </c>
      <c r="B30" s="375" t="s">
        <v>425</v>
      </c>
      <c r="C30" s="376">
        <v>1623.0586499999999</v>
      </c>
      <c r="D30" s="376">
        <v>1592.257349999999</v>
      </c>
      <c r="E30" s="376"/>
      <c r="F30" s="376">
        <v>1597.3836600000009</v>
      </c>
      <c r="G30" s="376">
        <v>1628.4108274735947</v>
      </c>
      <c r="H30" s="376">
        <v>-31.027167473593863</v>
      </c>
      <c r="I30" s="377">
        <v>0.98094635152866727</v>
      </c>
      <c r="J30" s="378" t="s">
        <v>426</v>
      </c>
    </row>
    <row r="31" spans="1:10" ht="14.4" customHeight="1" x14ac:dyDescent="0.3">
      <c r="A31" s="374" t="s">
        <v>420</v>
      </c>
      <c r="B31" s="375" t="s">
        <v>420</v>
      </c>
      <c r="C31" s="376" t="s">
        <v>420</v>
      </c>
      <c r="D31" s="376" t="s">
        <v>420</v>
      </c>
      <c r="E31" s="376"/>
      <c r="F31" s="376" t="s">
        <v>420</v>
      </c>
      <c r="G31" s="376" t="s">
        <v>420</v>
      </c>
      <c r="H31" s="376" t="s">
        <v>420</v>
      </c>
      <c r="I31" s="377" t="s">
        <v>420</v>
      </c>
      <c r="J31" s="378" t="s">
        <v>427</v>
      </c>
    </row>
    <row r="32" spans="1:10" ht="14.4" customHeight="1" x14ac:dyDescent="0.3">
      <c r="A32" s="374" t="s">
        <v>659</v>
      </c>
      <c r="B32" s="375" t="s">
        <v>660</v>
      </c>
      <c r="C32" s="376" t="s">
        <v>420</v>
      </c>
      <c r="D32" s="376" t="s">
        <v>420</v>
      </c>
      <c r="E32" s="376"/>
      <c r="F32" s="376" t="s">
        <v>420</v>
      </c>
      <c r="G32" s="376" t="s">
        <v>420</v>
      </c>
      <c r="H32" s="376" t="s">
        <v>420</v>
      </c>
      <c r="I32" s="377" t="s">
        <v>420</v>
      </c>
      <c r="J32" s="378" t="s">
        <v>0</v>
      </c>
    </row>
    <row r="33" spans="1:10" ht="14.4" customHeight="1" x14ac:dyDescent="0.3">
      <c r="A33" s="374" t="s">
        <v>659</v>
      </c>
      <c r="B33" s="375" t="s">
        <v>262</v>
      </c>
      <c r="C33" s="376">
        <v>0</v>
      </c>
      <c r="D33" s="376">
        <v>0</v>
      </c>
      <c r="E33" s="376"/>
      <c r="F33" s="376" t="s">
        <v>420</v>
      </c>
      <c r="G33" s="376" t="s">
        <v>420</v>
      </c>
      <c r="H33" s="376" t="s">
        <v>420</v>
      </c>
      <c r="I33" s="377" t="s">
        <v>420</v>
      </c>
      <c r="J33" s="378" t="s">
        <v>1</v>
      </c>
    </row>
    <row r="34" spans="1:10" ht="14.4" customHeight="1" x14ac:dyDescent="0.3">
      <c r="A34" s="374" t="s">
        <v>659</v>
      </c>
      <c r="B34" s="375" t="s">
        <v>661</v>
      </c>
      <c r="C34" s="376">
        <v>0</v>
      </c>
      <c r="D34" s="376">
        <v>0</v>
      </c>
      <c r="E34" s="376"/>
      <c r="F34" s="376" t="s">
        <v>420</v>
      </c>
      <c r="G34" s="376" t="s">
        <v>420</v>
      </c>
      <c r="H34" s="376" t="s">
        <v>420</v>
      </c>
      <c r="I34" s="377" t="s">
        <v>420</v>
      </c>
      <c r="J34" s="378" t="s">
        <v>426</v>
      </c>
    </row>
    <row r="35" spans="1:10" ht="14.4" customHeight="1" x14ac:dyDescent="0.3">
      <c r="A35" s="374" t="s">
        <v>420</v>
      </c>
      <c r="B35" s="375" t="s">
        <v>420</v>
      </c>
      <c r="C35" s="376" t="s">
        <v>420</v>
      </c>
      <c r="D35" s="376" t="s">
        <v>420</v>
      </c>
      <c r="E35" s="376"/>
      <c r="F35" s="376" t="s">
        <v>420</v>
      </c>
      <c r="G35" s="376" t="s">
        <v>420</v>
      </c>
      <c r="H35" s="376" t="s">
        <v>420</v>
      </c>
      <c r="I35" s="377" t="s">
        <v>420</v>
      </c>
      <c r="J35" s="378" t="s">
        <v>427</v>
      </c>
    </row>
    <row r="36" spans="1:10" ht="14.4" customHeight="1" x14ac:dyDescent="0.3">
      <c r="A36" s="374" t="s">
        <v>418</v>
      </c>
      <c r="B36" s="375" t="s">
        <v>421</v>
      </c>
      <c r="C36" s="376">
        <v>1623.0586499999999</v>
      </c>
      <c r="D36" s="376">
        <v>1592.257349999999</v>
      </c>
      <c r="E36" s="376"/>
      <c r="F36" s="376">
        <v>1597.3836600000009</v>
      </c>
      <c r="G36" s="376">
        <v>1628.4108274735947</v>
      </c>
      <c r="H36" s="376">
        <v>-31.027167473593863</v>
      </c>
      <c r="I36" s="377">
        <v>0.98094635152866727</v>
      </c>
      <c r="J36" s="378" t="s">
        <v>422</v>
      </c>
    </row>
  </sheetData>
  <mergeCells count="3">
    <mergeCell ref="A1:I1"/>
    <mergeCell ref="F3:I3"/>
    <mergeCell ref="C4:D4"/>
  </mergeCells>
  <conditionalFormatting sqref="F17 F37:F65537">
    <cfRule type="cellIs" dxfId="18" priority="18" stopIfTrue="1" operator="greaterThan">
      <formula>1</formula>
    </cfRule>
  </conditionalFormatting>
  <conditionalFormatting sqref="H5:H16">
    <cfRule type="expression" dxfId="17" priority="14">
      <formula>$H5&gt;0</formula>
    </cfRule>
  </conditionalFormatting>
  <conditionalFormatting sqref="I5:I16">
    <cfRule type="expression" dxfId="16" priority="15">
      <formula>$I5&gt;1</formula>
    </cfRule>
  </conditionalFormatting>
  <conditionalFormatting sqref="B5:B16">
    <cfRule type="expression" dxfId="15" priority="11">
      <formula>OR($J5="NS",$J5="SumaNS",$J5="Účet")</formula>
    </cfRule>
  </conditionalFormatting>
  <conditionalFormatting sqref="F5:I16 B5:D16">
    <cfRule type="expression" dxfId="14" priority="17">
      <formula>AND($J5&lt;&gt;"",$J5&lt;&gt;"mezeraKL")</formula>
    </cfRule>
  </conditionalFormatting>
  <conditionalFormatting sqref="B5:D16 F5:I16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2" priority="13">
      <formula>OR($J5="SumaNS",$J5="NS")</formula>
    </cfRule>
  </conditionalFormatting>
  <conditionalFormatting sqref="A5:A16">
    <cfRule type="expression" dxfId="11" priority="9">
      <formula>AND($J5&lt;&gt;"mezeraKL",$J5&lt;&gt;"")</formula>
    </cfRule>
  </conditionalFormatting>
  <conditionalFormatting sqref="A5:A16">
    <cfRule type="expression" dxfId="10" priority="10">
      <formula>AND($J5&lt;&gt;"",$J5&lt;&gt;"mezeraKL")</formula>
    </cfRule>
  </conditionalFormatting>
  <conditionalFormatting sqref="H18:H36">
    <cfRule type="expression" dxfId="9" priority="5">
      <formula>$H18&gt;0</formula>
    </cfRule>
  </conditionalFormatting>
  <conditionalFormatting sqref="A18:A36">
    <cfRule type="expression" dxfId="8" priority="2">
      <formula>AND($J18&lt;&gt;"mezeraKL",$J18&lt;&gt;"")</formula>
    </cfRule>
  </conditionalFormatting>
  <conditionalFormatting sqref="I18:I36">
    <cfRule type="expression" dxfId="7" priority="6">
      <formula>$I18&gt;1</formula>
    </cfRule>
  </conditionalFormatting>
  <conditionalFormatting sqref="B18:B36">
    <cfRule type="expression" dxfId="6" priority="1">
      <formula>OR($J18="NS",$J18="SumaNS",$J18="Účet")</formula>
    </cfRule>
  </conditionalFormatting>
  <conditionalFormatting sqref="A18:D36 F18:I36">
    <cfRule type="expression" dxfId="5" priority="8">
      <formula>AND($J18&lt;&gt;"",$J18&lt;&gt;"mezeraKL")</formula>
    </cfRule>
  </conditionalFormatting>
  <conditionalFormatting sqref="B18:D36 F18:I36">
    <cfRule type="expression" dxfId="4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6 F18:I36">
    <cfRule type="expression" dxfId="3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18" t="s">
        <v>1633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4.4" customHeight="1" thickBot="1" x14ac:dyDescent="0.35">
      <c r="A2" s="212" t="s">
        <v>241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14"/>
      <c r="D3" s="315"/>
      <c r="E3" s="315"/>
      <c r="F3" s="315"/>
      <c r="G3" s="315"/>
      <c r="H3" s="127" t="s">
        <v>110</v>
      </c>
      <c r="I3" s="84">
        <f>IF(J3&lt;&gt;0,K3/J3,0)</f>
        <v>10.511800132928848</v>
      </c>
      <c r="J3" s="84">
        <f>SUBTOTAL(9,J5:J1048576)</f>
        <v>151961</v>
      </c>
      <c r="K3" s="85">
        <f>SUBTOTAL(9,K5:K1048576)</f>
        <v>1597383.6600000006</v>
      </c>
    </row>
    <row r="4" spans="1:11" s="192" customFormat="1" ht="14.4" customHeight="1" thickBot="1" x14ac:dyDescent="0.35">
      <c r="A4" s="379" t="s">
        <v>4</v>
      </c>
      <c r="B4" s="380" t="s">
        <v>5</v>
      </c>
      <c r="C4" s="380" t="s">
        <v>0</v>
      </c>
      <c r="D4" s="380" t="s">
        <v>6</v>
      </c>
      <c r="E4" s="380" t="s">
        <v>7</v>
      </c>
      <c r="F4" s="380" t="s">
        <v>1</v>
      </c>
      <c r="G4" s="380" t="s">
        <v>58</v>
      </c>
      <c r="H4" s="381" t="s">
        <v>11</v>
      </c>
      <c r="I4" s="382" t="s">
        <v>123</v>
      </c>
      <c r="J4" s="382" t="s">
        <v>13</v>
      </c>
      <c r="K4" s="383" t="s">
        <v>134</v>
      </c>
    </row>
    <row r="5" spans="1:11" ht="14.4" customHeight="1" x14ac:dyDescent="0.3">
      <c r="A5" s="386" t="s">
        <v>418</v>
      </c>
      <c r="B5" s="387" t="s">
        <v>419</v>
      </c>
      <c r="C5" s="388" t="s">
        <v>423</v>
      </c>
      <c r="D5" s="389" t="s">
        <v>643</v>
      </c>
      <c r="E5" s="388" t="s">
        <v>1619</v>
      </c>
      <c r="F5" s="389" t="s">
        <v>1620</v>
      </c>
      <c r="G5" s="388" t="s">
        <v>662</v>
      </c>
      <c r="H5" s="388" t="s">
        <v>663</v>
      </c>
      <c r="I5" s="390">
        <v>0.31</v>
      </c>
      <c r="J5" s="390">
        <v>10000</v>
      </c>
      <c r="K5" s="391">
        <v>3100</v>
      </c>
    </row>
    <row r="6" spans="1:11" ht="14.4" customHeight="1" x14ac:dyDescent="0.3">
      <c r="A6" s="392" t="s">
        <v>418</v>
      </c>
      <c r="B6" s="393" t="s">
        <v>419</v>
      </c>
      <c r="C6" s="394" t="s">
        <v>423</v>
      </c>
      <c r="D6" s="395" t="s">
        <v>643</v>
      </c>
      <c r="E6" s="394" t="s">
        <v>1619</v>
      </c>
      <c r="F6" s="395" t="s">
        <v>1620</v>
      </c>
      <c r="G6" s="394" t="s">
        <v>664</v>
      </c>
      <c r="H6" s="394" t="s">
        <v>665</v>
      </c>
      <c r="I6" s="396">
        <v>27.682500000000001</v>
      </c>
      <c r="J6" s="396">
        <v>20</v>
      </c>
      <c r="K6" s="397">
        <v>554.92999999999995</v>
      </c>
    </row>
    <row r="7" spans="1:11" ht="14.4" customHeight="1" x14ac:dyDescent="0.3">
      <c r="A7" s="392" t="s">
        <v>418</v>
      </c>
      <c r="B7" s="393" t="s">
        <v>419</v>
      </c>
      <c r="C7" s="394" t="s">
        <v>423</v>
      </c>
      <c r="D7" s="395" t="s">
        <v>643</v>
      </c>
      <c r="E7" s="394" t="s">
        <v>1619</v>
      </c>
      <c r="F7" s="395" t="s">
        <v>1620</v>
      </c>
      <c r="G7" s="394" t="s">
        <v>666</v>
      </c>
      <c r="H7" s="394" t="s">
        <v>667</v>
      </c>
      <c r="I7" s="396">
        <v>39.65</v>
      </c>
      <c r="J7" s="396">
        <v>12</v>
      </c>
      <c r="K7" s="397">
        <v>475.8</v>
      </c>
    </row>
    <row r="8" spans="1:11" ht="14.4" customHeight="1" x14ac:dyDescent="0.3">
      <c r="A8" s="392" t="s">
        <v>418</v>
      </c>
      <c r="B8" s="393" t="s">
        <v>419</v>
      </c>
      <c r="C8" s="394" t="s">
        <v>423</v>
      </c>
      <c r="D8" s="395" t="s">
        <v>643</v>
      </c>
      <c r="E8" s="394" t="s">
        <v>1619</v>
      </c>
      <c r="F8" s="395" t="s">
        <v>1620</v>
      </c>
      <c r="G8" s="394" t="s">
        <v>668</v>
      </c>
      <c r="H8" s="394" t="s">
        <v>669</v>
      </c>
      <c r="I8" s="396">
        <v>16.100000000000001</v>
      </c>
      <c r="J8" s="396">
        <v>40</v>
      </c>
      <c r="K8" s="397">
        <v>644</v>
      </c>
    </row>
    <row r="9" spans="1:11" ht="14.4" customHeight="1" x14ac:dyDescent="0.3">
      <c r="A9" s="392" t="s">
        <v>418</v>
      </c>
      <c r="B9" s="393" t="s">
        <v>419</v>
      </c>
      <c r="C9" s="394" t="s">
        <v>423</v>
      </c>
      <c r="D9" s="395" t="s">
        <v>643</v>
      </c>
      <c r="E9" s="394" t="s">
        <v>1619</v>
      </c>
      <c r="F9" s="395" t="s">
        <v>1620</v>
      </c>
      <c r="G9" s="394" t="s">
        <v>670</v>
      </c>
      <c r="H9" s="394" t="s">
        <v>671</v>
      </c>
      <c r="I9" s="396">
        <v>0.62</v>
      </c>
      <c r="J9" s="396">
        <v>3000</v>
      </c>
      <c r="K9" s="397">
        <v>1845.25</v>
      </c>
    </row>
    <row r="10" spans="1:11" ht="14.4" customHeight="1" x14ac:dyDescent="0.3">
      <c r="A10" s="392" t="s">
        <v>418</v>
      </c>
      <c r="B10" s="393" t="s">
        <v>419</v>
      </c>
      <c r="C10" s="394" t="s">
        <v>423</v>
      </c>
      <c r="D10" s="395" t="s">
        <v>643</v>
      </c>
      <c r="E10" s="394" t="s">
        <v>1619</v>
      </c>
      <c r="F10" s="395" t="s">
        <v>1620</v>
      </c>
      <c r="G10" s="394" t="s">
        <v>672</v>
      </c>
      <c r="H10" s="394" t="s">
        <v>673</v>
      </c>
      <c r="I10" s="396">
        <v>1.33</v>
      </c>
      <c r="J10" s="396">
        <v>1000</v>
      </c>
      <c r="K10" s="397">
        <v>1331</v>
      </c>
    </row>
    <row r="11" spans="1:11" ht="14.4" customHeight="1" x14ac:dyDescent="0.3">
      <c r="A11" s="392" t="s">
        <v>418</v>
      </c>
      <c r="B11" s="393" t="s">
        <v>419</v>
      </c>
      <c r="C11" s="394" t="s">
        <v>423</v>
      </c>
      <c r="D11" s="395" t="s">
        <v>643</v>
      </c>
      <c r="E11" s="394" t="s">
        <v>1619</v>
      </c>
      <c r="F11" s="395" t="s">
        <v>1620</v>
      </c>
      <c r="G11" s="394" t="s">
        <v>674</v>
      </c>
      <c r="H11" s="394" t="s">
        <v>675</v>
      </c>
      <c r="I11" s="396">
        <v>3.31</v>
      </c>
      <c r="J11" s="396">
        <v>100</v>
      </c>
      <c r="K11" s="397">
        <v>330.78</v>
      </c>
    </row>
    <row r="12" spans="1:11" ht="14.4" customHeight="1" x14ac:dyDescent="0.3">
      <c r="A12" s="392" t="s">
        <v>418</v>
      </c>
      <c r="B12" s="393" t="s">
        <v>419</v>
      </c>
      <c r="C12" s="394" t="s">
        <v>423</v>
      </c>
      <c r="D12" s="395" t="s">
        <v>643</v>
      </c>
      <c r="E12" s="394" t="s">
        <v>1619</v>
      </c>
      <c r="F12" s="395" t="s">
        <v>1620</v>
      </c>
      <c r="G12" s="394" t="s">
        <v>676</v>
      </c>
      <c r="H12" s="394" t="s">
        <v>677</v>
      </c>
      <c r="I12" s="396">
        <v>8.58</v>
      </c>
      <c r="J12" s="396">
        <v>6</v>
      </c>
      <c r="K12" s="397">
        <v>51.48</v>
      </c>
    </row>
    <row r="13" spans="1:11" ht="14.4" customHeight="1" x14ac:dyDescent="0.3">
      <c r="A13" s="392" t="s">
        <v>418</v>
      </c>
      <c r="B13" s="393" t="s">
        <v>419</v>
      </c>
      <c r="C13" s="394" t="s">
        <v>423</v>
      </c>
      <c r="D13" s="395" t="s">
        <v>643</v>
      </c>
      <c r="E13" s="394" t="s">
        <v>1619</v>
      </c>
      <c r="F13" s="395" t="s">
        <v>1620</v>
      </c>
      <c r="G13" s="394" t="s">
        <v>678</v>
      </c>
      <c r="H13" s="394" t="s">
        <v>679</v>
      </c>
      <c r="I13" s="396">
        <v>13.020000000000001</v>
      </c>
      <c r="J13" s="396">
        <v>10</v>
      </c>
      <c r="K13" s="397">
        <v>130.19999999999999</v>
      </c>
    </row>
    <row r="14" spans="1:11" ht="14.4" customHeight="1" x14ac:dyDescent="0.3">
      <c r="A14" s="392" t="s">
        <v>418</v>
      </c>
      <c r="B14" s="393" t="s">
        <v>419</v>
      </c>
      <c r="C14" s="394" t="s">
        <v>423</v>
      </c>
      <c r="D14" s="395" t="s">
        <v>643</v>
      </c>
      <c r="E14" s="394" t="s">
        <v>1619</v>
      </c>
      <c r="F14" s="395" t="s">
        <v>1620</v>
      </c>
      <c r="G14" s="394" t="s">
        <v>680</v>
      </c>
      <c r="H14" s="394" t="s">
        <v>681</v>
      </c>
      <c r="I14" s="396">
        <v>28.186</v>
      </c>
      <c r="J14" s="396">
        <v>72</v>
      </c>
      <c r="K14" s="397">
        <v>2026.4399999999998</v>
      </c>
    </row>
    <row r="15" spans="1:11" ht="14.4" customHeight="1" x14ac:dyDescent="0.3">
      <c r="A15" s="392" t="s">
        <v>418</v>
      </c>
      <c r="B15" s="393" t="s">
        <v>419</v>
      </c>
      <c r="C15" s="394" t="s">
        <v>423</v>
      </c>
      <c r="D15" s="395" t="s">
        <v>643</v>
      </c>
      <c r="E15" s="394" t="s">
        <v>1619</v>
      </c>
      <c r="F15" s="395" t="s">
        <v>1620</v>
      </c>
      <c r="G15" s="394" t="s">
        <v>682</v>
      </c>
      <c r="H15" s="394" t="s">
        <v>683</v>
      </c>
      <c r="I15" s="396">
        <v>17.559999999999999</v>
      </c>
      <c r="J15" s="396">
        <v>3</v>
      </c>
      <c r="K15" s="397">
        <v>52.68</v>
      </c>
    </row>
    <row r="16" spans="1:11" ht="14.4" customHeight="1" x14ac:dyDescent="0.3">
      <c r="A16" s="392" t="s">
        <v>418</v>
      </c>
      <c r="B16" s="393" t="s">
        <v>419</v>
      </c>
      <c r="C16" s="394" t="s">
        <v>423</v>
      </c>
      <c r="D16" s="395" t="s">
        <v>643</v>
      </c>
      <c r="E16" s="394" t="s">
        <v>1619</v>
      </c>
      <c r="F16" s="395" t="s">
        <v>1620</v>
      </c>
      <c r="G16" s="394" t="s">
        <v>684</v>
      </c>
      <c r="H16" s="394" t="s">
        <v>685</v>
      </c>
      <c r="I16" s="396">
        <v>0.56000000000000005</v>
      </c>
      <c r="J16" s="396">
        <v>5000</v>
      </c>
      <c r="K16" s="397">
        <v>2800</v>
      </c>
    </row>
    <row r="17" spans="1:11" ht="14.4" customHeight="1" x14ac:dyDescent="0.3">
      <c r="A17" s="392" t="s">
        <v>418</v>
      </c>
      <c r="B17" s="393" t="s">
        <v>419</v>
      </c>
      <c r="C17" s="394" t="s">
        <v>423</v>
      </c>
      <c r="D17" s="395" t="s">
        <v>643</v>
      </c>
      <c r="E17" s="394" t="s">
        <v>1619</v>
      </c>
      <c r="F17" s="395" t="s">
        <v>1620</v>
      </c>
      <c r="G17" s="394" t="s">
        <v>686</v>
      </c>
      <c r="H17" s="394" t="s">
        <v>687</v>
      </c>
      <c r="I17" s="396">
        <v>1260.175</v>
      </c>
      <c r="J17" s="396">
        <v>2</v>
      </c>
      <c r="K17" s="397">
        <v>2520.35</v>
      </c>
    </row>
    <row r="18" spans="1:11" ht="14.4" customHeight="1" x14ac:dyDescent="0.3">
      <c r="A18" s="392" t="s">
        <v>418</v>
      </c>
      <c r="B18" s="393" t="s">
        <v>419</v>
      </c>
      <c r="C18" s="394" t="s">
        <v>423</v>
      </c>
      <c r="D18" s="395" t="s">
        <v>643</v>
      </c>
      <c r="E18" s="394" t="s">
        <v>1619</v>
      </c>
      <c r="F18" s="395" t="s">
        <v>1620</v>
      </c>
      <c r="G18" s="394" t="s">
        <v>688</v>
      </c>
      <c r="H18" s="394" t="s">
        <v>689</v>
      </c>
      <c r="I18" s="396">
        <v>5.0949999999999998</v>
      </c>
      <c r="J18" s="396">
        <v>50</v>
      </c>
      <c r="K18" s="397">
        <v>254.7</v>
      </c>
    </row>
    <row r="19" spans="1:11" ht="14.4" customHeight="1" x14ac:dyDescent="0.3">
      <c r="A19" s="392" t="s">
        <v>418</v>
      </c>
      <c r="B19" s="393" t="s">
        <v>419</v>
      </c>
      <c r="C19" s="394" t="s">
        <v>423</v>
      </c>
      <c r="D19" s="395" t="s">
        <v>643</v>
      </c>
      <c r="E19" s="394" t="s">
        <v>1619</v>
      </c>
      <c r="F19" s="395" t="s">
        <v>1620</v>
      </c>
      <c r="G19" s="394" t="s">
        <v>690</v>
      </c>
      <c r="H19" s="394" t="s">
        <v>691</v>
      </c>
      <c r="I19" s="396">
        <v>5.09</v>
      </c>
      <c r="J19" s="396">
        <v>30</v>
      </c>
      <c r="K19" s="397">
        <v>152.84</v>
      </c>
    </row>
    <row r="20" spans="1:11" ht="14.4" customHeight="1" x14ac:dyDescent="0.3">
      <c r="A20" s="392" t="s">
        <v>418</v>
      </c>
      <c r="B20" s="393" t="s">
        <v>419</v>
      </c>
      <c r="C20" s="394" t="s">
        <v>423</v>
      </c>
      <c r="D20" s="395" t="s">
        <v>643</v>
      </c>
      <c r="E20" s="394" t="s">
        <v>1619</v>
      </c>
      <c r="F20" s="395" t="s">
        <v>1620</v>
      </c>
      <c r="G20" s="394" t="s">
        <v>692</v>
      </c>
      <c r="H20" s="394" t="s">
        <v>693</v>
      </c>
      <c r="I20" s="396">
        <v>1311</v>
      </c>
      <c r="J20" s="396">
        <v>3</v>
      </c>
      <c r="K20" s="397">
        <v>3933</v>
      </c>
    </row>
    <row r="21" spans="1:11" ht="14.4" customHeight="1" x14ac:dyDescent="0.3">
      <c r="A21" s="392" t="s">
        <v>418</v>
      </c>
      <c r="B21" s="393" t="s">
        <v>419</v>
      </c>
      <c r="C21" s="394" t="s">
        <v>423</v>
      </c>
      <c r="D21" s="395" t="s">
        <v>643</v>
      </c>
      <c r="E21" s="394" t="s">
        <v>1619</v>
      </c>
      <c r="F21" s="395" t="s">
        <v>1620</v>
      </c>
      <c r="G21" s="394" t="s">
        <v>694</v>
      </c>
      <c r="H21" s="394" t="s">
        <v>695</v>
      </c>
      <c r="I21" s="396">
        <v>2.88</v>
      </c>
      <c r="J21" s="396">
        <v>50</v>
      </c>
      <c r="K21" s="397">
        <v>143.75</v>
      </c>
    </row>
    <row r="22" spans="1:11" ht="14.4" customHeight="1" x14ac:dyDescent="0.3">
      <c r="A22" s="392" t="s">
        <v>418</v>
      </c>
      <c r="B22" s="393" t="s">
        <v>419</v>
      </c>
      <c r="C22" s="394" t="s">
        <v>423</v>
      </c>
      <c r="D22" s="395" t="s">
        <v>643</v>
      </c>
      <c r="E22" s="394" t="s">
        <v>1619</v>
      </c>
      <c r="F22" s="395" t="s">
        <v>1620</v>
      </c>
      <c r="G22" s="394" t="s">
        <v>696</v>
      </c>
      <c r="H22" s="394" t="s">
        <v>697</v>
      </c>
      <c r="I22" s="396">
        <v>14.09</v>
      </c>
      <c r="J22" s="396">
        <v>1</v>
      </c>
      <c r="K22" s="397">
        <v>14.09</v>
      </c>
    </row>
    <row r="23" spans="1:11" ht="14.4" customHeight="1" x14ac:dyDescent="0.3">
      <c r="A23" s="392" t="s">
        <v>418</v>
      </c>
      <c r="B23" s="393" t="s">
        <v>419</v>
      </c>
      <c r="C23" s="394" t="s">
        <v>423</v>
      </c>
      <c r="D23" s="395" t="s">
        <v>643</v>
      </c>
      <c r="E23" s="394" t="s">
        <v>1619</v>
      </c>
      <c r="F23" s="395" t="s">
        <v>1620</v>
      </c>
      <c r="G23" s="394" t="s">
        <v>698</v>
      </c>
      <c r="H23" s="394" t="s">
        <v>699</v>
      </c>
      <c r="I23" s="396">
        <v>7.1</v>
      </c>
      <c r="J23" s="396">
        <v>2</v>
      </c>
      <c r="K23" s="397">
        <v>14.2</v>
      </c>
    </row>
    <row r="24" spans="1:11" ht="14.4" customHeight="1" x14ac:dyDescent="0.3">
      <c r="A24" s="392" t="s">
        <v>418</v>
      </c>
      <c r="B24" s="393" t="s">
        <v>419</v>
      </c>
      <c r="C24" s="394" t="s">
        <v>423</v>
      </c>
      <c r="D24" s="395" t="s">
        <v>643</v>
      </c>
      <c r="E24" s="394" t="s">
        <v>1619</v>
      </c>
      <c r="F24" s="395" t="s">
        <v>1620</v>
      </c>
      <c r="G24" s="394" t="s">
        <v>700</v>
      </c>
      <c r="H24" s="394" t="s">
        <v>701</v>
      </c>
      <c r="I24" s="396">
        <v>5.915</v>
      </c>
      <c r="J24" s="396">
        <v>4</v>
      </c>
      <c r="K24" s="397">
        <v>23.65</v>
      </c>
    </row>
    <row r="25" spans="1:11" ht="14.4" customHeight="1" x14ac:dyDescent="0.3">
      <c r="A25" s="392" t="s">
        <v>418</v>
      </c>
      <c r="B25" s="393" t="s">
        <v>419</v>
      </c>
      <c r="C25" s="394" t="s">
        <v>423</v>
      </c>
      <c r="D25" s="395" t="s">
        <v>643</v>
      </c>
      <c r="E25" s="394" t="s">
        <v>1619</v>
      </c>
      <c r="F25" s="395" t="s">
        <v>1620</v>
      </c>
      <c r="G25" s="394" t="s">
        <v>702</v>
      </c>
      <c r="H25" s="394" t="s">
        <v>703</v>
      </c>
      <c r="I25" s="396">
        <v>2.5449999999999999</v>
      </c>
      <c r="J25" s="396">
        <v>27</v>
      </c>
      <c r="K25" s="397">
        <v>68.75</v>
      </c>
    </row>
    <row r="26" spans="1:11" ht="14.4" customHeight="1" x14ac:dyDescent="0.3">
      <c r="A26" s="392" t="s">
        <v>418</v>
      </c>
      <c r="B26" s="393" t="s">
        <v>419</v>
      </c>
      <c r="C26" s="394" t="s">
        <v>423</v>
      </c>
      <c r="D26" s="395" t="s">
        <v>643</v>
      </c>
      <c r="E26" s="394" t="s">
        <v>1619</v>
      </c>
      <c r="F26" s="395" t="s">
        <v>1620</v>
      </c>
      <c r="G26" s="394" t="s">
        <v>704</v>
      </c>
      <c r="H26" s="394" t="s">
        <v>705</v>
      </c>
      <c r="I26" s="396">
        <v>0.19</v>
      </c>
      <c r="J26" s="396">
        <v>2400</v>
      </c>
      <c r="K26" s="397">
        <v>447.3</v>
      </c>
    </row>
    <row r="27" spans="1:11" ht="14.4" customHeight="1" x14ac:dyDescent="0.3">
      <c r="A27" s="392" t="s">
        <v>418</v>
      </c>
      <c r="B27" s="393" t="s">
        <v>419</v>
      </c>
      <c r="C27" s="394" t="s">
        <v>423</v>
      </c>
      <c r="D27" s="395" t="s">
        <v>643</v>
      </c>
      <c r="E27" s="394" t="s">
        <v>1619</v>
      </c>
      <c r="F27" s="395" t="s">
        <v>1620</v>
      </c>
      <c r="G27" s="394" t="s">
        <v>706</v>
      </c>
      <c r="H27" s="394" t="s">
        <v>707</v>
      </c>
      <c r="I27" s="396">
        <v>16.100000000000001</v>
      </c>
      <c r="J27" s="396">
        <v>20</v>
      </c>
      <c r="K27" s="397">
        <v>322</v>
      </c>
    </row>
    <row r="28" spans="1:11" ht="14.4" customHeight="1" x14ac:dyDescent="0.3">
      <c r="A28" s="392" t="s">
        <v>418</v>
      </c>
      <c r="B28" s="393" t="s">
        <v>419</v>
      </c>
      <c r="C28" s="394" t="s">
        <v>423</v>
      </c>
      <c r="D28" s="395" t="s">
        <v>643</v>
      </c>
      <c r="E28" s="394" t="s">
        <v>1621</v>
      </c>
      <c r="F28" s="395" t="s">
        <v>1622</v>
      </c>
      <c r="G28" s="394" t="s">
        <v>708</v>
      </c>
      <c r="H28" s="394" t="s">
        <v>709</v>
      </c>
      <c r="I28" s="396">
        <v>3.2</v>
      </c>
      <c r="J28" s="396">
        <v>150</v>
      </c>
      <c r="K28" s="397">
        <v>495.5</v>
      </c>
    </row>
    <row r="29" spans="1:11" ht="14.4" customHeight="1" x14ac:dyDescent="0.3">
      <c r="A29" s="392" t="s">
        <v>418</v>
      </c>
      <c r="B29" s="393" t="s">
        <v>419</v>
      </c>
      <c r="C29" s="394" t="s">
        <v>423</v>
      </c>
      <c r="D29" s="395" t="s">
        <v>643</v>
      </c>
      <c r="E29" s="394" t="s">
        <v>1621</v>
      </c>
      <c r="F29" s="395" t="s">
        <v>1622</v>
      </c>
      <c r="G29" s="394" t="s">
        <v>710</v>
      </c>
      <c r="H29" s="394" t="s">
        <v>711</v>
      </c>
      <c r="I29" s="396">
        <v>11.14</v>
      </c>
      <c r="J29" s="396">
        <v>50</v>
      </c>
      <c r="K29" s="397">
        <v>557</v>
      </c>
    </row>
    <row r="30" spans="1:11" ht="14.4" customHeight="1" x14ac:dyDescent="0.3">
      <c r="A30" s="392" t="s">
        <v>418</v>
      </c>
      <c r="B30" s="393" t="s">
        <v>419</v>
      </c>
      <c r="C30" s="394" t="s">
        <v>423</v>
      </c>
      <c r="D30" s="395" t="s">
        <v>643</v>
      </c>
      <c r="E30" s="394" t="s">
        <v>1621</v>
      </c>
      <c r="F30" s="395" t="s">
        <v>1622</v>
      </c>
      <c r="G30" s="394" t="s">
        <v>712</v>
      </c>
      <c r="H30" s="394" t="s">
        <v>713</v>
      </c>
      <c r="I30" s="396">
        <v>6.31</v>
      </c>
      <c r="J30" s="396">
        <v>200</v>
      </c>
      <c r="K30" s="397">
        <v>1262.3399999999999</v>
      </c>
    </row>
    <row r="31" spans="1:11" ht="14.4" customHeight="1" x14ac:dyDescent="0.3">
      <c r="A31" s="392" t="s">
        <v>418</v>
      </c>
      <c r="B31" s="393" t="s">
        <v>419</v>
      </c>
      <c r="C31" s="394" t="s">
        <v>423</v>
      </c>
      <c r="D31" s="395" t="s">
        <v>643</v>
      </c>
      <c r="E31" s="394" t="s">
        <v>1621</v>
      </c>
      <c r="F31" s="395" t="s">
        <v>1622</v>
      </c>
      <c r="G31" s="394" t="s">
        <v>714</v>
      </c>
      <c r="H31" s="394" t="s">
        <v>715</v>
      </c>
      <c r="I31" s="396">
        <v>0.93</v>
      </c>
      <c r="J31" s="396">
        <v>700</v>
      </c>
      <c r="K31" s="397">
        <v>651</v>
      </c>
    </row>
    <row r="32" spans="1:11" ht="14.4" customHeight="1" x14ac:dyDescent="0.3">
      <c r="A32" s="392" t="s">
        <v>418</v>
      </c>
      <c r="B32" s="393" t="s">
        <v>419</v>
      </c>
      <c r="C32" s="394" t="s">
        <v>423</v>
      </c>
      <c r="D32" s="395" t="s">
        <v>643</v>
      </c>
      <c r="E32" s="394" t="s">
        <v>1621</v>
      </c>
      <c r="F32" s="395" t="s">
        <v>1622</v>
      </c>
      <c r="G32" s="394" t="s">
        <v>716</v>
      </c>
      <c r="H32" s="394" t="s">
        <v>717</v>
      </c>
      <c r="I32" s="396">
        <v>0.41499999999999998</v>
      </c>
      <c r="J32" s="396">
        <v>2000</v>
      </c>
      <c r="K32" s="397">
        <v>829</v>
      </c>
    </row>
    <row r="33" spans="1:11" ht="14.4" customHeight="1" x14ac:dyDescent="0.3">
      <c r="A33" s="392" t="s">
        <v>418</v>
      </c>
      <c r="B33" s="393" t="s">
        <v>419</v>
      </c>
      <c r="C33" s="394" t="s">
        <v>423</v>
      </c>
      <c r="D33" s="395" t="s">
        <v>643</v>
      </c>
      <c r="E33" s="394" t="s">
        <v>1621</v>
      </c>
      <c r="F33" s="395" t="s">
        <v>1622</v>
      </c>
      <c r="G33" s="394" t="s">
        <v>718</v>
      </c>
      <c r="H33" s="394" t="s">
        <v>719</v>
      </c>
      <c r="I33" s="396">
        <v>0.57999999999999996</v>
      </c>
      <c r="J33" s="396">
        <v>5900</v>
      </c>
      <c r="K33" s="397">
        <v>3422</v>
      </c>
    </row>
    <row r="34" spans="1:11" ht="14.4" customHeight="1" x14ac:dyDescent="0.3">
      <c r="A34" s="392" t="s">
        <v>418</v>
      </c>
      <c r="B34" s="393" t="s">
        <v>419</v>
      </c>
      <c r="C34" s="394" t="s">
        <v>423</v>
      </c>
      <c r="D34" s="395" t="s">
        <v>643</v>
      </c>
      <c r="E34" s="394" t="s">
        <v>1621</v>
      </c>
      <c r="F34" s="395" t="s">
        <v>1622</v>
      </c>
      <c r="G34" s="394" t="s">
        <v>720</v>
      </c>
      <c r="H34" s="394" t="s">
        <v>721</v>
      </c>
      <c r="I34" s="396">
        <v>68.53</v>
      </c>
      <c r="J34" s="396">
        <v>1</v>
      </c>
      <c r="K34" s="397">
        <v>68.53</v>
      </c>
    </row>
    <row r="35" spans="1:11" ht="14.4" customHeight="1" x14ac:dyDescent="0.3">
      <c r="A35" s="392" t="s">
        <v>418</v>
      </c>
      <c r="B35" s="393" t="s">
        <v>419</v>
      </c>
      <c r="C35" s="394" t="s">
        <v>423</v>
      </c>
      <c r="D35" s="395" t="s">
        <v>643</v>
      </c>
      <c r="E35" s="394" t="s">
        <v>1621</v>
      </c>
      <c r="F35" s="395" t="s">
        <v>1622</v>
      </c>
      <c r="G35" s="394" t="s">
        <v>722</v>
      </c>
      <c r="H35" s="394" t="s">
        <v>723</v>
      </c>
      <c r="I35" s="396">
        <v>999</v>
      </c>
      <c r="J35" s="396">
        <v>1</v>
      </c>
      <c r="K35" s="397">
        <v>999</v>
      </c>
    </row>
    <row r="36" spans="1:11" ht="14.4" customHeight="1" x14ac:dyDescent="0.3">
      <c r="A36" s="392" t="s">
        <v>418</v>
      </c>
      <c r="B36" s="393" t="s">
        <v>419</v>
      </c>
      <c r="C36" s="394" t="s">
        <v>423</v>
      </c>
      <c r="D36" s="395" t="s">
        <v>643</v>
      </c>
      <c r="E36" s="394" t="s">
        <v>1621</v>
      </c>
      <c r="F36" s="395" t="s">
        <v>1622</v>
      </c>
      <c r="G36" s="394" t="s">
        <v>724</v>
      </c>
      <c r="H36" s="394" t="s">
        <v>725</v>
      </c>
      <c r="I36" s="396">
        <v>38.72</v>
      </c>
      <c r="J36" s="396">
        <v>48</v>
      </c>
      <c r="K36" s="397">
        <v>1858.56</v>
      </c>
    </row>
    <row r="37" spans="1:11" ht="14.4" customHeight="1" x14ac:dyDescent="0.3">
      <c r="A37" s="392" t="s">
        <v>418</v>
      </c>
      <c r="B37" s="393" t="s">
        <v>419</v>
      </c>
      <c r="C37" s="394" t="s">
        <v>423</v>
      </c>
      <c r="D37" s="395" t="s">
        <v>643</v>
      </c>
      <c r="E37" s="394" t="s">
        <v>1621</v>
      </c>
      <c r="F37" s="395" t="s">
        <v>1622</v>
      </c>
      <c r="G37" s="394" t="s">
        <v>726</v>
      </c>
      <c r="H37" s="394" t="s">
        <v>727</v>
      </c>
      <c r="I37" s="396">
        <v>2.9050000000000002</v>
      </c>
      <c r="J37" s="396">
        <v>400</v>
      </c>
      <c r="K37" s="397">
        <v>1163</v>
      </c>
    </row>
    <row r="38" spans="1:11" ht="14.4" customHeight="1" x14ac:dyDescent="0.3">
      <c r="A38" s="392" t="s">
        <v>418</v>
      </c>
      <c r="B38" s="393" t="s">
        <v>419</v>
      </c>
      <c r="C38" s="394" t="s">
        <v>423</v>
      </c>
      <c r="D38" s="395" t="s">
        <v>643</v>
      </c>
      <c r="E38" s="394" t="s">
        <v>1621</v>
      </c>
      <c r="F38" s="395" t="s">
        <v>1622</v>
      </c>
      <c r="G38" s="394" t="s">
        <v>728</v>
      </c>
      <c r="H38" s="394" t="s">
        <v>729</v>
      </c>
      <c r="I38" s="396">
        <v>1029.95</v>
      </c>
      <c r="J38" s="396">
        <v>1</v>
      </c>
      <c r="K38" s="397">
        <v>1029.95</v>
      </c>
    </row>
    <row r="39" spans="1:11" ht="14.4" customHeight="1" x14ac:dyDescent="0.3">
      <c r="A39" s="392" t="s">
        <v>418</v>
      </c>
      <c r="B39" s="393" t="s">
        <v>419</v>
      </c>
      <c r="C39" s="394" t="s">
        <v>423</v>
      </c>
      <c r="D39" s="395" t="s">
        <v>643</v>
      </c>
      <c r="E39" s="394" t="s">
        <v>1621</v>
      </c>
      <c r="F39" s="395" t="s">
        <v>1622</v>
      </c>
      <c r="G39" s="394" t="s">
        <v>730</v>
      </c>
      <c r="H39" s="394" t="s">
        <v>731</v>
      </c>
      <c r="I39" s="396">
        <v>12.08</v>
      </c>
      <c r="J39" s="396">
        <v>8</v>
      </c>
      <c r="K39" s="397">
        <v>96.64</v>
      </c>
    </row>
    <row r="40" spans="1:11" ht="14.4" customHeight="1" x14ac:dyDescent="0.3">
      <c r="A40" s="392" t="s">
        <v>418</v>
      </c>
      <c r="B40" s="393" t="s">
        <v>419</v>
      </c>
      <c r="C40" s="394" t="s">
        <v>423</v>
      </c>
      <c r="D40" s="395" t="s">
        <v>643</v>
      </c>
      <c r="E40" s="394" t="s">
        <v>1621</v>
      </c>
      <c r="F40" s="395" t="s">
        <v>1622</v>
      </c>
      <c r="G40" s="394" t="s">
        <v>732</v>
      </c>
      <c r="H40" s="394" t="s">
        <v>733</v>
      </c>
      <c r="I40" s="396">
        <v>15</v>
      </c>
      <c r="J40" s="396">
        <v>6</v>
      </c>
      <c r="K40" s="397">
        <v>90</v>
      </c>
    </row>
    <row r="41" spans="1:11" ht="14.4" customHeight="1" x14ac:dyDescent="0.3">
      <c r="A41" s="392" t="s">
        <v>418</v>
      </c>
      <c r="B41" s="393" t="s">
        <v>419</v>
      </c>
      <c r="C41" s="394" t="s">
        <v>423</v>
      </c>
      <c r="D41" s="395" t="s">
        <v>643</v>
      </c>
      <c r="E41" s="394" t="s">
        <v>1621</v>
      </c>
      <c r="F41" s="395" t="s">
        <v>1622</v>
      </c>
      <c r="G41" s="394" t="s">
        <v>734</v>
      </c>
      <c r="H41" s="394" t="s">
        <v>735</v>
      </c>
      <c r="I41" s="396">
        <v>5.419999999999999</v>
      </c>
      <c r="J41" s="396">
        <v>300</v>
      </c>
      <c r="K41" s="397">
        <v>1625.31</v>
      </c>
    </row>
    <row r="42" spans="1:11" ht="14.4" customHeight="1" x14ac:dyDescent="0.3">
      <c r="A42" s="392" t="s">
        <v>418</v>
      </c>
      <c r="B42" s="393" t="s">
        <v>419</v>
      </c>
      <c r="C42" s="394" t="s">
        <v>423</v>
      </c>
      <c r="D42" s="395" t="s">
        <v>643</v>
      </c>
      <c r="E42" s="394" t="s">
        <v>1621</v>
      </c>
      <c r="F42" s="395" t="s">
        <v>1622</v>
      </c>
      <c r="G42" s="394" t="s">
        <v>736</v>
      </c>
      <c r="H42" s="394" t="s">
        <v>737</v>
      </c>
      <c r="I42" s="396">
        <v>12.102500000000001</v>
      </c>
      <c r="J42" s="396">
        <v>34</v>
      </c>
      <c r="K42" s="397">
        <v>411.48</v>
      </c>
    </row>
    <row r="43" spans="1:11" ht="14.4" customHeight="1" x14ac:dyDescent="0.3">
      <c r="A43" s="392" t="s">
        <v>418</v>
      </c>
      <c r="B43" s="393" t="s">
        <v>419</v>
      </c>
      <c r="C43" s="394" t="s">
        <v>423</v>
      </c>
      <c r="D43" s="395" t="s">
        <v>643</v>
      </c>
      <c r="E43" s="394" t="s">
        <v>1621</v>
      </c>
      <c r="F43" s="395" t="s">
        <v>1622</v>
      </c>
      <c r="G43" s="394" t="s">
        <v>738</v>
      </c>
      <c r="H43" s="394" t="s">
        <v>739</v>
      </c>
      <c r="I43" s="396">
        <v>21.236666666666665</v>
      </c>
      <c r="J43" s="396">
        <v>150</v>
      </c>
      <c r="K43" s="397">
        <v>3185.5</v>
      </c>
    </row>
    <row r="44" spans="1:11" ht="14.4" customHeight="1" x14ac:dyDescent="0.3">
      <c r="A44" s="392" t="s">
        <v>418</v>
      </c>
      <c r="B44" s="393" t="s">
        <v>419</v>
      </c>
      <c r="C44" s="394" t="s">
        <v>423</v>
      </c>
      <c r="D44" s="395" t="s">
        <v>643</v>
      </c>
      <c r="E44" s="394" t="s">
        <v>1621</v>
      </c>
      <c r="F44" s="395" t="s">
        <v>1622</v>
      </c>
      <c r="G44" s="394" t="s">
        <v>740</v>
      </c>
      <c r="H44" s="394" t="s">
        <v>741</v>
      </c>
      <c r="I44" s="396">
        <v>4.24</v>
      </c>
      <c r="J44" s="396">
        <v>200</v>
      </c>
      <c r="K44" s="397">
        <v>847</v>
      </c>
    </row>
    <row r="45" spans="1:11" ht="14.4" customHeight="1" x14ac:dyDescent="0.3">
      <c r="A45" s="392" t="s">
        <v>418</v>
      </c>
      <c r="B45" s="393" t="s">
        <v>419</v>
      </c>
      <c r="C45" s="394" t="s">
        <v>423</v>
      </c>
      <c r="D45" s="395" t="s">
        <v>643</v>
      </c>
      <c r="E45" s="394" t="s">
        <v>1621</v>
      </c>
      <c r="F45" s="395" t="s">
        <v>1622</v>
      </c>
      <c r="G45" s="394" t="s">
        <v>742</v>
      </c>
      <c r="H45" s="394" t="s">
        <v>743</v>
      </c>
      <c r="I45" s="396">
        <v>2.9</v>
      </c>
      <c r="J45" s="396">
        <v>200</v>
      </c>
      <c r="K45" s="397">
        <v>580.4</v>
      </c>
    </row>
    <row r="46" spans="1:11" ht="14.4" customHeight="1" x14ac:dyDescent="0.3">
      <c r="A46" s="392" t="s">
        <v>418</v>
      </c>
      <c r="B46" s="393" t="s">
        <v>419</v>
      </c>
      <c r="C46" s="394" t="s">
        <v>423</v>
      </c>
      <c r="D46" s="395" t="s">
        <v>643</v>
      </c>
      <c r="E46" s="394" t="s">
        <v>1621</v>
      </c>
      <c r="F46" s="395" t="s">
        <v>1622</v>
      </c>
      <c r="G46" s="394" t="s">
        <v>744</v>
      </c>
      <c r="H46" s="394" t="s">
        <v>745</v>
      </c>
      <c r="I46" s="396">
        <v>75.02</v>
      </c>
      <c r="J46" s="396">
        <v>5</v>
      </c>
      <c r="K46" s="397">
        <v>375.1</v>
      </c>
    </row>
    <row r="47" spans="1:11" ht="14.4" customHeight="1" x14ac:dyDescent="0.3">
      <c r="A47" s="392" t="s">
        <v>418</v>
      </c>
      <c r="B47" s="393" t="s">
        <v>419</v>
      </c>
      <c r="C47" s="394" t="s">
        <v>423</v>
      </c>
      <c r="D47" s="395" t="s">
        <v>643</v>
      </c>
      <c r="E47" s="394" t="s">
        <v>1621</v>
      </c>
      <c r="F47" s="395" t="s">
        <v>1622</v>
      </c>
      <c r="G47" s="394" t="s">
        <v>746</v>
      </c>
      <c r="H47" s="394" t="s">
        <v>747</v>
      </c>
      <c r="I47" s="396">
        <v>63.25</v>
      </c>
      <c r="J47" s="396">
        <v>136</v>
      </c>
      <c r="K47" s="397">
        <v>8602</v>
      </c>
    </row>
    <row r="48" spans="1:11" ht="14.4" customHeight="1" x14ac:dyDescent="0.3">
      <c r="A48" s="392" t="s">
        <v>418</v>
      </c>
      <c r="B48" s="393" t="s">
        <v>419</v>
      </c>
      <c r="C48" s="394" t="s">
        <v>423</v>
      </c>
      <c r="D48" s="395" t="s">
        <v>643</v>
      </c>
      <c r="E48" s="394" t="s">
        <v>1621</v>
      </c>
      <c r="F48" s="395" t="s">
        <v>1622</v>
      </c>
      <c r="G48" s="394" t="s">
        <v>748</v>
      </c>
      <c r="H48" s="394" t="s">
        <v>749</v>
      </c>
      <c r="I48" s="396">
        <v>922.02</v>
      </c>
      <c r="J48" s="396">
        <v>1</v>
      </c>
      <c r="K48" s="397">
        <v>922.02</v>
      </c>
    </row>
    <row r="49" spans="1:11" ht="14.4" customHeight="1" x14ac:dyDescent="0.3">
      <c r="A49" s="392" t="s">
        <v>418</v>
      </c>
      <c r="B49" s="393" t="s">
        <v>419</v>
      </c>
      <c r="C49" s="394" t="s">
        <v>423</v>
      </c>
      <c r="D49" s="395" t="s">
        <v>643</v>
      </c>
      <c r="E49" s="394" t="s">
        <v>1621</v>
      </c>
      <c r="F49" s="395" t="s">
        <v>1622</v>
      </c>
      <c r="G49" s="394" t="s">
        <v>750</v>
      </c>
      <c r="H49" s="394" t="s">
        <v>751</v>
      </c>
      <c r="I49" s="396">
        <v>59</v>
      </c>
      <c r="J49" s="396">
        <v>1</v>
      </c>
      <c r="K49" s="397">
        <v>59</v>
      </c>
    </row>
    <row r="50" spans="1:11" ht="14.4" customHeight="1" x14ac:dyDescent="0.3">
      <c r="A50" s="392" t="s">
        <v>418</v>
      </c>
      <c r="B50" s="393" t="s">
        <v>419</v>
      </c>
      <c r="C50" s="394" t="s">
        <v>423</v>
      </c>
      <c r="D50" s="395" t="s">
        <v>643</v>
      </c>
      <c r="E50" s="394" t="s">
        <v>1621</v>
      </c>
      <c r="F50" s="395" t="s">
        <v>1622</v>
      </c>
      <c r="G50" s="394" t="s">
        <v>752</v>
      </c>
      <c r="H50" s="394" t="s">
        <v>753</v>
      </c>
      <c r="I50" s="396">
        <v>75.02</v>
      </c>
      <c r="J50" s="396">
        <v>1</v>
      </c>
      <c r="K50" s="397">
        <v>75.02</v>
      </c>
    </row>
    <row r="51" spans="1:11" ht="14.4" customHeight="1" x14ac:dyDescent="0.3">
      <c r="A51" s="392" t="s">
        <v>418</v>
      </c>
      <c r="B51" s="393" t="s">
        <v>419</v>
      </c>
      <c r="C51" s="394" t="s">
        <v>423</v>
      </c>
      <c r="D51" s="395" t="s">
        <v>643</v>
      </c>
      <c r="E51" s="394" t="s">
        <v>1621</v>
      </c>
      <c r="F51" s="395" t="s">
        <v>1622</v>
      </c>
      <c r="G51" s="394" t="s">
        <v>754</v>
      </c>
      <c r="H51" s="394" t="s">
        <v>755</v>
      </c>
      <c r="I51" s="396">
        <v>744</v>
      </c>
      <c r="J51" s="396">
        <v>3</v>
      </c>
      <c r="K51" s="397">
        <v>2232</v>
      </c>
    </row>
    <row r="52" spans="1:11" ht="14.4" customHeight="1" x14ac:dyDescent="0.3">
      <c r="A52" s="392" t="s">
        <v>418</v>
      </c>
      <c r="B52" s="393" t="s">
        <v>419</v>
      </c>
      <c r="C52" s="394" t="s">
        <v>423</v>
      </c>
      <c r="D52" s="395" t="s">
        <v>643</v>
      </c>
      <c r="E52" s="394" t="s">
        <v>1621</v>
      </c>
      <c r="F52" s="395" t="s">
        <v>1622</v>
      </c>
      <c r="G52" s="394" t="s">
        <v>756</v>
      </c>
      <c r="H52" s="394" t="s">
        <v>757</v>
      </c>
      <c r="I52" s="396">
        <v>173.64</v>
      </c>
      <c r="J52" s="396">
        <v>10</v>
      </c>
      <c r="K52" s="397">
        <v>1736.4</v>
      </c>
    </row>
    <row r="53" spans="1:11" ht="14.4" customHeight="1" x14ac:dyDescent="0.3">
      <c r="A53" s="392" t="s">
        <v>418</v>
      </c>
      <c r="B53" s="393" t="s">
        <v>419</v>
      </c>
      <c r="C53" s="394" t="s">
        <v>423</v>
      </c>
      <c r="D53" s="395" t="s">
        <v>643</v>
      </c>
      <c r="E53" s="394" t="s">
        <v>1621</v>
      </c>
      <c r="F53" s="395" t="s">
        <v>1622</v>
      </c>
      <c r="G53" s="394" t="s">
        <v>758</v>
      </c>
      <c r="H53" s="394" t="s">
        <v>759</v>
      </c>
      <c r="I53" s="396">
        <v>41.14</v>
      </c>
      <c r="J53" s="396">
        <v>4</v>
      </c>
      <c r="K53" s="397">
        <v>164.56</v>
      </c>
    </row>
    <row r="54" spans="1:11" ht="14.4" customHeight="1" x14ac:dyDescent="0.3">
      <c r="A54" s="392" t="s">
        <v>418</v>
      </c>
      <c r="B54" s="393" t="s">
        <v>419</v>
      </c>
      <c r="C54" s="394" t="s">
        <v>423</v>
      </c>
      <c r="D54" s="395" t="s">
        <v>643</v>
      </c>
      <c r="E54" s="394" t="s">
        <v>1623</v>
      </c>
      <c r="F54" s="395" t="s">
        <v>1624</v>
      </c>
      <c r="G54" s="394" t="s">
        <v>760</v>
      </c>
      <c r="H54" s="394" t="s">
        <v>761</v>
      </c>
      <c r="I54" s="396">
        <v>185.25</v>
      </c>
      <c r="J54" s="396">
        <v>2</v>
      </c>
      <c r="K54" s="397">
        <v>370.5</v>
      </c>
    </row>
    <row r="55" spans="1:11" ht="14.4" customHeight="1" x14ac:dyDescent="0.3">
      <c r="A55" s="392" t="s">
        <v>418</v>
      </c>
      <c r="B55" s="393" t="s">
        <v>419</v>
      </c>
      <c r="C55" s="394" t="s">
        <v>423</v>
      </c>
      <c r="D55" s="395" t="s">
        <v>643</v>
      </c>
      <c r="E55" s="394" t="s">
        <v>1623</v>
      </c>
      <c r="F55" s="395" t="s">
        <v>1624</v>
      </c>
      <c r="G55" s="394" t="s">
        <v>762</v>
      </c>
      <c r="H55" s="394" t="s">
        <v>763</v>
      </c>
      <c r="I55" s="396">
        <v>404.73</v>
      </c>
      <c r="J55" s="396">
        <v>1</v>
      </c>
      <c r="K55" s="397">
        <v>404.73</v>
      </c>
    </row>
    <row r="56" spans="1:11" ht="14.4" customHeight="1" x14ac:dyDescent="0.3">
      <c r="A56" s="392" t="s">
        <v>418</v>
      </c>
      <c r="B56" s="393" t="s">
        <v>419</v>
      </c>
      <c r="C56" s="394" t="s">
        <v>423</v>
      </c>
      <c r="D56" s="395" t="s">
        <v>643</v>
      </c>
      <c r="E56" s="394" t="s">
        <v>1625</v>
      </c>
      <c r="F56" s="395" t="s">
        <v>1626</v>
      </c>
      <c r="G56" s="394" t="s">
        <v>764</v>
      </c>
      <c r="H56" s="394" t="s">
        <v>765</v>
      </c>
      <c r="I56" s="396">
        <v>2.57</v>
      </c>
      <c r="J56" s="396">
        <v>3200</v>
      </c>
      <c r="K56" s="397">
        <v>8227.4900000000016</v>
      </c>
    </row>
    <row r="57" spans="1:11" ht="14.4" customHeight="1" x14ac:dyDescent="0.3">
      <c r="A57" s="392" t="s">
        <v>418</v>
      </c>
      <c r="B57" s="393" t="s">
        <v>419</v>
      </c>
      <c r="C57" s="394" t="s">
        <v>423</v>
      </c>
      <c r="D57" s="395" t="s">
        <v>643</v>
      </c>
      <c r="E57" s="394" t="s">
        <v>1625</v>
      </c>
      <c r="F57" s="395" t="s">
        <v>1626</v>
      </c>
      <c r="G57" s="394" t="s">
        <v>766</v>
      </c>
      <c r="H57" s="394" t="s">
        <v>767</v>
      </c>
      <c r="I57" s="396">
        <v>3943.35</v>
      </c>
      <c r="J57" s="396">
        <v>2</v>
      </c>
      <c r="K57" s="397">
        <v>7886.7</v>
      </c>
    </row>
    <row r="58" spans="1:11" ht="14.4" customHeight="1" x14ac:dyDescent="0.3">
      <c r="A58" s="392" t="s">
        <v>418</v>
      </c>
      <c r="B58" s="393" t="s">
        <v>419</v>
      </c>
      <c r="C58" s="394" t="s">
        <v>423</v>
      </c>
      <c r="D58" s="395" t="s">
        <v>643</v>
      </c>
      <c r="E58" s="394" t="s">
        <v>1625</v>
      </c>
      <c r="F58" s="395" t="s">
        <v>1626</v>
      </c>
      <c r="G58" s="394" t="s">
        <v>768</v>
      </c>
      <c r="H58" s="394" t="s">
        <v>769</v>
      </c>
      <c r="I58" s="396">
        <v>3943.353333333333</v>
      </c>
      <c r="J58" s="396">
        <v>11</v>
      </c>
      <c r="K58" s="397">
        <v>43376.88</v>
      </c>
    </row>
    <row r="59" spans="1:11" ht="14.4" customHeight="1" x14ac:dyDescent="0.3">
      <c r="A59" s="392" t="s">
        <v>418</v>
      </c>
      <c r="B59" s="393" t="s">
        <v>419</v>
      </c>
      <c r="C59" s="394" t="s">
        <v>423</v>
      </c>
      <c r="D59" s="395" t="s">
        <v>643</v>
      </c>
      <c r="E59" s="394" t="s">
        <v>1625</v>
      </c>
      <c r="F59" s="395" t="s">
        <v>1626</v>
      </c>
      <c r="G59" s="394" t="s">
        <v>770</v>
      </c>
      <c r="H59" s="394" t="s">
        <v>771</v>
      </c>
      <c r="I59" s="396">
        <v>3943.35</v>
      </c>
      <c r="J59" s="396">
        <v>10</v>
      </c>
      <c r="K59" s="397">
        <v>39433.509999999995</v>
      </c>
    </row>
    <row r="60" spans="1:11" ht="14.4" customHeight="1" x14ac:dyDescent="0.3">
      <c r="A60" s="392" t="s">
        <v>418</v>
      </c>
      <c r="B60" s="393" t="s">
        <v>419</v>
      </c>
      <c r="C60" s="394" t="s">
        <v>423</v>
      </c>
      <c r="D60" s="395" t="s">
        <v>643</v>
      </c>
      <c r="E60" s="394" t="s">
        <v>1625</v>
      </c>
      <c r="F60" s="395" t="s">
        <v>1626</v>
      </c>
      <c r="G60" s="394" t="s">
        <v>772</v>
      </c>
      <c r="H60" s="394" t="s">
        <v>773</v>
      </c>
      <c r="I60" s="396">
        <v>3943.35</v>
      </c>
      <c r="J60" s="396">
        <v>12</v>
      </c>
      <c r="K60" s="397">
        <v>47320.21</v>
      </c>
    </row>
    <row r="61" spans="1:11" ht="14.4" customHeight="1" x14ac:dyDescent="0.3">
      <c r="A61" s="392" t="s">
        <v>418</v>
      </c>
      <c r="B61" s="393" t="s">
        <v>419</v>
      </c>
      <c r="C61" s="394" t="s">
        <v>423</v>
      </c>
      <c r="D61" s="395" t="s">
        <v>643</v>
      </c>
      <c r="E61" s="394" t="s">
        <v>1625</v>
      </c>
      <c r="F61" s="395" t="s">
        <v>1626</v>
      </c>
      <c r="G61" s="394" t="s">
        <v>774</v>
      </c>
      <c r="H61" s="394" t="s">
        <v>775</v>
      </c>
      <c r="I61" s="396">
        <v>121.83</v>
      </c>
      <c r="J61" s="396">
        <v>32</v>
      </c>
      <c r="K61" s="397">
        <v>3898.63</v>
      </c>
    </row>
    <row r="62" spans="1:11" ht="14.4" customHeight="1" x14ac:dyDescent="0.3">
      <c r="A62" s="392" t="s">
        <v>418</v>
      </c>
      <c r="B62" s="393" t="s">
        <v>419</v>
      </c>
      <c r="C62" s="394" t="s">
        <v>423</v>
      </c>
      <c r="D62" s="395" t="s">
        <v>643</v>
      </c>
      <c r="E62" s="394" t="s">
        <v>1625</v>
      </c>
      <c r="F62" s="395" t="s">
        <v>1626</v>
      </c>
      <c r="G62" s="394" t="s">
        <v>776</v>
      </c>
      <c r="H62" s="394" t="s">
        <v>777</v>
      </c>
      <c r="I62" s="396">
        <v>271.7</v>
      </c>
      <c r="J62" s="396">
        <v>9</v>
      </c>
      <c r="K62" s="397">
        <v>2445.3000000000002</v>
      </c>
    </row>
    <row r="63" spans="1:11" ht="14.4" customHeight="1" x14ac:dyDescent="0.3">
      <c r="A63" s="392" t="s">
        <v>418</v>
      </c>
      <c r="B63" s="393" t="s">
        <v>419</v>
      </c>
      <c r="C63" s="394" t="s">
        <v>423</v>
      </c>
      <c r="D63" s="395" t="s">
        <v>643</v>
      </c>
      <c r="E63" s="394" t="s">
        <v>1625</v>
      </c>
      <c r="F63" s="395" t="s">
        <v>1626</v>
      </c>
      <c r="G63" s="394" t="s">
        <v>778</v>
      </c>
      <c r="H63" s="394" t="s">
        <v>779</v>
      </c>
      <c r="I63" s="396">
        <v>261.11</v>
      </c>
      <c r="J63" s="396">
        <v>7</v>
      </c>
      <c r="K63" s="397">
        <v>1827.75</v>
      </c>
    </row>
    <row r="64" spans="1:11" ht="14.4" customHeight="1" x14ac:dyDescent="0.3">
      <c r="A64" s="392" t="s">
        <v>418</v>
      </c>
      <c r="B64" s="393" t="s">
        <v>419</v>
      </c>
      <c r="C64" s="394" t="s">
        <v>423</v>
      </c>
      <c r="D64" s="395" t="s">
        <v>643</v>
      </c>
      <c r="E64" s="394" t="s">
        <v>1625</v>
      </c>
      <c r="F64" s="395" t="s">
        <v>1626</v>
      </c>
      <c r="G64" s="394" t="s">
        <v>780</v>
      </c>
      <c r="H64" s="394" t="s">
        <v>781</v>
      </c>
      <c r="I64" s="396">
        <v>261.11</v>
      </c>
      <c r="J64" s="396">
        <v>3</v>
      </c>
      <c r="K64" s="397">
        <v>783.32</v>
      </c>
    </row>
    <row r="65" spans="1:11" ht="14.4" customHeight="1" x14ac:dyDescent="0.3">
      <c r="A65" s="392" t="s">
        <v>418</v>
      </c>
      <c r="B65" s="393" t="s">
        <v>419</v>
      </c>
      <c r="C65" s="394" t="s">
        <v>423</v>
      </c>
      <c r="D65" s="395" t="s">
        <v>643</v>
      </c>
      <c r="E65" s="394" t="s">
        <v>1625</v>
      </c>
      <c r="F65" s="395" t="s">
        <v>1626</v>
      </c>
      <c r="G65" s="394" t="s">
        <v>782</v>
      </c>
      <c r="H65" s="394" t="s">
        <v>783</v>
      </c>
      <c r="I65" s="396">
        <v>347.12</v>
      </c>
      <c r="J65" s="396">
        <v>12</v>
      </c>
      <c r="K65" s="397">
        <v>4165.4399999999996</v>
      </c>
    </row>
    <row r="66" spans="1:11" ht="14.4" customHeight="1" x14ac:dyDescent="0.3">
      <c r="A66" s="392" t="s">
        <v>418</v>
      </c>
      <c r="B66" s="393" t="s">
        <v>419</v>
      </c>
      <c r="C66" s="394" t="s">
        <v>423</v>
      </c>
      <c r="D66" s="395" t="s">
        <v>643</v>
      </c>
      <c r="E66" s="394" t="s">
        <v>1625</v>
      </c>
      <c r="F66" s="395" t="s">
        <v>1626</v>
      </c>
      <c r="G66" s="394" t="s">
        <v>784</v>
      </c>
      <c r="H66" s="394" t="s">
        <v>785</v>
      </c>
      <c r="I66" s="396">
        <v>142.78</v>
      </c>
      <c r="J66" s="396">
        <v>8</v>
      </c>
      <c r="K66" s="397">
        <v>1142.24</v>
      </c>
    </row>
    <row r="67" spans="1:11" ht="14.4" customHeight="1" x14ac:dyDescent="0.3">
      <c r="A67" s="392" t="s">
        <v>418</v>
      </c>
      <c r="B67" s="393" t="s">
        <v>419</v>
      </c>
      <c r="C67" s="394" t="s">
        <v>423</v>
      </c>
      <c r="D67" s="395" t="s">
        <v>643</v>
      </c>
      <c r="E67" s="394" t="s">
        <v>1625</v>
      </c>
      <c r="F67" s="395" t="s">
        <v>1626</v>
      </c>
      <c r="G67" s="394" t="s">
        <v>786</v>
      </c>
      <c r="H67" s="394" t="s">
        <v>787</v>
      </c>
      <c r="I67" s="396">
        <v>275.86000000000007</v>
      </c>
      <c r="J67" s="396">
        <v>88</v>
      </c>
      <c r="K67" s="397">
        <v>24275.74</v>
      </c>
    </row>
    <row r="68" spans="1:11" ht="14.4" customHeight="1" x14ac:dyDescent="0.3">
      <c r="A68" s="392" t="s">
        <v>418</v>
      </c>
      <c r="B68" s="393" t="s">
        <v>419</v>
      </c>
      <c r="C68" s="394" t="s">
        <v>423</v>
      </c>
      <c r="D68" s="395" t="s">
        <v>643</v>
      </c>
      <c r="E68" s="394" t="s">
        <v>1625</v>
      </c>
      <c r="F68" s="395" t="s">
        <v>1626</v>
      </c>
      <c r="G68" s="394" t="s">
        <v>788</v>
      </c>
      <c r="H68" s="394" t="s">
        <v>789</v>
      </c>
      <c r="I68" s="396">
        <v>8.3699999999999992</v>
      </c>
      <c r="J68" s="396">
        <v>200</v>
      </c>
      <c r="K68" s="397">
        <v>1674</v>
      </c>
    </row>
    <row r="69" spans="1:11" ht="14.4" customHeight="1" x14ac:dyDescent="0.3">
      <c r="A69" s="392" t="s">
        <v>418</v>
      </c>
      <c r="B69" s="393" t="s">
        <v>419</v>
      </c>
      <c r="C69" s="394" t="s">
        <v>423</v>
      </c>
      <c r="D69" s="395" t="s">
        <v>643</v>
      </c>
      <c r="E69" s="394" t="s">
        <v>1625</v>
      </c>
      <c r="F69" s="395" t="s">
        <v>1626</v>
      </c>
      <c r="G69" s="394" t="s">
        <v>790</v>
      </c>
      <c r="H69" s="394" t="s">
        <v>791</v>
      </c>
      <c r="I69" s="396">
        <v>517.23666666666668</v>
      </c>
      <c r="J69" s="396">
        <v>7</v>
      </c>
      <c r="K69" s="397">
        <v>3620.6400000000003</v>
      </c>
    </row>
    <row r="70" spans="1:11" ht="14.4" customHeight="1" x14ac:dyDescent="0.3">
      <c r="A70" s="392" t="s">
        <v>418</v>
      </c>
      <c r="B70" s="393" t="s">
        <v>419</v>
      </c>
      <c r="C70" s="394" t="s">
        <v>423</v>
      </c>
      <c r="D70" s="395" t="s">
        <v>643</v>
      </c>
      <c r="E70" s="394" t="s">
        <v>1625</v>
      </c>
      <c r="F70" s="395" t="s">
        <v>1626</v>
      </c>
      <c r="G70" s="394" t="s">
        <v>792</v>
      </c>
      <c r="H70" s="394" t="s">
        <v>793</v>
      </c>
      <c r="I70" s="396">
        <v>186.21</v>
      </c>
      <c r="J70" s="396">
        <v>2</v>
      </c>
      <c r="K70" s="397">
        <v>372.41</v>
      </c>
    </row>
    <row r="71" spans="1:11" ht="14.4" customHeight="1" x14ac:dyDescent="0.3">
      <c r="A71" s="392" t="s">
        <v>418</v>
      </c>
      <c r="B71" s="393" t="s">
        <v>419</v>
      </c>
      <c r="C71" s="394" t="s">
        <v>423</v>
      </c>
      <c r="D71" s="395" t="s">
        <v>643</v>
      </c>
      <c r="E71" s="394" t="s">
        <v>1625</v>
      </c>
      <c r="F71" s="395" t="s">
        <v>1626</v>
      </c>
      <c r="G71" s="394" t="s">
        <v>794</v>
      </c>
      <c r="H71" s="394" t="s">
        <v>795</v>
      </c>
      <c r="I71" s="396">
        <v>169.38</v>
      </c>
      <c r="J71" s="396">
        <v>70</v>
      </c>
      <c r="K71" s="397">
        <v>11856.32</v>
      </c>
    </row>
    <row r="72" spans="1:11" ht="14.4" customHeight="1" x14ac:dyDescent="0.3">
      <c r="A72" s="392" t="s">
        <v>418</v>
      </c>
      <c r="B72" s="393" t="s">
        <v>419</v>
      </c>
      <c r="C72" s="394" t="s">
        <v>423</v>
      </c>
      <c r="D72" s="395" t="s">
        <v>643</v>
      </c>
      <c r="E72" s="394" t="s">
        <v>1625</v>
      </c>
      <c r="F72" s="395" t="s">
        <v>1626</v>
      </c>
      <c r="G72" s="394" t="s">
        <v>796</v>
      </c>
      <c r="H72" s="394" t="s">
        <v>797</v>
      </c>
      <c r="I72" s="396">
        <v>1444.585</v>
      </c>
      <c r="J72" s="396">
        <v>4</v>
      </c>
      <c r="K72" s="397">
        <v>5778.34</v>
      </c>
    </row>
    <row r="73" spans="1:11" ht="14.4" customHeight="1" x14ac:dyDescent="0.3">
      <c r="A73" s="392" t="s">
        <v>418</v>
      </c>
      <c r="B73" s="393" t="s">
        <v>419</v>
      </c>
      <c r="C73" s="394" t="s">
        <v>423</v>
      </c>
      <c r="D73" s="395" t="s">
        <v>643</v>
      </c>
      <c r="E73" s="394" t="s">
        <v>1625</v>
      </c>
      <c r="F73" s="395" t="s">
        <v>1626</v>
      </c>
      <c r="G73" s="394" t="s">
        <v>798</v>
      </c>
      <c r="H73" s="394" t="s">
        <v>799</v>
      </c>
      <c r="I73" s="396">
        <v>2760</v>
      </c>
      <c r="J73" s="396">
        <v>5</v>
      </c>
      <c r="K73" s="397">
        <v>13800</v>
      </c>
    </row>
    <row r="74" spans="1:11" ht="14.4" customHeight="1" x14ac:dyDescent="0.3">
      <c r="A74" s="392" t="s">
        <v>418</v>
      </c>
      <c r="B74" s="393" t="s">
        <v>419</v>
      </c>
      <c r="C74" s="394" t="s">
        <v>423</v>
      </c>
      <c r="D74" s="395" t="s">
        <v>643</v>
      </c>
      <c r="E74" s="394" t="s">
        <v>1625</v>
      </c>
      <c r="F74" s="395" t="s">
        <v>1626</v>
      </c>
      <c r="G74" s="394" t="s">
        <v>800</v>
      </c>
      <c r="H74" s="394" t="s">
        <v>801</v>
      </c>
      <c r="I74" s="396">
        <v>30.89142857142857</v>
      </c>
      <c r="J74" s="396">
        <v>325</v>
      </c>
      <c r="K74" s="397">
        <v>10019.64</v>
      </c>
    </row>
    <row r="75" spans="1:11" ht="14.4" customHeight="1" x14ac:dyDescent="0.3">
      <c r="A75" s="392" t="s">
        <v>418</v>
      </c>
      <c r="B75" s="393" t="s">
        <v>419</v>
      </c>
      <c r="C75" s="394" t="s">
        <v>423</v>
      </c>
      <c r="D75" s="395" t="s">
        <v>643</v>
      </c>
      <c r="E75" s="394" t="s">
        <v>1625</v>
      </c>
      <c r="F75" s="395" t="s">
        <v>1626</v>
      </c>
      <c r="G75" s="394" t="s">
        <v>802</v>
      </c>
      <c r="H75" s="394" t="s">
        <v>803</v>
      </c>
      <c r="I75" s="396">
        <v>30.889999999999997</v>
      </c>
      <c r="J75" s="396">
        <v>150</v>
      </c>
      <c r="K75" s="397">
        <v>4634.22</v>
      </c>
    </row>
    <row r="76" spans="1:11" ht="14.4" customHeight="1" x14ac:dyDescent="0.3">
      <c r="A76" s="392" t="s">
        <v>418</v>
      </c>
      <c r="B76" s="393" t="s">
        <v>419</v>
      </c>
      <c r="C76" s="394" t="s">
        <v>423</v>
      </c>
      <c r="D76" s="395" t="s">
        <v>643</v>
      </c>
      <c r="E76" s="394" t="s">
        <v>1625</v>
      </c>
      <c r="F76" s="395" t="s">
        <v>1626</v>
      </c>
      <c r="G76" s="394" t="s">
        <v>804</v>
      </c>
      <c r="H76" s="394" t="s">
        <v>805</v>
      </c>
      <c r="I76" s="396">
        <v>5232.5</v>
      </c>
      <c r="J76" s="396">
        <v>8</v>
      </c>
      <c r="K76" s="397">
        <v>41860</v>
      </c>
    </row>
    <row r="77" spans="1:11" ht="14.4" customHeight="1" x14ac:dyDescent="0.3">
      <c r="A77" s="392" t="s">
        <v>418</v>
      </c>
      <c r="B77" s="393" t="s">
        <v>419</v>
      </c>
      <c r="C77" s="394" t="s">
        <v>423</v>
      </c>
      <c r="D77" s="395" t="s">
        <v>643</v>
      </c>
      <c r="E77" s="394" t="s">
        <v>1625</v>
      </c>
      <c r="F77" s="395" t="s">
        <v>1626</v>
      </c>
      <c r="G77" s="394" t="s">
        <v>806</v>
      </c>
      <c r="H77" s="394" t="s">
        <v>807</v>
      </c>
      <c r="I77" s="396">
        <v>25.41</v>
      </c>
      <c r="J77" s="396">
        <v>70</v>
      </c>
      <c r="K77" s="397">
        <v>1784.77</v>
      </c>
    </row>
    <row r="78" spans="1:11" ht="14.4" customHeight="1" x14ac:dyDescent="0.3">
      <c r="A78" s="392" t="s">
        <v>418</v>
      </c>
      <c r="B78" s="393" t="s">
        <v>419</v>
      </c>
      <c r="C78" s="394" t="s">
        <v>423</v>
      </c>
      <c r="D78" s="395" t="s">
        <v>643</v>
      </c>
      <c r="E78" s="394" t="s">
        <v>1625</v>
      </c>
      <c r="F78" s="395" t="s">
        <v>1626</v>
      </c>
      <c r="G78" s="394" t="s">
        <v>808</v>
      </c>
      <c r="H78" s="394" t="s">
        <v>809</v>
      </c>
      <c r="I78" s="396">
        <v>1.1892307692307689</v>
      </c>
      <c r="J78" s="396">
        <v>13200</v>
      </c>
      <c r="K78" s="397">
        <v>15651.130000000003</v>
      </c>
    </row>
    <row r="79" spans="1:11" ht="14.4" customHeight="1" x14ac:dyDescent="0.3">
      <c r="A79" s="392" t="s">
        <v>418</v>
      </c>
      <c r="B79" s="393" t="s">
        <v>419</v>
      </c>
      <c r="C79" s="394" t="s">
        <v>423</v>
      </c>
      <c r="D79" s="395" t="s">
        <v>643</v>
      </c>
      <c r="E79" s="394" t="s">
        <v>1625</v>
      </c>
      <c r="F79" s="395" t="s">
        <v>1626</v>
      </c>
      <c r="G79" s="394" t="s">
        <v>810</v>
      </c>
      <c r="H79" s="394" t="s">
        <v>811</v>
      </c>
      <c r="I79" s="396">
        <v>107.16000000000001</v>
      </c>
      <c r="J79" s="396">
        <v>35</v>
      </c>
      <c r="K79" s="397">
        <v>3750.72</v>
      </c>
    </row>
    <row r="80" spans="1:11" ht="14.4" customHeight="1" x14ac:dyDescent="0.3">
      <c r="A80" s="392" t="s">
        <v>418</v>
      </c>
      <c r="B80" s="393" t="s">
        <v>419</v>
      </c>
      <c r="C80" s="394" t="s">
        <v>423</v>
      </c>
      <c r="D80" s="395" t="s">
        <v>643</v>
      </c>
      <c r="E80" s="394" t="s">
        <v>1625</v>
      </c>
      <c r="F80" s="395" t="s">
        <v>1626</v>
      </c>
      <c r="G80" s="394" t="s">
        <v>812</v>
      </c>
      <c r="H80" s="394" t="s">
        <v>813</v>
      </c>
      <c r="I80" s="396">
        <v>254.04</v>
      </c>
      <c r="J80" s="396">
        <v>6</v>
      </c>
      <c r="K80" s="397">
        <v>1524.24</v>
      </c>
    </row>
    <row r="81" spans="1:11" ht="14.4" customHeight="1" x14ac:dyDescent="0.3">
      <c r="A81" s="392" t="s">
        <v>418</v>
      </c>
      <c r="B81" s="393" t="s">
        <v>419</v>
      </c>
      <c r="C81" s="394" t="s">
        <v>423</v>
      </c>
      <c r="D81" s="395" t="s">
        <v>643</v>
      </c>
      <c r="E81" s="394" t="s">
        <v>1625</v>
      </c>
      <c r="F81" s="395" t="s">
        <v>1626</v>
      </c>
      <c r="G81" s="394" t="s">
        <v>814</v>
      </c>
      <c r="H81" s="394" t="s">
        <v>815</v>
      </c>
      <c r="I81" s="396">
        <v>159.69749999999999</v>
      </c>
      <c r="J81" s="396">
        <v>17</v>
      </c>
      <c r="K81" s="397">
        <v>2714.85</v>
      </c>
    </row>
    <row r="82" spans="1:11" ht="14.4" customHeight="1" x14ac:dyDescent="0.3">
      <c r="A82" s="392" t="s">
        <v>418</v>
      </c>
      <c r="B82" s="393" t="s">
        <v>419</v>
      </c>
      <c r="C82" s="394" t="s">
        <v>423</v>
      </c>
      <c r="D82" s="395" t="s">
        <v>643</v>
      </c>
      <c r="E82" s="394" t="s">
        <v>1625</v>
      </c>
      <c r="F82" s="395" t="s">
        <v>1626</v>
      </c>
      <c r="G82" s="394" t="s">
        <v>816</v>
      </c>
      <c r="H82" s="394" t="s">
        <v>817</v>
      </c>
      <c r="I82" s="396">
        <v>174.23</v>
      </c>
      <c r="J82" s="396">
        <v>70</v>
      </c>
      <c r="K82" s="397">
        <v>12196.019999999999</v>
      </c>
    </row>
    <row r="83" spans="1:11" ht="14.4" customHeight="1" x14ac:dyDescent="0.3">
      <c r="A83" s="392" t="s">
        <v>418</v>
      </c>
      <c r="B83" s="393" t="s">
        <v>419</v>
      </c>
      <c r="C83" s="394" t="s">
        <v>423</v>
      </c>
      <c r="D83" s="395" t="s">
        <v>643</v>
      </c>
      <c r="E83" s="394" t="s">
        <v>1625</v>
      </c>
      <c r="F83" s="395" t="s">
        <v>1626</v>
      </c>
      <c r="G83" s="394" t="s">
        <v>818</v>
      </c>
      <c r="H83" s="394" t="s">
        <v>819</v>
      </c>
      <c r="I83" s="396">
        <v>117.24</v>
      </c>
      <c r="J83" s="396">
        <v>11</v>
      </c>
      <c r="K83" s="397">
        <v>1289.6199999999999</v>
      </c>
    </row>
    <row r="84" spans="1:11" ht="14.4" customHeight="1" x14ac:dyDescent="0.3">
      <c r="A84" s="392" t="s">
        <v>418</v>
      </c>
      <c r="B84" s="393" t="s">
        <v>419</v>
      </c>
      <c r="C84" s="394" t="s">
        <v>423</v>
      </c>
      <c r="D84" s="395" t="s">
        <v>643</v>
      </c>
      <c r="E84" s="394" t="s">
        <v>1625</v>
      </c>
      <c r="F84" s="395" t="s">
        <v>1626</v>
      </c>
      <c r="G84" s="394" t="s">
        <v>820</v>
      </c>
      <c r="H84" s="394" t="s">
        <v>821</v>
      </c>
      <c r="I84" s="396">
        <v>20.458571428571428</v>
      </c>
      <c r="J84" s="396">
        <v>300</v>
      </c>
      <c r="K84" s="397">
        <v>6110.7400000000007</v>
      </c>
    </row>
    <row r="85" spans="1:11" ht="14.4" customHeight="1" x14ac:dyDescent="0.3">
      <c r="A85" s="392" t="s">
        <v>418</v>
      </c>
      <c r="B85" s="393" t="s">
        <v>419</v>
      </c>
      <c r="C85" s="394" t="s">
        <v>423</v>
      </c>
      <c r="D85" s="395" t="s">
        <v>643</v>
      </c>
      <c r="E85" s="394" t="s">
        <v>1625</v>
      </c>
      <c r="F85" s="395" t="s">
        <v>1626</v>
      </c>
      <c r="G85" s="394" t="s">
        <v>822</v>
      </c>
      <c r="H85" s="394" t="s">
        <v>823</v>
      </c>
      <c r="I85" s="396">
        <v>950.1875</v>
      </c>
      <c r="J85" s="396">
        <v>10</v>
      </c>
      <c r="K85" s="397">
        <v>9470.25</v>
      </c>
    </row>
    <row r="86" spans="1:11" ht="14.4" customHeight="1" x14ac:dyDescent="0.3">
      <c r="A86" s="392" t="s">
        <v>418</v>
      </c>
      <c r="B86" s="393" t="s">
        <v>419</v>
      </c>
      <c r="C86" s="394" t="s">
        <v>423</v>
      </c>
      <c r="D86" s="395" t="s">
        <v>643</v>
      </c>
      <c r="E86" s="394" t="s">
        <v>1625</v>
      </c>
      <c r="F86" s="395" t="s">
        <v>1626</v>
      </c>
      <c r="G86" s="394" t="s">
        <v>824</v>
      </c>
      <c r="H86" s="394" t="s">
        <v>825</v>
      </c>
      <c r="I86" s="396">
        <v>939.3</v>
      </c>
      <c r="J86" s="396">
        <v>4</v>
      </c>
      <c r="K86" s="397">
        <v>3757.2</v>
      </c>
    </row>
    <row r="87" spans="1:11" ht="14.4" customHeight="1" x14ac:dyDescent="0.3">
      <c r="A87" s="392" t="s">
        <v>418</v>
      </c>
      <c r="B87" s="393" t="s">
        <v>419</v>
      </c>
      <c r="C87" s="394" t="s">
        <v>423</v>
      </c>
      <c r="D87" s="395" t="s">
        <v>643</v>
      </c>
      <c r="E87" s="394" t="s">
        <v>1625</v>
      </c>
      <c r="F87" s="395" t="s">
        <v>1626</v>
      </c>
      <c r="G87" s="394" t="s">
        <v>826</v>
      </c>
      <c r="H87" s="394" t="s">
        <v>827</v>
      </c>
      <c r="I87" s="396">
        <v>59.29</v>
      </c>
      <c r="J87" s="396">
        <v>90</v>
      </c>
      <c r="K87" s="397">
        <v>5336.1</v>
      </c>
    </row>
    <row r="88" spans="1:11" ht="14.4" customHeight="1" x14ac:dyDescent="0.3">
      <c r="A88" s="392" t="s">
        <v>418</v>
      </c>
      <c r="B88" s="393" t="s">
        <v>419</v>
      </c>
      <c r="C88" s="394" t="s">
        <v>423</v>
      </c>
      <c r="D88" s="395" t="s">
        <v>643</v>
      </c>
      <c r="E88" s="394" t="s">
        <v>1625</v>
      </c>
      <c r="F88" s="395" t="s">
        <v>1626</v>
      </c>
      <c r="G88" s="394" t="s">
        <v>828</v>
      </c>
      <c r="H88" s="394" t="s">
        <v>829</v>
      </c>
      <c r="I88" s="396">
        <v>425.92</v>
      </c>
      <c r="J88" s="396">
        <v>3</v>
      </c>
      <c r="K88" s="397">
        <v>1277.75</v>
      </c>
    </row>
    <row r="89" spans="1:11" ht="14.4" customHeight="1" x14ac:dyDescent="0.3">
      <c r="A89" s="392" t="s">
        <v>418</v>
      </c>
      <c r="B89" s="393" t="s">
        <v>419</v>
      </c>
      <c r="C89" s="394" t="s">
        <v>423</v>
      </c>
      <c r="D89" s="395" t="s">
        <v>643</v>
      </c>
      <c r="E89" s="394" t="s">
        <v>1625</v>
      </c>
      <c r="F89" s="395" t="s">
        <v>1626</v>
      </c>
      <c r="G89" s="394" t="s">
        <v>830</v>
      </c>
      <c r="H89" s="394" t="s">
        <v>831</v>
      </c>
      <c r="I89" s="396">
        <v>1076.7449999999999</v>
      </c>
      <c r="J89" s="396">
        <v>15</v>
      </c>
      <c r="K89" s="397">
        <v>16142.36</v>
      </c>
    </row>
    <row r="90" spans="1:11" ht="14.4" customHeight="1" x14ac:dyDescent="0.3">
      <c r="A90" s="392" t="s">
        <v>418</v>
      </c>
      <c r="B90" s="393" t="s">
        <v>419</v>
      </c>
      <c r="C90" s="394" t="s">
        <v>423</v>
      </c>
      <c r="D90" s="395" t="s">
        <v>643</v>
      </c>
      <c r="E90" s="394" t="s">
        <v>1625</v>
      </c>
      <c r="F90" s="395" t="s">
        <v>1626</v>
      </c>
      <c r="G90" s="394" t="s">
        <v>832</v>
      </c>
      <c r="H90" s="394" t="s">
        <v>833</v>
      </c>
      <c r="I90" s="396">
        <v>736.86500000000001</v>
      </c>
      <c r="J90" s="396">
        <v>3</v>
      </c>
      <c r="K90" s="397">
        <v>2223.9300000000003</v>
      </c>
    </row>
    <row r="91" spans="1:11" ht="14.4" customHeight="1" x14ac:dyDescent="0.3">
      <c r="A91" s="392" t="s">
        <v>418</v>
      </c>
      <c r="B91" s="393" t="s">
        <v>419</v>
      </c>
      <c r="C91" s="394" t="s">
        <v>423</v>
      </c>
      <c r="D91" s="395" t="s">
        <v>643</v>
      </c>
      <c r="E91" s="394" t="s">
        <v>1625</v>
      </c>
      <c r="F91" s="395" t="s">
        <v>1626</v>
      </c>
      <c r="G91" s="394" t="s">
        <v>834</v>
      </c>
      <c r="H91" s="394" t="s">
        <v>835</v>
      </c>
      <c r="I91" s="396">
        <v>19.262499999999999</v>
      </c>
      <c r="J91" s="396">
        <v>270</v>
      </c>
      <c r="K91" s="397">
        <v>5209.5</v>
      </c>
    </row>
    <row r="92" spans="1:11" ht="14.4" customHeight="1" x14ac:dyDescent="0.3">
      <c r="A92" s="392" t="s">
        <v>418</v>
      </c>
      <c r="B92" s="393" t="s">
        <v>419</v>
      </c>
      <c r="C92" s="394" t="s">
        <v>423</v>
      </c>
      <c r="D92" s="395" t="s">
        <v>643</v>
      </c>
      <c r="E92" s="394" t="s">
        <v>1625</v>
      </c>
      <c r="F92" s="395" t="s">
        <v>1626</v>
      </c>
      <c r="G92" s="394" t="s">
        <v>836</v>
      </c>
      <c r="H92" s="394" t="s">
        <v>837</v>
      </c>
      <c r="I92" s="396">
        <v>22.320000000000004</v>
      </c>
      <c r="J92" s="396">
        <v>60</v>
      </c>
      <c r="K92" s="397">
        <v>1339.1999999999998</v>
      </c>
    </row>
    <row r="93" spans="1:11" ht="14.4" customHeight="1" x14ac:dyDescent="0.3">
      <c r="A93" s="392" t="s">
        <v>418</v>
      </c>
      <c r="B93" s="393" t="s">
        <v>419</v>
      </c>
      <c r="C93" s="394" t="s">
        <v>423</v>
      </c>
      <c r="D93" s="395" t="s">
        <v>643</v>
      </c>
      <c r="E93" s="394" t="s">
        <v>1625</v>
      </c>
      <c r="F93" s="395" t="s">
        <v>1626</v>
      </c>
      <c r="G93" s="394" t="s">
        <v>838</v>
      </c>
      <c r="H93" s="394" t="s">
        <v>839</v>
      </c>
      <c r="I93" s="396">
        <v>138</v>
      </c>
      <c r="J93" s="396">
        <v>175</v>
      </c>
      <c r="K93" s="397">
        <v>24150</v>
      </c>
    </row>
    <row r="94" spans="1:11" ht="14.4" customHeight="1" x14ac:dyDescent="0.3">
      <c r="A94" s="392" t="s">
        <v>418</v>
      </c>
      <c r="B94" s="393" t="s">
        <v>419</v>
      </c>
      <c r="C94" s="394" t="s">
        <v>423</v>
      </c>
      <c r="D94" s="395" t="s">
        <v>643</v>
      </c>
      <c r="E94" s="394" t="s">
        <v>1625</v>
      </c>
      <c r="F94" s="395" t="s">
        <v>1626</v>
      </c>
      <c r="G94" s="394" t="s">
        <v>840</v>
      </c>
      <c r="H94" s="394" t="s">
        <v>841</v>
      </c>
      <c r="I94" s="396">
        <v>580.77500000000009</v>
      </c>
      <c r="J94" s="396">
        <v>2</v>
      </c>
      <c r="K94" s="397">
        <v>1161.5500000000002</v>
      </c>
    </row>
    <row r="95" spans="1:11" ht="14.4" customHeight="1" x14ac:dyDescent="0.3">
      <c r="A95" s="392" t="s">
        <v>418</v>
      </c>
      <c r="B95" s="393" t="s">
        <v>419</v>
      </c>
      <c r="C95" s="394" t="s">
        <v>423</v>
      </c>
      <c r="D95" s="395" t="s">
        <v>643</v>
      </c>
      <c r="E95" s="394" t="s">
        <v>1625</v>
      </c>
      <c r="F95" s="395" t="s">
        <v>1626</v>
      </c>
      <c r="G95" s="394" t="s">
        <v>842</v>
      </c>
      <c r="H95" s="394" t="s">
        <v>843</v>
      </c>
      <c r="I95" s="396">
        <v>2288.5</v>
      </c>
      <c r="J95" s="396">
        <v>7</v>
      </c>
      <c r="K95" s="397">
        <v>16019.5</v>
      </c>
    </row>
    <row r="96" spans="1:11" ht="14.4" customHeight="1" x14ac:dyDescent="0.3">
      <c r="A96" s="392" t="s">
        <v>418</v>
      </c>
      <c r="B96" s="393" t="s">
        <v>419</v>
      </c>
      <c r="C96" s="394" t="s">
        <v>423</v>
      </c>
      <c r="D96" s="395" t="s">
        <v>643</v>
      </c>
      <c r="E96" s="394" t="s">
        <v>1625</v>
      </c>
      <c r="F96" s="395" t="s">
        <v>1626</v>
      </c>
      <c r="G96" s="394" t="s">
        <v>844</v>
      </c>
      <c r="H96" s="394" t="s">
        <v>845</v>
      </c>
      <c r="I96" s="396">
        <v>4114</v>
      </c>
      <c r="J96" s="396">
        <v>4</v>
      </c>
      <c r="K96" s="397">
        <v>16456</v>
      </c>
    </row>
    <row r="97" spans="1:11" ht="14.4" customHeight="1" x14ac:dyDescent="0.3">
      <c r="A97" s="392" t="s">
        <v>418</v>
      </c>
      <c r="B97" s="393" t="s">
        <v>419</v>
      </c>
      <c r="C97" s="394" t="s">
        <v>423</v>
      </c>
      <c r="D97" s="395" t="s">
        <v>643</v>
      </c>
      <c r="E97" s="394" t="s">
        <v>1625</v>
      </c>
      <c r="F97" s="395" t="s">
        <v>1626</v>
      </c>
      <c r="G97" s="394" t="s">
        <v>846</v>
      </c>
      <c r="H97" s="394" t="s">
        <v>847</v>
      </c>
      <c r="I97" s="396">
        <v>1447.72</v>
      </c>
      <c r="J97" s="396">
        <v>3</v>
      </c>
      <c r="K97" s="397">
        <v>4343.6000000000004</v>
      </c>
    </row>
    <row r="98" spans="1:11" ht="14.4" customHeight="1" x14ac:dyDescent="0.3">
      <c r="A98" s="392" t="s">
        <v>418</v>
      </c>
      <c r="B98" s="393" t="s">
        <v>419</v>
      </c>
      <c r="C98" s="394" t="s">
        <v>423</v>
      </c>
      <c r="D98" s="395" t="s">
        <v>643</v>
      </c>
      <c r="E98" s="394" t="s">
        <v>1625</v>
      </c>
      <c r="F98" s="395" t="s">
        <v>1626</v>
      </c>
      <c r="G98" s="394" t="s">
        <v>848</v>
      </c>
      <c r="H98" s="394" t="s">
        <v>849</v>
      </c>
      <c r="I98" s="396">
        <v>138</v>
      </c>
      <c r="J98" s="396">
        <v>265</v>
      </c>
      <c r="K98" s="397">
        <v>36570</v>
      </c>
    </row>
    <row r="99" spans="1:11" ht="14.4" customHeight="1" x14ac:dyDescent="0.3">
      <c r="A99" s="392" t="s">
        <v>418</v>
      </c>
      <c r="B99" s="393" t="s">
        <v>419</v>
      </c>
      <c r="C99" s="394" t="s">
        <v>423</v>
      </c>
      <c r="D99" s="395" t="s">
        <v>643</v>
      </c>
      <c r="E99" s="394" t="s">
        <v>1625</v>
      </c>
      <c r="F99" s="395" t="s">
        <v>1626</v>
      </c>
      <c r="G99" s="394" t="s">
        <v>850</v>
      </c>
      <c r="H99" s="394" t="s">
        <v>851</v>
      </c>
      <c r="I99" s="396">
        <v>49.575000000000003</v>
      </c>
      <c r="J99" s="396">
        <v>80</v>
      </c>
      <c r="K99" s="397">
        <v>3977</v>
      </c>
    </row>
    <row r="100" spans="1:11" ht="14.4" customHeight="1" x14ac:dyDescent="0.3">
      <c r="A100" s="392" t="s">
        <v>418</v>
      </c>
      <c r="B100" s="393" t="s">
        <v>419</v>
      </c>
      <c r="C100" s="394" t="s">
        <v>423</v>
      </c>
      <c r="D100" s="395" t="s">
        <v>643</v>
      </c>
      <c r="E100" s="394" t="s">
        <v>1625</v>
      </c>
      <c r="F100" s="395" t="s">
        <v>1626</v>
      </c>
      <c r="G100" s="394" t="s">
        <v>852</v>
      </c>
      <c r="H100" s="394" t="s">
        <v>853</v>
      </c>
      <c r="I100" s="396">
        <v>19.55</v>
      </c>
      <c r="J100" s="396">
        <v>90</v>
      </c>
      <c r="K100" s="397">
        <v>1759.5</v>
      </c>
    </row>
    <row r="101" spans="1:11" ht="14.4" customHeight="1" x14ac:dyDescent="0.3">
      <c r="A101" s="392" t="s">
        <v>418</v>
      </c>
      <c r="B101" s="393" t="s">
        <v>419</v>
      </c>
      <c r="C101" s="394" t="s">
        <v>423</v>
      </c>
      <c r="D101" s="395" t="s">
        <v>643</v>
      </c>
      <c r="E101" s="394" t="s">
        <v>1625</v>
      </c>
      <c r="F101" s="395" t="s">
        <v>1626</v>
      </c>
      <c r="G101" s="394" t="s">
        <v>854</v>
      </c>
      <c r="H101" s="394" t="s">
        <v>855</v>
      </c>
      <c r="I101" s="396">
        <v>18.399999999999999</v>
      </c>
      <c r="J101" s="396">
        <v>60</v>
      </c>
      <c r="K101" s="397">
        <v>1104</v>
      </c>
    </row>
    <row r="102" spans="1:11" ht="14.4" customHeight="1" x14ac:dyDescent="0.3">
      <c r="A102" s="392" t="s">
        <v>418</v>
      </c>
      <c r="B102" s="393" t="s">
        <v>419</v>
      </c>
      <c r="C102" s="394" t="s">
        <v>423</v>
      </c>
      <c r="D102" s="395" t="s">
        <v>643</v>
      </c>
      <c r="E102" s="394" t="s">
        <v>1625</v>
      </c>
      <c r="F102" s="395" t="s">
        <v>1626</v>
      </c>
      <c r="G102" s="394" t="s">
        <v>856</v>
      </c>
      <c r="H102" s="394" t="s">
        <v>857</v>
      </c>
      <c r="I102" s="396">
        <v>3811.5</v>
      </c>
      <c r="J102" s="396">
        <v>2</v>
      </c>
      <c r="K102" s="397">
        <v>7623</v>
      </c>
    </row>
    <row r="103" spans="1:11" ht="14.4" customHeight="1" x14ac:dyDescent="0.3">
      <c r="A103" s="392" t="s">
        <v>418</v>
      </c>
      <c r="B103" s="393" t="s">
        <v>419</v>
      </c>
      <c r="C103" s="394" t="s">
        <v>423</v>
      </c>
      <c r="D103" s="395" t="s">
        <v>643</v>
      </c>
      <c r="E103" s="394" t="s">
        <v>1625</v>
      </c>
      <c r="F103" s="395" t="s">
        <v>1626</v>
      </c>
      <c r="G103" s="394" t="s">
        <v>858</v>
      </c>
      <c r="H103" s="394" t="s">
        <v>859</v>
      </c>
      <c r="I103" s="396">
        <v>78</v>
      </c>
      <c r="J103" s="396">
        <v>70</v>
      </c>
      <c r="K103" s="397">
        <v>5490</v>
      </c>
    </row>
    <row r="104" spans="1:11" ht="14.4" customHeight="1" x14ac:dyDescent="0.3">
      <c r="A104" s="392" t="s">
        <v>418</v>
      </c>
      <c r="B104" s="393" t="s">
        <v>419</v>
      </c>
      <c r="C104" s="394" t="s">
        <v>423</v>
      </c>
      <c r="D104" s="395" t="s">
        <v>643</v>
      </c>
      <c r="E104" s="394" t="s">
        <v>1625</v>
      </c>
      <c r="F104" s="395" t="s">
        <v>1626</v>
      </c>
      <c r="G104" s="394" t="s">
        <v>860</v>
      </c>
      <c r="H104" s="394" t="s">
        <v>861</v>
      </c>
      <c r="I104" s="396">
        <v>4207.8666666666677</v>
      </c>
      <c r="J104" s="396">
        <v>4</v>
      </c>
      <c r="K104" s="397">
        <v>16831.48</v>
      </c>
    </row>
    <row r="105" spans="1:11" ht="14.4" customHeight="1" x14ac:dyDescent="0.3">
      <c r="A105" s="392" t="s">
        <v>418</v>
      </c>
      <c r="B105" s="393" t="s">
        <v>419</v>
      </c>
      <c r="C105" s="394" t="s">
        <v>423</v>
      </c>
      <c r="D105" s="395" t="s">
        <v>643</v>
      </c>
      <c r="E105" s="394" t="s">
        <v>1625</v>
      </c>
      <c r="F105" s="395" t="s">
        <v>1626</v>
      </c>
      <c r="G105" s="394" t="s">
        <v>862</v>
      </c>
      <c r="H105" s="394" t="s">
        <v>863</v>
      </c>
      <c r="I105" s="396">
        <v>630.10333333333335</v>
      </c>
      <c r="J105" s="396">
        <v>5</v>
      </c>
      <c r="K105" s="397">
        <v>3148.22</v>
      </c>
    </row>
    <row r="106" spans="1:11" ht="14.4" customHeight="1" x14ac:dyDescent="0.3">
      <c r="A106" s="392" t="s">
        <v>418</v>
      </c>
      <c r="B106" s="393" t="s">
        <v>419</v>
      </c>
      <c r="C106" s="394" t="s">
        <v>423</v>
      </c>
      <c r="D106" s="395" t="s">
        <v>643</v>
      </c>
      <c r="E106" s="394" t="s">
        <v>1625</v>
      </c>
      <c r="F106" s="395" t="s">
        <v>1626</v>
      </c>
      <c r="G106" s="394" t="s">
        <v>864</v>
      </c>
      <c r="H106" s="394" t="s">
        <v>865</v>
      </c>
      <c r="I106" s="396">
        <v>630.10333333333335</v>
      </c>
      <c r="J106" s="396">
        <v>3</v>
      </c>
      <c r="K106" s="397">
        <v>1890.31</v>
      </c>
    </row>
    <row r="107" spans="1:11" ht="14.4" customHeight="1" x14ac:dyDescent="0.3">
      <c r="A107" s="392" t="s">
        <v>418</v>
      </c>
      <c r="B107" s="393" t="s">
        <v>419</v>
      </c>
      <c r="C107" s="394" t="s">
        <v>423</v>
      </c>
      <c r="D107" s="395" t="s">
        <v>643</v>
      </c>
      <c r="E107" s="394" t="s">
        <v>1625</v>
      </c>
      <c r="F107" s="395" t="s">
        <v>1626</v>
      </c>
      <c r="G107" s="394" t="s">
        <v>866</v>
      </c>
      <c r="H107" s="394" t="s">
        <v>867</v>
      </c>
      <c r="I107" s="396">
        <v>49.849999999999994</v>
      </c>
      <c r="J107" s="396">
        <v>60</v>
      </c>
      <c r="K107" s="397">
        <v>2991</v>
      </c>
    </row>
    <row r="108" spans="1:11" ht="14.4" customHeight="1" x14ac:dyDescent="0.3">
      <c r="A108" s="392" t="s">
        <v>418</v>
      </c>
      <c r="B108" s="393" t="s">
        <v>419</v>
      </c>
      <c r="C108" s="394" t="s">
        <v>423</v>
      </c>
      <c r="D108" s="395" t="s">
        <v>643</v>
      </c>
      <c r="E108" s="394" t="s">
        <v>1625</v>
      </c>
      <c r="F108" s="395" t="s">
        <v>1626</v>
      </c>
      <c r="G108" s="394" t="s">
        <v>868</v>
      </c>
      <c r="H108" s="394" t="s">
        <v>869</v>
      </c>
      <c r="I108" s="396">
        <v>76.5</v>
      </c>
      <c r="J108" s="396">
        <v>10</v>
      </c>
      <c r="K108" s="397">
        <v>765</v>
      </c>
    </row>
    <row r="109" spans="1:11" ht="14.4" customHeight="1" x14ac:dyDescent="0.3">
      <c r="A109" s="392" t="s">
        <v>418</v>
      </c>
      <c r="B109" s="393" t="s">
        <v>419</v>
      </c>
      <c r="C109" s="394" t="s">
        <v>423</v>
      </c>
      <c r="D109" s="395" t="s">
        <v>643</v>
      </c>
      <c r="E109" s="394" t="s">
        <v>1625</v>
      </c>
      <c r="F109" s="395" t="s">
        <v>1626</v>
      </c>
      <c r="G109" s="394" t="s">
        <v>870</v>
      </c>
      <c r="H109" s="394" t="s">
        <v>871</v>
      </c>
      <c r="I109" s="396">
        <v>19.55</v>
      </c>
      <c r="J109" s="396">
        <v>60</v>
      </c>
      <c r="K109" s="397">
        <v>1173</v>
      </c>
    </row>
    <row r="110" spans="1:11" ht="14.4" customHeight="1" x14ac:dyDescent="0.3">
      <c r="A110" s="392" t="s">
        <v>418</v>
      </c>
      <c r="B110" s="393" t="s">
        <v>419</v>
      </c>
      <c r="C110" s="394" t="s">
        <v>423</v>
      </c>
      <c r="D110" s="395" t="s">
        <v>643</v>
      </c>
      <c r="E110" s="394" t="s">
        <v>1625</v>
      </c>
      <c r="F110" s="395" t="s">
        <v>1626</v>
      </c>
      <c r="G110" s="394" t="s">
        <v>872</v>
      </c>
      <c r="H110" s="394" t="s">
        <v>873</v>
      </c>
      <c r="I110" s="396">
        <v>153.70000000000002</v>
      </c>
      <c r="J110" s="396">
        <v>42</v>
      </c>
      <c r="K110" s="397">
        <v>6534.6</v>
      </c>
    </row>
    <row r="111" spans="1:11" ht="14.4" customHeight="1" x14ac:dyDescent="0.3">
      <c r="A111" s="392" t="s">
        <v>418</v>
      </c>
      <c r="B111" s="393" t="s">
        <v>419</v>
      </c>
      <c r="C111" s="394" t="s">
        <v>423</v>
      </c>
      <c r="D111" s="395" t="s">
        <v>643</v>
      </c>
      <c r="E111" s="394" t="s">
        <v>1625</v>
      </c>
      <c r="F111" s="395" t="s">
        <v>1626</v>
      </c>
      <c r="G111" s="394" t="s">
        <v>874</v>
      </c>
      <c r="H111" s="394" t="s">
        <v>875</v>
      </c>
      <c r="I111" s="396">
        <v>49.575000000000003</v>
      </c>
      <c r="J111" s="396">
        <v>70</v>
      </c>
      <c r="K111" s="397">
        <v>3473</v>
      </c>
    </row>
    <row r="112" spans="1:11" ht="14.4" customHeight="1" x14ac:dyDescent="0.3">
      <c r="A112" s="392" t="s">
        <v>418</v>
      </c>
      <c r="B112" s="393" t="s">
        <v>419</v>
      </c>
      <c r="C112" s="394" t="s">
        <v>423</v>
      </c>
      <c r="D112" s="395" t="s">
        <v>643</v>
      </c>
      <c r="E112" s="394" t="s">
        <v>1625</v>
      </c>
      <c r="F112" s="395" t="s">
        <v>1626</v>
      </c>
      <c r="G112" s="394" t="s">
        <v>876</v>
      </c>
      <c r="H112" s="394" t="s">
        <v>877</v>
      </c>
      <c r="I112" s="396">
        <v>1812.75</v>
      </c>
      <c r="J112" s="396">
        <v>4</v>
      </c>
      <c r="K112" s="397">
        <v>7251</v>
      </c>
    </row>
    <row r="113" spans="1:11" ht="14.4" customHeight="1" x14ac:dyDescent="0.3">
      <c r="A113" s="392" t="s">
        <v>418</v>
      </c>
      <c r="B113" s="393" t="s">
        <v>419</v>
      </c>
      <c r="C113" s="394" t="s">
        <v>423</v>
      </c>
      <c r="D113" s="395" t="s">
        <v>643</v>
      </c>
      <c r="E113" s="394" t="s">
        <v>1625</v>
      </c>
      <c r="F113" s="395" t="s">
        <v>1626</v>
      </c>
      <c r="G113" s="394" t="s">
        <v>878</v>
      </c>
      <c r="H113" s="394" t="s">
        <v>879</v>
      </c>
      <c r="I113" s="396">
        <v>19.98</v>
      </c>
      <c r="J113" s="396">
        <v>250</v>
      </c>
      <c r="K113" s="397">
        <v>4995</v>
      </c>
    </row>
    <row r="114" spans="1:11" ht="14.4" customHeight="1" x14ac:dyDescent="0.3">
      <c r="A114" s="392" t="s">
        <v>418</v>
      </c>
      <c r="B114" s="393" t="s">
        <v>419</v>
      </c>
      <c r="C114" s="394" t="s">
        <v>423</v>
      </c>
      <c r="D114" s="395" t="s">
        <v>643</v>
      </c>
      <c r="E114" s="394" t="s">
        <v>1625</v>
      </c>
      <c r="F114" s="395" t="s">
        <v>1626</v>
      </c>
      <c r="G114" s="394" t="s">
        <v>880</v>
      </c>
      <c r="H114" s="394" t="s">
        <v>881</v>
      </c>
      <c r="I114" s="396">
        <v>962</v>
      </c>
      <c r="J114" s="396">
        <v>1</v>
      </c>
      <c r="K114" s="397">
        <v>962</v>
      </c>
    </row>
    <row r="115" spans="1:11" ht="14.4" customHeight="1" x14ac:dyDescent="0.3">
      <c r="A115" s="392" t="s">
        <v>418</v>
      </c>
      <c r="B115" s="393" t="s">
        <v>419</v>
      </c>
      <c r="C115" s="394" t="s">
        <v>423</v>
      </c>
      <c r="D115" s="395" t="s">
        <v>643</v>
      </c>
      <c r="E115" s="394" t="s">
        <v>1625</v>
      </c>
      <c r="F115" s="395" t="s">
        <v>1626</v>
      </c>
      <c r="G115" s="394" t="s">
        <v>882</v>
      </c>
      <c r="H115" s="394" t="s">
        <v>883</v>
      </c>
      <c r="I115" s="396">
        <v>5244.31</v>
      </c>
      <c r="J115" s="396">
        <v>1</v>
      </c>
      <c r="K115" s="397">
        <v>5244.31</v>
      </c>
    </row>
    <row r="116" spans="1:11" ht="14.4" customHeight="1" x14ac:dyDescent="0.3">
      <c r="A116" s="392" t="s">
        <v>418</v>
      </c>
      <c r="B116" s="393" t="s">
        <v>419</v>
      </c>
      <c r="C116" s="394" t="s">
        <v>423</v>
      </c>
      <c r="D116" s="395" t="s">
        <v>643</v>
      </c>
      <c r="E116" s="394" t="s">
        <v>1625</v>
      </c>
      <c r="F116" s="395" t="s">
        <v>1626</v>
      </c>
      <c r="G116" s="394" t="s">
        <v>884</v>
      </c>
      <c r="H116" s="394" t="s">
        <v>885</v>
      </c>
      <c r="I116" s="396">
        <v>1447.405</v>
      </c>
      <c r="J116" s="396">
        <v>3</v>
      </c>
      <c r="K116" s="397">
        <v>4342.33</v>
      </c>
    </row>
    <row r="117" spans="1:11" ht="14.4" customHeight="1" x14ac:dyDescent="0.3">
      <c r="A117" s="392" t="s">
        <v>418</v>
      </c>
      <c r="B117" s="393" t="s">
        <v>419</v>
      </c>
      <c r="C117" s="394" t="s">
        <v>423</v>
      </c>
      <c r="D117" s="395" t="s">
        <v>643</v>
      </c>
      <c r="E117" s="394" t="s">
        <v>1625</v>
      </c>
      <c r="F117" s="395" t="s">
        <v>1626</v>
      </c>
      <c r="G117" s="394" t="s">
        <v>886</v>
      </c>
      <c r="H117" s="394" t="s">
        <v>887</v>
      </c>
      <c r="I117" s="396">
        <v>51.092857142857142</v>
      </c>
      <c r="J117" s="396">
        <v>160</v>
      </c>
      <c r="K117" s="397">
        <v>8102.369999999999</v>
      </c>
    </row>
    <row r="118" spans="1:11" ht="14.4" customHeight="1" x14ac:dyDescent="0.3">
      <c r="A118" s="392" t="s">
        <v>418</v>
      </c>
      <c r="B118" s="393" t="s">
        <v>419</v>
      </c>
      <c r="C118" s="394" t="s">
        <v>423</v>
      </c>
      <c r="D118" s="395" t="s">
        <v>643</v>
      </c>
      <c r="E118" s="394" t="s">
        <v>1625</v>
      </c>
      <c r="F118" s="395" t="s">
        <v>1626</v>
      </c>
      <c r="G118" s="394" t="s">
        <v>888</v>
      </c>
      <c r="H118" s="394" t="s">
        <v>889</v>
      </c>
      <c r="I118" s="396">
        <v>19.55</v>
      </c>
      <c r="J118" s="396">
        <v>60</v>
      </c>
      <c r="K118" s="397">
        <v>1173</v>
      </c>
    </row>
    <row r="119" spans="1:11" ht="14.4" customHeight="1" x14ac:dyDescent="0.3">
      <c r="A119" s="392" t="s">
        <v>418</v>
      </c>
      <c r="B119" s="393" t="s">
        <v>419</v>
      </c>
      <c r="C119" s="394" t="s">
        <v>423</v>
      </c>
      <c r="D119" s="395" t="s">
        <v>643</v>
      </c>
      <c r="E119" s="394" t="s">
        <v>1625</v>
      </c>
      <c r="F119" s="395" t="s">
        <v>1626</v>
      </c>
      <c r="G119" s="394" t="s">
        <v>890</v>
      </c>
      <c r="H119" s="394" t="s">
        <v>891</v>
      </c>
      <c r="I119" s="396">
        <v>4207.8549999999996</v>
      </c>
      <c r="J119" s="396">
        <v>7</v>
      </c>
      <c r="K119" s="397">
        <v>29454.989999999998</v>
      </c>
    </row>
    <row r="120" spans="1:11" ht="14.4" customHeight="1" x14ac:dyDescent="0.3">
      <c r="A120" s="392" t="s">
        <v>418</v>
      </c>
      <c r="B120" s="393" t="s">
        <v>419</v>
      </c>
      <c r="C120" s="394" t="s">
        <v>423</v>
      </c>
      <c r="D120" s="395" t="s">
        <v>643</v>
      </c>
      <c r="E120" s="394" t="s">
        <v>1625</v>
      </c>
      <c r="F120" s="395" t="s">
        <v>1626</v>
      </c>
      <c r="G120" s="394" t="s">
        <v>892</v>
      </c>
      <c r="H120" s="394" t="s">
        <v>893</v>
      </c>
      <c r="I120" s="396">
        <v>3952.8333333333335</v>
      </c>
      <c r="J120" s="396">
        <v>3</v>
      </c>
      <c r="K120" s="397">
        <v>11858.5</v>
      </c>
    </row>
    <row r="121" spans="1:11" ht="14.4" customHeight="1" x14ac:dyDescent="0.3">
      <c r="A121" s="392" t="s">
        <v>418</v>
      </c>
      <c r="B121" s="393" t="s">
        <v>419</v>
      </c>
      <c r="C121" s="394" t="s">
        <v>423</v>
      </c>
      <c r="D121" s="395" t="s">
        <v>643</v>
      </c>
      <c r="E121" s="394" t="s">
        <v>1625</v>
      </c>
      <c r="F121" s="395" t="s">
        <v>1626</v>
      </c>
      <c r="G121" s="394" t="s">
        <v>894</v>
      </c>
      <c r="H121" s="394" t="s">
        <v>895</v>
      </c>
      <c r="I121" s="396">
        <v>521.73</v>
      </c>
      <c r="J121" s="396">
        <v>11</v>
      </c>
      <c r="K121" s="397">
        <v>5739.0199999999995</v>
      </c>
    </row>
    <row r="122" spans="1:11" ht="14.4" customHeight="1" x14ac:dyDescent="0.3">
      <c r="A122" s="392" t="s">
        <v>418</v>
      </c>
      <c r="B122" s="393" t="s">
        <v>419</v>
      </c>
      <c r="C122" s="394" t="s">
        <v>423</v>
      </c>
      <c r="D122" s="395" t="s">
        <v>643</v>
      </c>
      <c r="E122" s="394" t="s">
        <v>1625</v>
      </c>
      <c r="F122" s="395" t="s">
        <v>1626</v>
      </c>
      <c r="G122" s="394" t="s">
        <v>896</v>
      </c>
      <c r="H122" s="394" t="s">
        <v>897</v>
      </c>
      <c r="I122" s="396">
        <v>569.25</v>
      </c>
      <c r="J122" s="396">
        <v>4</v>
      </c>
      <c r="K122" s="397">
        <v>2277</v>
      </c>
    </row>
    <row r="123" spans="1:11" ht="14.4" customHeight="1" x14ac:dyDescent="0.3">
      <c r="A123" s="392" t="s">
        <v>418</v>
      </c>
      <c r="B123" s="393" t="s">
        <v>419</v>
      </c>
      <c r="C123" s="394" t="s">
        <v>423</v>
      </c>
      <c r="D123" s="395" t="s">
        <v>643</v>
      </c>
      <c r="E123" s="394" t="s">
        <v>1625</v>
      </c>
      <c r="F123" s="395" t="s">
        <v>1626</v>
      </c>
      <c r="G123" s="394" t="s">
        <v>898</v>
      </c>
      <c r="H123" s="394" t="s">
        <v>899</v>
      </c>
      <c r="I123" s="396">
        <v>826.18</v>
      </c>
      <c r="J123" s="396">
        <v>10</v>
      </c>
      <c r="K123" s="397">
        <v>8261.84</v>
      </c>
    </row>
    <row r="124" spans="1:11" ht="14.4" customHeight="1" x14ac:dyDescent="0.3">
      <c r="A124" s="392" t="s">
        <v>418</v>
      </c>
      <c r="B124" s="393" t="s">
        <v>419</v>
      </c>
      <c r="C124" s="394" t="s">
        <v>423</v>
      </c>
      <c r="D124" s="395" t="s">
        <v>643</v>
      </c>
      <c r="E124" s="394" t="s">
        <v>1625</v>
      </c>
      <c r="F124" s="395" t="s">
        <v>1626</v>
      </c>
      <c r="G124" s="394" t="s">
        <v>900</v>
      </c>
      <c r="H124" s="394" t="s">
        <v>901</v>
      </c>
      <c r="I124" s="396">
        <v>504.75</v>
      </c>
      <c r="J124" s="396">
        <v>1</v>
      </c>
      <c r="K124" s="397">
        <v>504.75</v>
      </c>
    </row>
    <row r="125" spans="1:11" ht="14.4" customHeight="1" x14ac:dyDescent="0.3">
      <c r="A125" s="392" t="s">
        <v>418</v>
      </c>
      <c r="B125" s="393" t="s">
        <v>419</v>
      </c>
      <c r="C125" s="394" t="s">
        <v>423</v>
      </c>
      <c r="D125" s="395" t="s">
        <v>643</v>
      </c>
      <c r="E125" s="394" t="s">
        <v>1625</v>
      </c>
      <c r="F125" s="395" t="s">
        <v>1626</v>
      </c>
      <c r="G125" s="394" t="s">
        <v>902</v>
      </c>
      <c r="H125" s="394" t="s">
        <v>903</v>
      </c>
      <c r="I125" s="396">
        <v>1886.5</v>
      </c>
      <c r="J125" s="396">
        <v>2</v>
      </c>
      <c r="K125" s="397">
        <v>3773</v>
      </c>
    </row>
    <row r="126" spans="1:11" ht="14.4" customHeight="1" x14ac:dyDescent="0.3">
      <c r="A126" s="392" t="s">
        <v>418</v>
      </c>
      <c r="B126" s="393" t="s">
        <v>419</v>
      </c>
      <c r="C126" s="394" t="s">
        <v>423</v>
      </c>
      <c r="D126" s="395" t="s">
        <v>643</v>
      </c>
      <c r="E126" s="394" t="s">
        <v>1625</v>
      </c>
      <c r="F126" s="395" t="s">
        <v>1626</v>
      </c>
      <c r="G126" s="394" t="s">
        <v>904</v>
      </c>
      <c r="H126" s="394" t="s">
        <v>905</v>
      </c>
      <c r="I126" s="396">
        <v>1122.8699999999999</v>
      </c>
      <c r="J126" s="396">
        <v>4</v>
      </c>
      <c r="K126" s="397">
        <v>4491.49</v>
      </c>
    </row>
    <row r="127" spans="1:11" ht="14.4" customHeight="1" x14ac:dyDescent="0.3">
      <c r="A127" s="392" t="s">
        <v>418</v>
      </c>
      <c r="B127" s="393" t="s">
        <v>419</v>
      </c>
      <c r="C127" s="394" t="s">
        <v>423</v>
      </c>
      <c r="D127" s="395" t="s">
        <v>643</v>
      </c>
      <c r="E127" s="394" t="s">
        <v>1625</v>
      </c>
      <c r="F127" s="395" t="s">
        <v>1626</v>
      </c>
      <c r="G127" s="394" t="s">
        <v>906</v>
      </c>
      <c r="H127" s="394" t="s">
        <v>907</v>
      </c>
      <c r="I127" s="396">
        <v>3156.75</v>
      </c>
      <c r="J127" s="396">
        <v>1</v>
      </c>
      <c r="K127" s="397">
        <v>3156.75</v>
      </c>
    </row>
    <row r="128" spans="1:11" ht="14.4" customHeight="1" x14ac:dyDescent="0.3">
      <c r="A128" s="392" t="s">
        <v>418</v>
      </c>
      <c r="B128" s="393" t="s">
        <v>419</v>
      </c>
      <c r="C128" s="394" t="s">
        <v>423</v>
      </c>
      <c r="D128" s="395" t="s">
        <v>643</v>
      </c>
      <c r="E128" s="394" t="s">
        <v>1625</v>
      </c>
      <c r="F128" s="395" t="s">
        <v>1626</v>
      </c>
      <c r="G128" s="394" t="s">
        <v>908</v>
      </c>
      <c r="H128" s="394" t="s">
        <v>909</v>
      </c>
      <c r="I128" s="396">
        <v>3639.75</v>
      </c>
      <c r="J128" s="396">
        <v>1</v>
      </c>
      <c r="K128" s="397">
        <v>3639.75</v>
      </c>
    </row>
    <row r="129" spans="1:11" ht="14.4" customHeight="1" x14ac:dyDescent="0.3">
      <c r="A129" s="392" t="s">
        <v>418</v>
      </c>
      <c r="B129" s="393" t="s">
        <v>419</v>
      </c>
      <c r="C129" s="394" t="s">
        <v>423</v>
      </c>
      <c r="D129" s="395" t="s">
        <v>643</v>
      </c>
      <c r="E129" s="394" t="s">
        <v>1625</v>
      </c>
      <c r="F129" s="395" t="s">
        <v>1626</v>
      </c>
      <c r="G129" s="394" t="s">
        <v>910</v>
      </c>
      <c r="H129" s="394" t="s">
        <v>911</v>
      </c>
      <c r="I129" s="396">
        <v>446.19</v>
      </c>
      <c r="J129" s="396">
        <v>3</v>
      </c>
      <c r="K129" s="397">
        <v>1338.57</v>
      </c>
    </row>
    <row r="130" spans="1:11" ht="14.4" customHeight="1" x14ac:dyDescent="0.3">
      <c r="A130" s="392" t="s">
        <v>418</v>
      </c>
      <c r="B130" s="393" t="s">
        <v>419</v>
      </c>
      <c r="C130" s="394" t="s">
        <v>423</v>
      </c>
      <c r="D130" s="395" t="s">
        <v>643</v>
      </c>
      <c r="E130" s="394" t="s">
        <v>1625</v>
      </c>
      <c r="F130" s="395" t="s">
        <v>1626</v>
      </c>
      <c r="G130" s="394" t="s">
        <v>912</v>
      </c>
      <c r="H130" s="394" t="s">
        <v>913</v>
      </c>
      <c r="I130" s="396">
        <v>390.83</v>
      </c>
      <c r="J130" s="396">
        <v>12</v>
      </c>
      <c r="K130" s="397">
        <v>4689.96</v>
      </c>
    </row>
    <row r="131" spans="1:11" ht="14.4" customHeight="1" x14ac:dyDescent="0.3">
      <c r="A131" s="392" t="s">
        <v>418</v>
      </c>
      <c r="B131" s="393" t="s">
        <v>419</v>
      </c>
      <c r="C131" s="394" t="s">
        <v>423</v>
      </c>
      <c r="D131" s="395" t="s">
        <v>643</v>
      </c>
      <c r="E131" s="394" t="s">
        <v>1625</v>
      </c>
      <c r="F131" s="395" t="s">
        <v>1626</v>
      </c>
      <c r="G131" s="394" t="s">
        <v>914</v>
      </c>
      <c r="H131" s="394" t="s">
        <v>915</v>
      </c>
      <c r="I131" s="396">
        <v>2.09</v>
      </c>
      <c r="J131" s="396">
        <v>400</v>
      </c>
      <c r="K131" s="397">
        <v>837.32</v>
      </c>
    </row>
    <row r="132" spans="1:11" ht="14.4" customHeight="1" x14ac:dyDescent="0.3">
      <c r="A132" s="392" t="s">
        <v>418</v>
      </c>
      <c r="B132" s="393" t="s">
        <v>419</v>
      </c>
      <c r="C132" s="394" t="s">
        <v>423</v>
      </c>
      <c r="D132" s="395" t="s">
        <v>643</v>
      </c>
      <c r="E132" s="394" t="s">
        <v>1625</v>
      </c>
      <c r="F132" s="395" t="s">
        <v>1626</v>
      </c>
      <c r="G132" s="394" t="s">
        <v>916</v>
      </c>
      <c r="H132" s="394" t="s">
        <v>917</v>
      </c>
      <c r="I132" s="396">
        <v>249</v>
      </c>
      <c r="J132" s="396">
        <v>53</v>
      </c>
      <c r="K132" s="397">
        <v>13197</v>
      </c>
    </row>
    <row r="133" spans="1:11" ht="14.4" customHeight="1" x14ac:dyDescent="0.3">
      <c r="A133" s="392" t="s">
        <v>418</v>
      </c>
      <c r="B133" s="393" t="s">
        <v>419</v>
      </c>
      <c r="C133" s="394" t="s">
        <v>423</v>
      </c>
      <c r="D133" s="395" t="s">
        <v>643</v>
      </c>
      <c r="E133" s="394" t="s">
        <v>1625</v>
      </c>
      <c r="F133" s="395" t="s">
        <v>1626</v>
      </c>
      <c r="G133" s="394" t="s">
        <v>918</v>
      </c>
      <c r="H133" s="394" t="s">
        <v>919</v>
      </c>
      <c r="I133" s="396">
        <v>811.25</v>
      </c>
      <c r="J133" s="396">
        <v>2</v>
      </c>
      <c r="K133" s="397">
        <v>1622.5</v>
      </c>
    </row>
    <row r="134" spans="1:11" ht="14.4" customHeight="1" x14ac:dyDescent="0.3">
      <c r="A134" s="392" t="s">
        <v>418</v>
      </c>
      <c r="B134" s="393" t="s">
        <v>419</v>
      </c>
      <c r="C134" s="394" t="s">
        <v>423</v>
      </c>
      <c r="D134" s="395" t="s">
        <v>643</v>
      </c>
      <c r="E134" s="394" t="s">
        <v>1625</v>
      </c>
      <c r="F134" s="395" t="s">
        <v>1626</v>
      </c>
      <c r="G134" s="394" t="s">
        <v>920</v>
      </c>
      <c r="H134" s="394" t="s">
        <v>921</v>
      </c>
      <c r="I134" s="396">
        <v>425.31666666666666</v>
      </c>
      <c r="J134" s="396">
        <v>4</v>
      </c>
      <c r="K134" s="397">
        <v>1701.27</v>
      </c>
    </row>
    <row r="135" spans="1:11" ht="14.4" customHeight="1" x14ac:dyDescent="0.3">
      <c r="A135" s="392" t="s">
        <v>418</v>
      </c>
      <c r="B135" s="393" t="s">
        <v>419</v>
      </c>
      <c r="C135" s="394" t="s">
        <v>423</v>
      </c>
      <c r="D135" s="395" t="s">
        <v>643</v>
      </c>
      <c r="E135" s="394" t="s">
        <v>1625</v>
      </c>
      <c r="F135" s="395" t="s">
        <v>1626</v>
      </c>
      <c r="G135" s="394" t="s">
        <v>922</v>
      </c>
      <c r="H135" s="394" t="s">
        <v>923</v>
      </c>
      <c r="I135" s="396">
        <v>159.69999999999999</v>
      </c>
      <c r="J135" s="396">
        <v>3</v>
      </c>
      <c r="K135" s="397">
        <v>479.1</v>
      </c>
    </row>
    <row r="136" spans="1:11" ht="14.4" customHeight="1" x14ac:dyDescent="0.3">
      <c r="A136" s="392" t="s">
        <v>418</v>
      </c>
      <c r="B136" s="393" t="s">
        <v>419</v>
      </c>
      <c r="C136" s="394" t="s">
        <v>423</v>
      </c>
      <c r="D136" s="395" t="s">
        <v>643</v>
      </c>
      <c r="E136" s="394" t="s">
        <v>1625</v>
      </c>
      <c r="F136" s="395" t="s">
        <v>1626</v>
      </c>
      <c r="G136" s="394" t="s">
        <v>924</v>
      </c>
      <c r="H136" s="394" t="s">
        <v>925</v>
      </c>
      <c r="I136" s="396">
        <v>1380.92</v>
      </c>
      <c r="J136" s="396">
        <v>18</v>
      </c>
      <c r="K136" s="397">
        <v>24856.560000000001</v>
      </c>
    </row>
    <row r="137" spans="1:11" ht="14.4" customHeight="1" x14ac:dyDescent="0.3">
      <c r="A137" s="392" t="s">
        <v>418</v>
      </c>
      <c r="B137" s="393" t="s">
        <v>419</v>
      </c>
      <c r="C137" s="394" t="s">
        <v>423</v>
      </c>
      <c r="D137" s="395" t="s">
        <v>643</v>
      </c>
      <c r="E137" s="394" t="s">
        <v>1625</v>
      </c>
      <c r="F137" s="395" t="s">
        <v>1626</v>
      </c>
      <c r="G137" s="394" t="s">
        <v>926</v>
      </c>
      <c r="H137" s="394" t="s">
        <v>927</v>
      </c>
      <c r="I137" s="396">
        <v>1060.75</v>
      </c>
      <c r="J137" s="396">
        <v>37</v>
      </c>
      <c r="K137" s="397">
        <v>39826</v>
      </c>
    </row>
    <row r="138" spans="1:11" ht="14.4" customHeight="1" x14ac:dyDescent="0.3">
      <c r="A138" s="392" t="s">
        <v>418</v>
      </c>
      <c r="B138" s="393" t="s">
        <v>419</v>
      </c>
      <c r="C138" s="394" t="s">
        <v>423</v>
      </c>
      <c r="D138" s="395" t="s">
        <v>643</v>
      </c>
      <c r="E138" s="394" t="s">
        <v>1625</v>
      </c>
      <c r="F138" s="395" t="s">
        <v>1626</v>
      </c>
      <c r="G138" s="394" t="s">
        <v>928</v>
      </c>
      <c r="H138" s="394" t="s">
        <v>929</v>
      </c>
      <c r="I138" s="396">
        <v>435.6</v>
      </c>
      <c r="J138" s="396">
        <v>2</v>
      </c>
      <c r="K138" s="397">
        <v>871.2</v>
      </c>
    </row>
    <row r="139" spans="1:11" ht="14.4" customHeight="1" x14ac:dyDescent="0.3">
      <c r="A139" s="392" t="s">
        <v>418</v>
      </c>
      <c r="B139" s="393" t="s">
        <v>419</v>
      </c>
      <c r="C139" s="394" t="s">
        <v>423</v>
      </c>
      <c r="D139" s="395" t="s">
        <v>643</v>
      </c>
      <c r="E139" s="394" t="s">
        <v>1625</v>
      </c>
      <c r="F139" s="395" t="s">
        <v>1626</v>
      </c>
      <c r="G139" s="394" t="s">
        <v>930</v>
      </c>
      <c r="H139" s="394" t="s">
        <v>931</v>
      </c>
      <c r="I139" s="396">
        <v>1151.4479999999999</v>
      </c>
      <c r="J139" s="396">
        <v>9</v>
      </c>
      <c r="K139" s="397">
        <v>10369.07</v>
      </c>
    </row>
    <row r="140" spans="1:11" ht="14.4" customHeight="1" x14ac:dyDescent="0.3">
      <c r="A140" s="392" t="s">
        <v>418</v>
      </c>
      <c r="B140" s="393" t="s">
        <v>419</v>
      </c>
      <c r="C140" s="394" t="s">
        <v>423</v>
      </c>
      <c r="D140" s="395" t="s">
        <v>643</v>
      </c>
      <c r="E140" s="394" t="s">
        <v>1625</v>
      </c>
      <c r="F140" s="395" t="s">
        <v>1626</v>
      </c>
      <c r="G140" s="394" t="s">
        <v>932</v>
      </c>
      <c r="H140" s="394" t="s">
        <v>933</v>
      </c>
      <c r="I140" s="396">
        <v>118.58</v>
      </c>
      <c r="J140" s="396">
        <v>10</v>
      </c>
      <c r="K140" s="397">
        <v>1185.8</v>
      </c>
    </row>
    <row r="141" spans="1:11" ht="14.4" customHeight="1" x14ac:dyDescent="0.3">
      <c r="A141" s="392" t="s">
        <v>418</v>
      </c>
      <c r="B141" s="393" t="s">
        <v>419</v>
      </c>
      <c r="C141" s="394" t="s">
        <v>423</v>
      </c>
      <c r="D141" s="395" t="s">
        <v>643</v>
      </c>
      <c r="E141" s="394" t="s">
        <v>1625</v>
      </c>
      <c r="F141" s="395" t="s">
        <v>1626</v>
      </c>
      <c r="G141" s="394" t="s">
        <v>934</v>
      </c>
      <c r="H141" s="394" t="s">
        <v>935</v>
      </c>
      <c r="I141" s="396">
        <v>1011.925</v>
      </c>
      <c r="J141" s="396">
        <v>3</v>
      </c>
      <c r="K141" s="397">
        <v>3035.7799999999997</v>
      </c>
    </row>
    <row r="142" spans="1:11" ht="14.4" customHeight="1" x14ac:dyDescent="0.3">
      <c r="A142" s="392" t="s">
        <v>418</v>
      </c>
      <c r="B142" s="393" t="s">
        <v>419</v>
      </c>
      <c r="C142" s="394" t="s">
        <v>423</v>
      </c>
      <c r="D142" s="395" t="s">
        <v>643</v>
      </c>
      <c r="E142" s="394" t="s">
        <v>1625</v>
      </c>
      <c r="F142" s="395" t="s">
        <v>1626</v>
      </c>
      <c r="G142" s="394" t="s">
        <v>936</v>
      </c>
      <c r="H142" s="394" t="s">
        <v>937</v>
      </c>
      <c r="I142" s="396">
        <v>1840</v>
      </c>
      <c r="J142" s="396">
        <v>1</v>
      </c>
      <c r="K142" s="397">
        <v>1840</v>
      </c>
    </row>
    <row r="143" spans="1:11" ht="14.4" customHeight="1" x14ac:dyDescent="0.3">
      <c r="A143" s="392" t="s">
        <v>418</v>
      </c>
      <c r="B143" s="393" t="s">
        <v>419</v>
      </c>
      <c r="C143" s="394" t="s">
        <v>423</v>
      </c>
      <c r="D143" s="395" t="s">
        <v>643</v>
      </c>
      <c r="E143" s="394" t="s">
        <v>1625</v>
      </c>
      <c r="F143" s="395" t="s">
        <v>1626</v>
      </c>
      <c r="G143" s="394" t="s">
        <v>938</v>
      </c>
      <c r="H143" s="394" t="s">
        <v>939</v>
      </c>
      <c r="I143" s="396">
        <v>228.69</v>
      </c>
      <c r="J143" s="396">
        <v>4</v>
      </c>
      <c r="K143" s="397">
        <v>914.76</v>
      </c>
    </row>
    <row r="144" spans="1:11" ht="14.4" customHeight="1" x14ac:dyDescent="0.3">
      <c r="A144" s="392" t="s">
        <v>418</v>
      </c>
      <c r="B144" s="393" t="s">
        <v>419</v>
      </c>
      <c r="C144" s="394" t="s">
        <v>423</v>
      </c>
      <c r="D144" s="395" t="s">
        <v>643</v>
      </c>
      <c r="E144" s="394" t="s">
        <v>1625</v>
      </c>
      <c r="F144" s="395" t="s">
        <v>1626</v>
      </c>
      <c r="G144" s="394" t="s">
        <v>940</v>
      </c>
      <c r="H144" s="394" t="s">
        <v>941</v>
      </c>
      <c r="I144" s="396">
        <v>889.35</v>
      </c>
      <c r="J144" s="396">
        <v>4</v>
      </c>
      <c r="K144" s="397">
        <v>3557.4</v>
      </c>
    </row>
    <row r="145" spans="1:11" ht="14.4" customHeight="1" x14ac:dyDescent="0.3">
      <c r="A145" s="392" t="s">
        <v>418</v>
      </c>
      <c r="B145" s="393" t="s">
        <v>419</v>
      </c>
      <c r="C145" s="394" t="s">
        <v>423</v>
      </c>
      <c r="D145" s="395" t="s">
        <v>643</v>
      </c>
      <c r="E145" s="394" t="s">
        <v>1625</v>
      </c>
      <c r="F145" s="395" t="s">
        <v>1626</v>
      </c>
      <c r="G145" s="394" t="s">
        <v>942</v>
      </c>
      <c r="H145" s="394" t="s">
        <v>943</v>
      </c>
      <c r="I145" s="396">
        <v>49.575000000000003</v>
      </c>
      <c r="J145" s="396">
        <v>80</v>
      </c>
      <c r="K145" s="397">
        <v>3966</v>
      </c>
    </row>
    <row r="146" spans="1:11" ht="14.4" customHeight="1" x14ac:dyDescent="0.3">
      <c r="A146" s="392" t="s">
        <v>418</v>
      </c>
      <c r="B146" s="393" t="s">
        <v>419</v>
      </c>
      <c r="C146" s="394" t="s">
        <v>423</v>
      </c>
      <c r="D146" s="395" t="s">
        <v>643</v>
      </c>
      <c r="E146" s="394" t="s">
        <v>1625</v>
      </c>
      <c r="F146" s="395" t="s">
        <v>1626</v>
      </c>
      <c r="G146" s="394" t="s">
        <v>944</v>
      </c>
      <c r="H146" s="394" t="s">
        <v>945</v>
      </c>
      <c r="I146" s="396">
        <v>49.666666666666664</v>
      </c>
      <c r="J146" s="396">
        <v>90</v>
      </c>
      <c r="K146" s="397">
        <v>4470</v>
      </c>
    </row>
    <row r="147" spans="1:11" ht="14.4" customHeight="1" x14ac:dyDescent="0.3">
      <c r="A147" s="392" t="s">
        <v>418</v>
      </c>
      <c r="B147" s="393" t="s">
        <v>419</v>
      </c>
      <c r="C147" s="394" t="s">
        <v>423</v>
      </c>
      <c r="D147" s="395" t="s">
        <v>643</v>
      </c>
      <c r="E147" s="394" t="s">
        <v>1625</v>
      </c>
      <c r="F147" s="395" t="s">
        <v>1626</v>
      </c>
      <c r="G147" s="394" t="s">
        <v>946</v>
      </c>
      <c r="H147" s="394" t="s">
        <v>947</v>
      </c>
      <c r="I147" s="396">
        <v>49.849999999999994</v>
      </c>
      <c r="J147" s="396">
        <v>40</v>
      </c>
      <c r="K147" s="397">
        <v>1994</v>
      </c>
    </row>
    <row r="148" spans="1:11" ht="14.4" customHeight="1" x14ac:dyDescent="0.3">
      <c r="A148" s="392" t="s">
        <v>418</v>
      </c>
      <c r="B148" s="393" t="s">
        <v>419</v>
      </c>
      <c r="C148" s="394" t="s">
        <v>423</v>
      </c>
      <c r="D148" s="395" t="s">
        <v>643</v>
      </c>
      <c r="E148" s="394" t="s">
        <v>1625</v>
      </c>
      <c r="F148" s="395" t="s">
        <v>1626</v>
      </c>
      <c r="G148" s="394" t="s">
        <v>948</v>
      </c>
      <c r="H148" s="394" t="s">
        <v>949</v>
      </c>
      <c r="I148" s="396">
        <v>517.28</v>
      </c>
      <c r="J148" s="396">
        <v>1</v>
      </c>
      <c r="K148" s="397">
        <v>517.28</v>
      </c>
    </row>
    <row r="149" spans="1:11" ht="14.4" customHeight="1" x14ac:dyDescent="0.3">
      <c r="A149" s="392" t="s">
        <v>418</v>
      </c>
      <c r="B149" s="393" t="s">
        <v>419</v>
      </c>
      <c r="C149" s="394" t="s">
        <v>423</v>
      </c>
      <c r="D149" s="395" t="s">
        <v>643</v>
      </c>
      <c r="E149" s="394" t="s">
        <v>1625</v>
      </c>
      <c r="F149" s="395" t="s">
        <v>1626</v>
      </c>
      <c r="G149" s="394" t="s">
        <v>950</v>
      </c>
      <c r="H149" s="394" t="s">
        <v>951</v>
      </c>
      <c r="I149" s="396">
        <v>1457.28</v>
      </c>
      <c r="J149" s="396">
        <v>1</v>
      </c>
      <c r="K149" s="397">
        <v>1457.28</v>
      </c>
    </row>
    <row r="150" spans="1:11" ht="14.4" customHeight="1" x14ac:dyDescent="0.3">
      <c r="A150" s="392" t="s">
        <v>418</v>
      </c>
      <c r="B150" s="393" t="s">
        <v>419</v>
      </c>
      <c r="C150" s="394" t="s">
        <v>423</v>
      </c>
      <c r="D150" s="395" t="s">
        <v>643</v>
      </c>
      <c r="E150" s="394" t="s">
        <v>1625</v>
      </c>
      <c r="F150" s="395" t="s">
        <v>1626</v>
      </c>
      <c r="G150" s="394" t="s">
        <v>952</v>
      </c>
      <c r="H150" s="394" t="s">
        <v>953</v>
      </c>
      <c r="I150" s="396">
        <v>18.600000000000001</v>
      </c>
      <c r="J150" s="396">
        <v>70</v>
      </c>
      <c r="K150" s="397">
        <v>1302</v>
      </c>
    </row>
    <row r="151" spans="1:11" ht="14.4" customHeight="1" x14ac:dyDescent="0.3">
      <c r="A151" s="392" t="s">
        <v>418</v>
      </c>
      <c r="B151" s="393" t="s">
        <v>419</v>
      </c>
      <c r="C151" s="394" t="s">
        <v>423</v>
      </c>
      <c r="D151" s="395" t="s">
        <v>643</v>
      </c>
      <c r="E151" s="394" t="s">
        <v>1625</v>
      </c>
      <c r="F151" s="395" t="s">
        <v>1626</v>
      </c>
      <c r="G151" s="394" t="s">
        <v>954</v>
      </c>
      <c r="H151" s="394" t="s">
        <v>955</v>
      </c>
      <c r="I151" s="396">
        <v>18.600000000000001</v>
      </c>
      <c r="J151" s="396">
        <v>70</v>
      </c>
      <c r="K151" s="397">
        <v>1302</v>
      </c>
    </row>
    <row r="152" spans="1:11" ht="14.4" customHeight="1" x14ac:dyDescent="0.3">
      <c r="A152" s="392" t="s">
        <v>418</v>
      </c>
      <c r="B152" s="393" t="s">
        <v>419</v>
      </c>
      <c r="C152" s="394" t="s">
        <v>423</v>
      </c>
      <c r="D152" s="395" t="s">
        <v>643</v>
      </c>
      <c r="E152" s="394" t="s">
        <v>1625</v>
      </c>
      <c r="F152" s="395" t="s">
        <v>1626</v>
      </c>
      <c r="G152" s="394" t="s">
        <v>956</v>
      </c>
      <c r="H152" s="394" t="s">
        <v>957</v>
      </c>
      <c r="I152" s="396">
        <v>18.600000000000001</v>
      </c>
      <c r="J152" s="396">
        <v>40</v>
      </c>
      <c r="K152" s="397">
        <v>744</v>
      </c>
    </row>
    <row r="153" spans="1:11" ht="14.4" customHeight="1" x14ac:dyDescent="0.3">
      <c r="A153" s="392" t="s">
        <v>418</v>
      </c>
      <c r="B153" s="393" t="s">
        <v>419</v>
      </c>
      <c r="C153" s="394" t="s">
        <v>423</v>
      </c>
      <c r="D153" s="395" t="s">
        <v>643</v>
      </c>
      <c r="E153" s="394" t="s">
        <v>1625</v>
      </c>
      <c r="F153" s="395" t="s">
        <v>1626</v>
      </c>
      <c r="G153" s="394" t="s">
        <v>958</v>
      </c>
      <c r="H153" s="394" t="s">
        <v>959</v>
      </c>
      <c r="I153" s="396">
        <v>18.600000000000001</v>
      </c>
      <c r="J153" s="396">
        <v>80</v>
      </c>
      <c r="K153" s="397">
        <v>1488</v>
      </c>
    </row>
    <row r="154" spans="1:11" ht="14.4" customHeight="1" x14ac:dyDescent="0.3">
      <c r="A154" s="392" t="s">
        <v>418</v>
      </c>
      <c r="B154" s="393" t="s">
        <v>419</v>
      </c>
      <c r="C154" s="394" t="s">
        <v>423</v>
      </c>
      <c r="D154" s="395" t="s">
        <v>643</v>
      </c>
      <c r="E154" s="394" t="s">
        <v>1625</v>
      </c>
      <c r="F154" s="395" t="s">
        <v>1626</v>
      </c>
      <c r="G154" s="394" t="s">
        <v>960</v>
      </c>
      <c r="H154" s="394" t="s">
        <v>961</v>
      </c>
      <c r="I154" s="396">
        <v>18.600000000000001</v>
      </c>
      <c r="J154" s="396">
        <v>70</v>
      </c>
      <c r="K154" s="397">
        <v>1302</v>
      </c>
    </row>
    <row r="155" spans="1:11" ht="14.4" customHeight="1" x14ac:dyDescent="0.3">
      <c r="A155" s="392" t="s">
        <v>418</v>
      </c>
      <c r="B155" s="393" t="s">
        <v>419</v>
      </c>
      <c r="C155" s="394" t="s">
        <v>423</v>
      </c>
      <c r="D155" s="395" t="s">
        <v>643</v>
      </c>
      <c r="E155" s="394" t="s">
        <v>1625</v>
      </c>
      <c r="F155" s="395" t="s">
        <v>1626</v>
      </c>
      <c r="G155" s="394" t="s">
        <v>962</v>
      </c>
      <c r="H155" s="394" t="s">
        <v>963</v>
      </c>
      <c r="I155" s="396">
        <v>18.600000000000001</v>
      </c>
      <c r="J155" s="396">
        <v>40</v>
      </c>
      <c r="K155" s="397">
        <v>744</v>
      </c>
    </row>
    <row r="156" spans="1:11" ht="14.4" customHeight="1" x14ac:dyDescent="0.3">
      <c r="A156" s="392" t="s">
        <v>418</v>
      </c>
      <c r="B156" s="393" t="s">
        <v>419</v>
      </c>
      <c r="C156" s="394" t="s">
        <v>423</v>
      </c>
      <c r="D156" s="395" t="s">
        <v>643</v>
      </c>
      <c r="E156" s="394" t="s">
        <v>1625</v>
      </c>
      <c r="F156" s="395" t="s">
        <v>1626</v>
      </c>
      <c r="G156" s="394" t="s">
        <v>964</v>
      </c>
      <c r="H156" s="394" t="s">
        <v>965</v>
      </c>
      <c r="I156" s="396">
        <v>565.91399999999999</v>
      </c>
      <c r="J156" s="396">
        <v>14</v>
      </c>
      <c r="K156" s="397">
        <v>7922.82</v>
      </c>
    </row>
    <row r="157" spans="1:11" ht="14.4" customHeight="1" x14ac:dyDescent="0.3">
      <c r="A157" s="392" t="s">
        <v>418</v>
      </c>
      <c r="B157" s="393" t="s">
        <v>419</v>
      </c>
      <c r="C157" s="394" t="s">
        <v>423</v>
      </c>
      <c r="D157" s="395" t="s">
        <v>643</v>
      </c>
      <c r="E157" s="394" t="s">
        <v>1625</v>
      </c>
      <c r="F157" s="395" t="s">
        <v>1626</v>
      </c>
      <c r="G157" s="394" t="s">
        <v>966</v>
      </c>
      <c r="H157" s="394" t="s">
        <v>967</v>
      </c>
      <c r="I157" s="396">
        <v>816.14499999999998</v>
      </c>
      <c r="J157" s="396">
        <v>2</v>
      </c>
      <c r="K157" s="397">
        <v>1632.29</v>
      </c>
    </row>
    <row r="158" spans="1:11" ht="14.4" customHeight="1" x14ac:dyDescent="0.3">
      <c r="A158" s="392" t="s">
        <v>418</v>
      </c>
      <c r="B158" s="393" t="s">
        <v>419</v>
      </c>
      <c r="C158" s="394" t="s">
        <v>423</v>
      </c>
      <c r="D158" s="395" t="s">
        <v>643</v>
      </c>
      <c r="E158" s="394" t="s">
        <v>1625</v>
      </c>
      <c r="F158" s="395" t="s">
        <v>1626</v>
      </c>
      <c r="G158" s="394" t="s">
        <v>968</v>
      </c>
      <c r="H158" s="394" t="s">
        <v>969</v>
      </c>
      <c r="I158" s="396">
        <v>22.32</v>
      </c>
      <c r="J158" s="396">
        <v>10</v>
      </c>
      <c r="K158" s="397">
        <v>223.2</v>
      </c>
    </row>
    <row r="159" spans="1:11" ht="14.4" customHeight="1" x14ac:dyDescent="0.3">
      <c r="A159" s="392" t="s">
        <v>418</v>
      </c>
      <c r="B159" s="393" t="s">
        <v>419</v>
      </c>
      <c r="C159" s="394" t="s">
        <v>423</v>
      </c>
      <c r="D159" s="395" t="s">
        <v>643</v>
      </c>
      <c r="E159" s="394" t="s">
        <v>1625</v>
      </c>
      <c r="F159" s="395" t="s">
        <v>1626</v>
      </c>
      <c r="G159" s="394" t="s">
        <v>970</v>
      </c>
      <c r="H159" s="394" t="s">
        <v>971</v>
      </c>
      <c r="I159" s="396">
        <v>49.666666666666664</v>
      </c>
      <c r="J159" s="396">
        <v>70</v>
      </c>
      <c r="K159" s="397">
        <v>3473</v>
      </c>
    </row>
    <row r="160" spans="1:11" ht="14.4" customHeight="1" x14ac:dyDescent="0.3">
      <c r="A160" s="392" t="s">
        <v>418</v>
      </c>
      <c r="B160" s="393" t="s">
        <v>419</v>
      </c>
      <c r="C160" s="394" t="s">
        <v>423</v>
      </c>
      <c r="D160" s="395" t="s">
        <v>643</v>
      </c>
      <c r="E160" s="394" t="s">
        <v>1625</v>
      </c>
      <c r="F160" s="395" t="s">
        <v>1626</v>
      </c>
      <c r="G160" s="394" t="s">
        <v>972</v>
      </c>
      <c r="H160" s="394" t="s">
        <v>973</v>
      </c>
      <c r="I160" s="396">
        <v>49.666666666666664</v>
      </c>
      <c r="J160" s="396">
        <v>80</v>
      </c>
      <c r="K160" s="397">
        <v>3977</v>
      </c>
    </row>
    <row r="161" spans="1:11" ht="14.4" customHeight="1" x14ac:dyDescent="0.3">
      <c r="A161" s="392" t="s">
        <v>418</v>
      </c>
      <c r="B161" s="393" t="s">
        <v>419</v>
      </c>
      <c r="C161" s="394" t="s">
        <v>423</v>
      </c>
      <c r="D161" s="395" t="s">
        <v>643</v>
      </c>
      <c r="E161" s="394" t="s">
        <v>1625</v>
      </c>
      <c r="F161" s="395" t="s">
        <v>1626</v>
      </c>
      <c r="G161" s="394" t="s">
        <v>974</v>
      </c>
      <c r="H161" s="394" t="s">
        <v>975</v>
      </c>
      <c r="I161" s="396">
        <v>78</v>
      </c>
      <c r="J161" s="396">
        <v>30</v>
      </c>
      <c r="K161" s="397">
        <v>2340</v>
      </c>
    </row>
    <row r="162" spans="1:11" ht="14.4" customHeight="1" x14ac:dyDescent="0.3">
      <c r="A162" s="392" t="s">
        <v>418</v>
      </c>
      <c r="B162" s="393" t="s">
        <v>419</v>
      </c>
      <c r="C162" s="394" t="s">
        <v>423</v>
      </c>
      <c r="D162" s="395" t="s">
        <v>643</v>
      </c>
      <c r="E162" s="394" t="s">
        <v>1625</v>
      </c>
      <c r="F162" s="395" t="s">
        <v>1626</v>
      </c>
      <c r="G162" s="394" t="s">
        <v>976</v>
      </c>
      <c r="H162" s="394" t="s">
        <v>977</v>
      </c>
      <c r="I162" s="396">
        <v>76.5</v>
      </c>
      <c r="J162" s="396">
        <v>40</v>
      </c>
      <c r="K162" s="397">
        <v>3060</v>
      </c>
    </row>
    <row r="163" spans="1:11" ht="14.4" customHeight="1" x14ac:dyDescent="0.3">
      <c r="A163" s="392" t="s">
        <v>418</v>
      </c>
      <c r="B163" s="393" t="s">
        <v>419</v>
      </c>
      <c r="C163" s="394" t="s">
        <v>423</v>
      </c>
      <c r="D163" s="395" t="s">
        <v>643</v>
      </c>
      <c r="E163" s="394" t="s">
        <v>1625</v>
      </c>
      <c r="F163" s="395" t="s">
        <v>1626</v>
      </c>
      <c r="G163" s="394" t="s">
        <v>978</v>
      </c>
      <c r="H163" s="394" t="s">
        <v>979</v>
      </c>
      <c r="I163" s="396">
        <v>3498.01</v>
      </c>
      <c r="J163" s="396">
        <v>1</v>
      </c>
      <c r="K163" s="397">
        <v>3498.01</v>
      </c>
    </row>
    <row r="164" spans="1:11" ht="14.4" customHeight="1" x14ac:dyDescent="0.3">
      <c r="A164" s="392" t="s">
        <v>418</v>
      </c>
      <c r="B164" s="393" t="s">
        <v>419</v>
      </c>
      <c r="C164" s="394" t="s">
        <v>423</v>
      </c>
      <c r="D164" s="395" t="s">
        <v>643</v>
      </c>
      <c r="E164" s="394" t="s">
        <v>1625</v>
      </c>
      <c r="F164" s="395" t="s">
        <v>1626</v>
      </c>
      <c r="G164" s="394" t="s">
        <v>980</v>
      </c>
      <c r="H164" s="394" t="s">
        <v>981</v>
      </c>
      <c r="I164" s="396">
        <v>1281.45</v>
      </c>
      <c r="J164" s="396">
        <v>6</v>
      </c>
      <c r="K164" s="397">
        <v>7688.7</v>
      </c>
    </row>
    <row r="165" spans="1:11" ht="14.4" customHeight="1" x14ac:dyDescent="0.3">
      <c r="A165" s="392" t="s">
        <v>418</v>
      </c>
      <c r="B165" s="393" t="s">
        <v>419</v>
      </c>
      <c r="C165" s="394" t="s">
        <v>423</v>
      </c>
      <c r="D165" s="395" t="s">
        <v>643</v>
      </c>
      <c r="E165" s="394" t="s">
        <v>1625</v>
      </c>
      <c r="F165" s="395" t="s">
        <v>1626</v>
      </c>
      <c r="G165" s="394" t="s">
        <v>982</v>
      </c>
      <c r="H165" s="394" t="s">
        <v>983</v>
      </c>
      <c r="I165" s="396">
        <v>2577.3000000000002</v>
      </c>
      <c r="J165" s="396">
        <v>1</v>
      </c>
      <c r="K165" s="397">
        <v>2577.3000000000002</v>
      </c>
    </row>
    <row r="166" spans="1:11" ht="14.4" customHeight="1" x14ac:dyDescent="0.3">
      <c r="A166" s="392" t="s">
        <v>418</v>
      </c>
      <c r="B166" s="393" t="s">
        <v>419</v>
      </c>
      <c r="C166" s="394" t="s">
        <v>423</v>
      </c>
      <c r="D166" s="395" t="s">
        <v>643</v>
      </c>
      <c r="E166" s="394" t="s">
        <v>1625</v>
      </c>
      <c r="F166" s="395" t="s">
        <v>1626</v>
      </c>
      <c r="G166" s="394" t="s">
        <v>984</v>
      </c>
      <c r="H166" s="394" t="s">
        <v>985</v>
      </c>
      <c r="I166" s="396">
        <v>76.42</v>
      </c>
      <c r="J166" s="396">
        <v>100</v>
      </c>
      <c r="K166" s="397">
        <v>7641.6</v>
      </c>
    </row>
    <row r="167" spans="1:11" ht="14.4" customHeight="1" x14ac:dyDescent="0.3">
      <c r="A167" s="392" t="s">
        <v>418</v>
      </c>
      <c r="B167" s="393" t="s">
        <v>419</v>
      </c>
      <c r="C167" s="394" t="s">
        <v>423</v>
      </c>
      <c r="D167" s="395" t="s">
        <v>643</v>
      </c>
      <c r="E167" s="394" t="s">
        <v>1625</v>
      </c>
      <c r="F167" s="395" t="s">
        <v>1626</v>
      </c>
      <c r="G167" s="394" t="s">
        <v>986</v>
      </c>
      <c r="H167" s="394" t="s">
        <v>987</v>
      </c>
      <c r="I167" s="396">
        <v>586.5</v>
      </c>
      <c r="J167" s="396">
        <v>1</v>
      </c>
      <c r="K167" s="397">
        <v>586.5</v>
      </c>
    </row>
    <row r="168" spans="1:11" ht="14.4" customHeight="1" x14ac:dyDescent="0.3">
      <c r="A168" s="392" t="s">
        <v>418</v>
      </c>
      <c r="B168" s="393" t="s">
        <v>419</v>
      </c>
      <c r="C168" s="394" t="s">
        <v>423</v>
      </c>
      <c r="D168" s="395" t="s">
        <v>643</v>
      </c>
      <c r="E168" s="394" t="s">
        <v>1625</v>
      </c>
      <c r="F168" s="395" t="s">
        <v>1626</v>
      </c>
      <c r="G168" s="394" t="s">
        <v>988</v>
      </c>
      <c r="H168" s="394" t="s">
        <v>989</v>
      </c>
      <c r="I168" s="396">
        <v>353.4</v>
      </c>
      <c r="J168" s="396">
        <v>1</v>
      </c>
      <c r="K168" s="397">
        <v>353.4</v>
      </c>
    </row>
    <row r="169" spans="1:11" ht="14.4" customHeight="1" x14ac:dyDescent="0.3">
      <c r="A169" s="392" t="s">
        <v>418</v>
      </c>
      <c r="B169" s="393" t="s">
        <v>419</v>
      </c>
      <c r="C169" s="394" t="s">
        <v>423</v>
      </c>
      <c r="D169" s="395" t="s">
        <v>643</v>
      </c>
      <c r="E169" s="394" t="s">
        <v>1625</v>
      </c>
      <c r="F169" s="395" t="s">
        <v>1626</v>
      </c>
      <c r="G169" s="394" t="s">
        <v>990</v>
      </c>
      <c r="H169" s="394" t="s">
        <v>991</v>
      </c>
      <c r="I169" s="396">
        <v>520.45000000000005</v>
      </c>
      <c r="J169" s="396">
        <v>2</v>
      </c>
      <c r="K169" s="397">
        <v>1040.9000000000001</v>
      </c>
    </row>
    <row r="170" spans="1:11" ht="14.4" customHeight="1" x14ac:dyDescent="0.3">
      <c r="A170" s="392" t="s">
        <v>418</v>
      </c>
      <c r="B170" s="393" t="s">
        <v>419</v>
      </c>
      <c r="C170" s="394" t="s">
        <v>423</v>
      </c>
      <c r="D170" s="395" t="s">
        <v>643</v>
      </c>
      <c r="E170" s="394" t="s">
        <v>1625</v>
      </c>
      <c r="F170" s="395" t="s">
        <v>1626</v>
      </c>
      <c r="G170" s="394" t="s">
        <v>992</v>
      </c>
      <c r="H170" s="394" t="s">
        <v>993</v>
      </c>
      <c r="I170" s="396">
        <v>1247.3499999999999</v>
      </c>
      <c r="J170" s="396">
        <v>1</v>
      </c>
      <c r="K170" s="397">
        <v>1247.3499999999999</v>
      </c>
    </row>
    <row r="171" spans="1:11" ht="14.4" customHeight="1" x14ac:dyDescent="0.3">
      <c r="A171" s="392" t="s">
        <v>418</v>
      </c>
      <c r="B171" s="393" t="s">
        <v>419</v>
      </c>
      <c r="C171" s="394" t="s">
        <v>423</v>
      </c>
      <c r="D171" s="395" t="s">
        <v>643</v>
      </c>
      <c r="E171" s="394" t="s">
        <v>1625</v>
      </c>
      <c r="F171" s="395" t="s">
        <v>1626</v>
      </c>
      <c r="G171" s="394" t="s">
        <v>994</v>
      </c>
      <c r="H171" s="394" t="s">
        <v>995</v>
      </c>
      <c r="I171" s="396">
        <v>696.96</v>
      </c>
      <c r="J171" s="396">
        <v>6</v>
      </c>
      <c r="K171" s="397">
        <v>4181.76</v>
      </c>
    </row>
    <row r="172" spans="1:11" ht="14.4" customHeight="1" x14ac:dyDescent="0.3">
      <c r="A172" s="392" t="s">
        <v>418</v>
      </c>
      <c r="B172" s="393" t="s">
        <v>419</v>
      </c>
      <c r="C172" s="394" t="s">
        <v>423</v>
      </c>
      <c r="D172" s="395" t="s">
        <v>643</v>
      </c>
      <c r="E172" s="394" t="s">
        <v>1625</v>
      </c>
      <c r="F172" s="395" t="s">
        <v>1626</v>
      </c>
      <c r="G172" s="394" t="s">
        <v>994</v>
      </c>
      <c r="H172" s="394" t="s">
        <v>996</v>
      </c>
      <c r="I172" s="396">
        <v>883.3</v>
      </c>
      <c r="J172" s="396">
        <v>6</v>
      </c>
      <c r="K172" s="397">
        <v>5299.8</v>
      </c>
    </row>
    <row r="173" spans="1:11" ht="14.4" customHeight="1" x14ac:dyDescent="0.3">
      <c r="A173" s="392" t="s">
        <v>418</v>
      </c>
      <c r="B173" s="393" t="s">
        <v>419</v>
      </c>
      <c r="C173" s="394" t="s">
        <v>423</v>
      </c>
      <c r="D173" s="395" t="s">
        <v>643</v>
      </c>
      <c r="E173" s="394" t="s">
        <v>1625</v>
      </c>
      <c r="F173" s="395" t="s">
        <v>1626</v>
      </c>
      <c r="G173" s="394" t="s">
        <v>997</v>
      </c>
      <c r="H173" s="394" t="s">
        <v>998</v>
      </c>
      <c r="I173" s="396">
        <v>1010.23</v>
      </c>
      <c r="J173" s="396">
        <v>1</v>
      </c>
      <c r="K173" s="397">
        <v>1010.23</v>
      </c>
    </row>
    <row r="174" spans="1:11" ht="14.4" customHeight="1" x14ac:dyDescent="0.3">
      <c r="A174" s="392" t="s">
        <v>418</v>
      </c>
      <c r="B174" s="393" t="s">
        <v>419</v>
      </c>
      <c r="C174" s="394" t="s">
        <v>423</v>
      </c>
      <c r="D174" s="395" t="s">
        <v>643</v>
      </c>
      <c r="E174" s="394" t="s">
        <v>1625</v>
      </c>
      <c r="F174" s="395" t="s">
        <v>1626</v>
      </c>
      <c r="G174" s="394" t="s">
        <v>999</v>
      </c>
      <c r="H174" s="394" t="s">
        <v>1000</v>
      </c>
      <c r="I174" s="396">
        <v>2394.3450000000003</v>
      </c>
      <c r="J174" s="396">
        <v>2</v>
      </c>
      <c r="K174" s="397">
        <v>4788.6900000000005</v>
      </c>
    </row>
    <row r="175" spans="1:11" ht="14.4" customHeight="1" x14ac:dyDescent="0.3">
      <c r="A175" s="392" t="s">
        <v>418</v>
      </c>
      <c r="B175" s="393" t="s">
        <v>419</v>
      </c>
      <c r="C175" s="394" t="s">
        <v>423</v>
      </c>
      <c r="D175" s="395" t="s">
        <v>643</v>
      </c>
      <c r="E175" s="394" t="s">
        <v>1625</v>
      </c>
      <c r="F175" s="395" t="s">
        <v>1626</v>
      </c>
      <c r="G175" s="394" t="s">
        <v>1001</v>
      </c>
      <c r="H175" s="394" t="s">
        <v>1002</v>
      </c>
      <c r="I175" s="396">
        <v>1671.145</v>
      </c>
      <c r="J175" s="396">
        <v>2</v>
      </c>
      <c r="K175" s="397">
        <v>3342.29</v>
      </c>
    </row>
    <row r="176" spans="1:11" ht="14.4" customHeight="1" x14ac:dyDescent="0.3">
      <c r="A176" s="392" t="s">
        <v>418</v>
      </c>
      <c r="B176" s="393" t="s">
        <v>419</v>
      </c>
      <c r="C176" s="394" t="s">
        <v>423</v>
      </c>
      <c r="D176" s="395" t="s">
        <v>643</v>
      </c>
      <c r="E176" s="394" t="s">
        <v>1625</v>
      </c>
      <c r="F176" s="395" t="s">
        <v>1626</v>
      </c>
      <c r="G176" s="394" t="s">
        <v>1003</v>
      </c>
      <c r="H176" s="394" t="s">
        <v>1004</v>
      </c>
      <c r="I176" s="396">
        <v>3.87</v>
      </c>
      <c r="J176" s="396">
        <v>360</v>
      </c>
      <c r="K176" s="397">
        <v>1392</v>
      </c>
    </row>
    <row r="177" spans="1:11" ht="14.4" customHeight="1" x14ac:dyDescent="0.3">
      <c r="A177" s="392" t="s">
        <v>418</v>
      </c>
      <c r="B177" s="393" t="s">
        <v>419</v>
      </c>
      <c r="C177" s="394" t="s">
        <v>423</v>
      </c>
      <c r="D177" s="395" t="s">
        <v>643</v>
      </c>
      <c r="E177" s="394" t="s">
        <v>1625</v>
      </c>
      <c r="F177" s="395" t="s">
        <v>1626</v>
      </c>
      <c r="G177" s="394" t="s">
        <v>1005</v>
      </c>
      <c r="H177" s="394" t="s">
        <v>1006</v>
      </c>
      <c r="I177" s="396">
        <v>586.5</v>
      </c>
      <c r="J177" s="396">
        <v>1</v>
      </c>
      <c r="K177" s="397">
        <v>586.5</v>
      </c>
    </row>
    <row r="178" spans="1:11" ht="14.4" customHeight="1" x14ac:dyDescent="0.3">
      <c r="A178" s="392" t="s">
        <v>418</v>
      </c>
      <c r="B178" s="393" t="s">
        <v>419</v>
      </c>
      <c r="C178" s="394" t="s">
        <v>423</v>
      </c>
      <c r="D178" s="395" t="s">
        <v>643</v>
      </c>
      <c r="E178" s="394" t="s">
        <v>1625</v>
      </c>
      <c r="F178" s="395" t="s">
        <v>1626</v>
      </c>
      <c r="G178" s="394" t="s">
        <v>1007</v>
      </c>
      <c r="H178" s="394" t="s">
        <v>1008</v>
      </c>
      <c r="I178" s="396">
        <v>56.87</v>
      </c>
      <c r="J178" s="396">
        <v>60</v>
      </c>
      <c r="K178" s="397">
        <v>3412.2000000000003</v>
      </c>
    </row>
    <row r="179" spans="1:11" ht="14.4" customHeight="1" x14ac:dyDescent="0.3">
      <c r="A179" s="392" t="s">
        <v>418</v>
      </c>
      <c r="B179" s="393" t="s">
        <v>419</v>
      </c>
      <c r="C179" s="394" t="s">
        <v>423</v>
      </c>
      <c r="D179" s="395" t="s">
        <v>643</v>
      </c>
      <c r="E179" s="394" t="s">
        <v>1625</v>
      </c>
      <c r="F179" s="395" t="s">
        <v>1626</v>
      </c>
      <c r="G179" s="394" t="s">
        <v>1009</v>
      </c>
      <c r="H179" s="394" t="s">
        <v>1010</v>
      </c>
      <c r="I179" s="396">
        <v>46.5</v>
      </c>
      <c r="J179" s="396">
        <v>40</v>
      </c>
      <c r="K179" s="397">
        <v>1860</v>
      </c>
    </row>
    <row r="180" spans="1:11" ht="14.4" customHeight="1" x14ac:dyDescent="0.3">
      <c r="A180" s="392" t="s">
        <v>418</v>
      </c>
      <c r="B180" s="393" t="s">
        <v>419</v>
      </c>
      <c r="C180" s="394" t="s">
        <v>423</v>
      </c>
      <c r="D180" s="395" t="s">
        <v>643</v>
      </c>
      <c r="E180" s="394" t="s">
        <v>1625</v>
      </c>
      <c r="F180" s="395" t="s">
        <v>1626</v>
      </c>
      <c r="G180" s="394" t="s">
        <v>1011</v>
      </c>
      <c r="H180" s="394" t="s">
        <v>1012</v>
      </c>
      <c r="I180" s="396">
        <v>197.41499999999999</v>
      </c>
      <c r="J180" s="396">
        <v>13</v>
      </c>
      <c r="K180" s="397">
        <v>2574.42</v>
      </c>
    </row>
    <row r="181" spans="1:11" ht="14.4" customHeight="1" x14ac:dyDescent="0.3">
      <c r="A181" s="392" t="s">
        <v>418</v>
      </c>
      <c r="B181" s="393" t="s">
        <v>419</v>
      </c>
      <c r="C181" s="394" t="s">
        <v>423</v>
      </c>
      <c r="D181" s="395" t="s">
        <v>643</v>
      </c>
      <c r="E181" s="394" t="s">
        <v>1625</v>
      </c>
      <c r="F181" s="395" t="s">
        <v>1626</v>
      </c>
      <c r="G181" s="394" t="s">
        <v>1013</v>
      </c>
      <c r="H181" s="394" t="s">
        <v>1014</v>
      </c>
      <c r="I181" s="396">
        <v>195.85</v>
      </c>
      <c r="J181" s="396">
        <v>4</v>
      </c>
      <c r="K181" s="397">
        <v>783.4</v>
      </c>
    </row>
    <row r="182" spans="1:11" ht="14.4" customHeight="1" x14ac:dyDescent="0.3">
      <c r="A182" s="392" t="s">
        <v>418</v>
      </c>
      <c r="B182" s="393" t="s">
        <v>419</v>
      </c>
      <c r="C182" s="394" t="s">
        <v>423</v>
      </c>
      <c r="D182" s="395" t="s">
        <v>643</v>
      </c>
      <c r="E182" s="394" t="s">
        <v>1625</v>
      </c>
      <c r="F182" s="395" t="s">
        <v>1626</v>
      </c>
      <c r="G182" s="394" t="s">
        <v>1015</v>
      </c>
      <c r="H182" s="394" t="s">
        <v>1016</v>
      </c>
      <c r="I182" s="396">
        <v>199.02</v>
      </c>
      <c r="J182" s="396">
        <v>2</v>
      </c>
      <c r="K182" s="397">
        <v>398.04</v>
      </c>
    </row>
    <row r="183" spans="1:11" ht="14.4" customHeight="1" x14ac:dyDescent="0.3">
      <c r="A183" s="392" t="s">
        <v>418</v>
      </c>
      <c r="B183" s="393" t="s">
        <v>419</v>
      </c>
      <c r="C183" s="394" t="s">
        <v>423</v>
      </c>
      <c r="D183" s="395" t="s">
        <v>643</v>
      </c>
      <c r="E183" s="394" t="s">
        <v>1625</v>
      </c>
      <c r="F183" s="395" t="s">
        <v>1626</v>
      </c>
      <c r="G183" s="394" t="s">
        <v>1017</v>
      </c>
      <c r="H183" s="394" t="s">
        <v>1018</v>
      </c>
      <c r="I183" s="396">
        <v>196.88333333333333</v>
      </c>
      <c r="J183" s="396">
        <v>5</v>
      </c>
      <c r="K183" s="397">
        <v>982.27</v>
      </c>
    </row>
    <row r="184" spans="1:11" ht="14.4" customHeight="1" x14ac:dyDescent="0.3">
      <c r="A184" s="392" t="s">
        <v>418</v>
      </c>
      <c r="B184" s="393" t="s">
        <v>419</v>
      </c>
      <c r="C184" s="394" t="s">
        <v>423</v>
      </c>
      <c r="D184" s="395" t="s">
        <v>643</v>
      </c>
      <c r="E184" s="394" t="s">
        <v>1625</v>
      </c>
      <c r="F184" s="395" t="s">
        <v>1626</v>
      </c>
      <c r="G184" s="394" t="s">
        <v>1019</v>
      </c>
      <c r="H184" s="394" t="s">
        <v>1020</v>
      </c>
      <c r="I184" s="396">
        <v>197.41499999999999</v>
      </c>
      <c r="J184" s="396">
        <v>13</v>
      </c>
      <c r="K184" s="397">
        <v>2574.44</v>
      </c>
    </row>
    <row r="185" spans="1:11" ht="14.4" customHeight="1" x14ac:dyDescent="0.3">
      <c r="A185" s="392" t="s">
        <v>418</v>
      </c>
      <c r="B185" s="393" t="s">
        <v>419</v>
      </c>
      <c r="C185" s="394" t="s">
        <v>423</v>
      </c>
      <c r="D185" s="395" t="s">
        <v>643</v>
      </c>
      <c r="E185" s="394" t="s">
        <v>1625</v>
      </c>
      <c r="F185" s="395" t="s">
        <v>1626</v>
      </c>
      <c r="G185" s="394" t="s">
        <v>1021</v>
      </c>
      <c r="H185" s="394" t="s">
        <v>1022</v>
      </c>
      <c r="I185" s="396">
        <v>196.87333333333333</v>
      </c>
      <c r="J185" s="396">
        <v>5</v>
      </c>
      <c r="K185" s="397">
        <v>982.24</v>
      </c>
    </row>
    <row r="186" spans="1:11" ht="14.4" customHeight="1" x14ac:dyDescent="0.3">
      <c r="A186" s="392" t="s">
        <v>418</v>
      </c>
      <c r="B186" s="393" t="s">
        <v>419</v>
      </c>
      <c r="C186" s="394" t="s">
        <v>423</v>
      </c>
      <c r="D186" s="395" t="s">
        <v>643</v>
      </c>
      <c r="E186" s="394" t="s">
        <v>1625</v>
      </c>
      <c r="F186" s="395" t="s">
        <v>1626</v>
      </c>
      <c r="G186" s="394" t="s">
        <v>1023</v>
      </c>
      <c r="H186" s="394" t="s">
        <v>1024</v>
      </c>
      <c r="I186" s="396">
        <v>196.87333333333333</v>
      </c>
      <c r="J186" s="396">
        <v>4</v>
      </c>
      <c r="K186" s="397">
        <v>783.22</v>
      </c>
    </row>
    <row r="187" spans="1:11" ht="14.4" customHeight="1" x14ac:dyDescent="0.3">
      <c r="A187" s="392" t="s">
        <v>418</v>
      </c>
      <c r="B187" s="393" t="s">
        <v>419</v>
      </c>
      <c r="C187" s="394" t="s">
        <v>423</v>
      </c>
      <c r="D187" s="395" t="s">
        <v>643</v>
      </c>
      <c r="E187" s="394" t="s">
        <v>1625</v>
      </c>
      <c r="F187" s="395" t="s">
        <v>1626</v>
      </c>
      <c r="G187" s="394" t="s">
        <v>1025</v>
      </c>
      <c r="H187" s="394" t="s">
        <v>1026</v>
      </c>
      <c r="I187" s="396">
        <v>5.0999999999999996</v>
      </c>
      <c r="J187" s="396">
        <v>120</v>
      </c>
      <c r="K187" s="397">
        <v>611.81000000000006</v>
      </c>
    </row>
    <row r="188" spans="1:11" ht="14.4" customHeight="1" x14ac:dyDescent="0.3">
      <c r="A188" s="392" t="s">
        <v>418</v>
      </c>
      <c r="B188" s="393" t="s">
        <v>419</v>
      </c>
      <c r="C188" s="394" t="s">
        <v>423</v>
      </c>
      <c r="D188" s="395" t="s">
        <v>643</v>
      </c>
      <c r="E188" s="394" t="s">
        <v>1625</v>
      </c>
      <c r="F188" s="395" t="s">
        <v>1626</v>
      </c>
      <c r="G188" s="394" t="s">
        <v>1027</v>
      </c>
      <c r="H188" s="394" t="s">
        <v>1028</v>
      </c>
      <c r="I188" s="396">
        <v>14.32</v>
      </c>
      <c r="J188" s="396">
        <v>24</v>
      </c>
      <c r="K188" s="397">
        <v>343.6</v>
      </c>
    </row>
    <row r="189" spans="1:11" ht="14.4" customHeight="1" x14ac:dyDescent="0.3">
      <c r="A189" s="392" t="s">
        <v>418</v>
      </c>
      <c r="B189" s="393" t="s">
        <v>419</v>
      </c>
      <c r="C189" s="394" t="s">
        <v>423</v>
      </c>
      <c r="D189" s="395" t="s">
        <v>643</v>
      </c>
      <c r="E189" s="394" t="s">
        <v>1625</v>
      </c>
      <c r="F189" s="395" t="s">
        <v>1626</v>
      </c>
      <c r="G189" s="394" t="s">
        <v>1029</v>
      </c>
      <c r="H189" s="394" t="s">
        <v>1030</v>
      </c>
      <c r="I189" s="396">
        <v>17.14</v>
      </c>
      <c r="J189" s="396">
        <v>24</v>
      </c>
      <c r="K189" s="397">
        <v>411.35</v>
      </c>
    </row>
    <row r="190" spans="1:11" ht="14.4" customHeight="1" x14ac:dyDescent="0.3">
      <c r="A190" s="392" t="s">
        <v>418</v>
      </c>
      <c r="B190" s="393" t="s">
        <v>419</v>
      </c>
      <c r="C190" s="394" t="s">
        <v>423</v>
      </c>
      <c r="D190" s="395" t="s">
        <v>643</v>
      </c>
      <c r="E190" s="394" t="s">
        <v>1625</v>
      </c>
      <c r="F190" s="395" t="s">
        <v>1626</v>
      </c>
      <c r="G190" s="394" t="s">
        <v>1031</v>
      </c>
      <c r="H190" s="394" t="s">
        <v>1032</v>
      </c>
      <c r="I190" s="396">
        <v>675.18</v>
      </c>
      <c r="J190" s="396">
        <v>17</v>
      </c>
      <c r="K190" s="397">
        <v>7877.1</v>
      </c>
    </row>
    <row r="191" spans="1:11" ht="14.4" customHeight="1" x14ac:dyDescent="0.3">
      <c r="A191" s="392" t="s">
        <v>418</v>
      </c>
      <c r="B191" s="393" t="s">
        <v>419</v>
      </c>
      <c r="C191" s="394" t="s">
        <v>423</v>
      </c>
      <c r="D191" s="395" t="s">
        <v>643</v>
      </c>
      <c r="E191" s="394" t="s">
        <v>1625</v>
      </c>
      <c r="F191" s="395" t="s">
        <v>1626</v>
      </c>
      <c r="G191" s="394" t="s">
        <v>1033</v>
      </c>
      <c r="H191" s="394" t="s">
        <v>1034</v>
      </c>
      <c r="I191" s="396">
        <v>3.31</v>
      </c>
      <c r="J191" s="396">
        <v>50</v>
      </c>
      <c r="K191" s="397">
        <v>165.39</v>
      </c>
    </row>
    <row r="192" spans="1:11" ht="14.4" customHeight="1" x14ac:dyDescent="0.3">
      <c r="A192" s="392" t="s">
        <v>418</v>
      </c>
      <c r="B192" s="393" t="s">
        <v>419</v>
      </c>
      <c r="C192" s="394" t="s">
        <v>423</v>
      </c>
      <c r="D192" s="395" t="s">
        <v>643</v>
      </c>
      <c r="E192" s="394" t="s">
        <v>1625</v>
      </c>
      <c r="F192" s="395" t="s">
        <v>1626</v>
      </c>
      <c r="G192" s="394" t="s">
        <v>1035</v>
      </c>
      <c r="H192" s="394" t="s">
        <v>1036</v>
      </c>
      <c r="I192" s="396">
        <v>894.19</v>
      </c>
      <c r="J192" s="396">
        <v>1</v>
      </c>
      <c r="K192" s="397">
        <v>894.19</v>
      </c>
    </row>
    <row r="193" spans="1:11" ht="14.4" customHeight="1" x14ac:dyDescent="0.3">
      <c r="A193" s="392" t="s">
        <v>418</v>
      </c>
      <c r="B193" s="393" t="s">
        <v>419</v>
      </c>
      <c r="C193" s="394" t="s">
        <v>423</v>
      </c>
      <c r="D193" s="395" t="s">
        <v>643</v>
      </c>
      <c r="E193" s="394" t="s">
        <v>1625</v>
      </c>
      <c r="F193" s="395" t="s">
        <v>1626</v>
      </c>
      <c r="G193" s="394" t="s">
        <v>1037</v>
      </c>
      <c r="H193" s="394" t="s">
        <v>1038</v>
      </c>
      <c r="I193" s="396">
        <v>894.19</v>
      </c>
      <c r="J193" s="396">
        <v>1</v>
      </c>
      <c r="K193" s="397">
        <v>894.19</v>
      </c>
    </row>
    <row r="194" spans="1:11" ht="14.4" customHeight="1" x14ac:dyDescent="0.3">
      <c r="A194" s="392" t="s">
        <v>418</v>
      </c>
      <c r="B194" s="393" t="s">
        <v>419</v>
      </c>
      <c r="C194" s="394" t="s">
        <v>423</v>
      </c>
      <c r="D194" s="395" t="s">
        <v>643</v>
      </c>
      <c r="E194" s="394" t="s">
        <v>1625</v>
      </c>
      <c r="F194" s="395" t="s">
        <v>1626</v>
      </c>
      <c r="G194" s="394" t="s">
        <v>1039</v>
      </c>
      <c r="H194" s="394" t="s">
        <v>1040</v>
      </c>
      <c r="I194" s="396">
        <v>56.87</v>
      </c>
      <c r="J194" s="396">
        <v>60</v>
      </c>
      <c r="K194" s="397">
        <v>3412.2</v>
      </c>
    </row>
    <row r="195" spans="1:11" ht="14.4" customHeight="1" x14ac:dyDescent="0.3">
      <c r="A195" s="392" t="s">
        <v>418</v>
      </c>
      <c r="B195" s="393" t="s">
        <v>419</v>
      </c>
      <c r="C195" s="394" t="s">
        <v>423</v>
      </c>
      <c r="D195" s="395" t="s">
        <v>643</v>
      </c>
      <c r="E195" s="394" t="s">
        <v>1625</v>
      </c>
      <c r="F195" s="395" t="s">
        <v>1626</v>
      </c>
      <c r="G195" s="394" t="s">
        <v>1041</v>
      </c>
      <c r="H195" s="394" t="s">
        <v>1042</v>
      </c>
      <c r="I195" s="396">
        <v>1724.25</v>
      </c>
      <c r="J195" s="396">
        <v>1</v>
      </c>
      <c r="K195" s="397">
        <v>1724.25</v>
      </c>
    </row>
    <row r="196" spans="1:11" ht="14.4" customHeight="1" x14ac:dyDescent="0.3">
      <c r="A196" s="392" t="s">
        <v>418</v>
      </c>
      <c r="B196" s="393" t="s">
        <v>419</v>
      </c>
      <c r="C196" s="394" t="s">
        <v>423</v>
      </c>
      <c r="D196" s="395" t="s">
        <v>643</v>
      </c>
      <c r="E196" s="394" t="s">
        <v>1625</v>
      </c>
      <c r="F196" s="395" t="s">
        <v>1626</v>
      </c>
      <c r="G196" s="394" t="s">
        <v>1043</v>
      </c>
      <c r="H196" s="394" t="s">
        <v>1044</v>
      </c>
      <c r="I196" s="396">
        <v>114.19800000000001</v>
      </c>
      <c r="J196" s="396">
        <v>20</v>
      </c>
      <c r="K196" s="397">
        <v>2284.46</v>
      </c>
    </row>
    <row r="197" spans="1:11" ht="14.4" customHeight="1" x14ac:dyDescent="0.3">
      <c r="A197" s="392" t="s">
        <v>418</v>
      </c>
      <c r="B197" s="393" t="s">
        <v>419</v>
      </c>
      <c r="C197" s="394" t="s">
        <v>423</v>
      </c>
      <c r="D197" s="395" t="s">
        <v>643</v>
      </c>
      <c r="E197" s="394" t="s">
        <v>1625</v>
      </c>
      <c r="F197" s="395" t="s">
        <v>1626</v>
      </c>
      <c r="G197" s="394" t="s">
        <v>1045</v>
      </c>
      <c r="H197" s="394" t="s">
        <v>1046</v>
      </c>
      <c r="I197" s="396">
        <v>1273</v>
      </c>
      <c r="J197" s="396">
        <v>1</v>
      </c>
      <c r="K197" s="397">
        <v>1273</v>
      </c>
    </row>
    <row r="198" spans="1:11" ht="14.4" customHeight="1" x14ac:dyDescent="0.3">
      <c r="A198" s="392" t="s">
        <v>418</v>
      </c>
      <c r="B198" s="393" t="s">
        <v>419</v>
      </c>
      <c r="C198" s="394" t="s">
        <v>423</v>
      </c>
      <c r="D198" s="395" t="s">
        <v>643</v>
      </c>
      <c r="E198" s="394" t="s">
        <v>1625</v>
      </c>
      <c r="F198" s="395" t="s">
        <v>1626</v>
      </c>
      <c r="G198" s="394" t="s">
        <v>1047</v>
      </c>
      <c r="H198" s="394" t="s">
        <v>1048</v>
      </c>
      <c r="I198" s="396">
        <v>6785</v>
      </c>
      <c r="J198" s="396">
        <v>2</v>
      </c>
      <c r="K198" s="397">
        <v>13570</v>
      </c>
    </row>
    <row r="199" spans="1:11" ht="14.4" customHeight="1" x14ac:dyDescent="0.3">
      <c r="A199" s="392" t="s">
        <v>418</v>
      </c>
      <c r="B199" s="393" t="s">
        <v>419</v>
      </c>
      <c r="C199" s="394" t="s">
        <v>423</v>
      </c>
      <c r="D199" s="395" t="s">
        <v>643</v>
      </c>
      <c r="E199" s="394" t="s">
        <v>1625</v>
      </c>
      <c r="F199" s="395" t="s">
        <v>1626</v>
      </c>
      <c r="G199" s="394" t="s">
        <v>1049</v>
      </c>
      <c r="H199" s="394" t="s">
        <v>1050</v>
      </c>
      <c r="I199" s="396">
        <v>4207.8500000000004</v>
      </c>
      <c r="J199" s="396">
        <v>3</v>
      </c>
      <c r="K199" s="397">
        <v>12623.550000000001</v>
      </c>
    </row>
    <row r="200" spans="1:11" ht="14.4" customHeight="1" x14ac:dyDescent="0.3">
      <c r="A200" s="392" t="s">
        <v>418</v>
      </c>
      <c r="B200" s="393" t="s">
        <v>419</v>
      </c>
      <c r="C200" s="394" t="s">
        <v>423</v>
      </c>
      <c r="D200" s="395" t="s">
        <v>643</v>
      </c>
      <c r="E200" s="394" t="s">
        <v>1625</v>
      </c>
      <c r="F200" s="395" t="s">
        <v>1626</v>
      </c>
      <c r="G200" s="394" t="s">
        <v>1051</v>
      </c>
      <c r="H200" s="394" t="s">
        <v>1052</v>
      </c>
      <c r="I200" s="396">
        <v>448.31</v>
      </c>
      <c r="J200" s="396">
        <v>4</v>
      </c>
      <c r="K200" s="397">
        <v>1793.22</v>
      </c>
    </row>
    <row r="201" spans="1:11" ht="14.4" customHeight="1" x14ac:dyDescent="0.3">
      <c r="A201" s="392" t="s">
        <v>418</v>
      </c>
      <c r="B201" s="393" t="s">
        <v>419</v>
      </c>
      <c r="C201" s="394" t="s">
        <v>423</v>
      </c>
      <c r="D201" s="395" t="s">
        <v>643</v>
      </c>
      <c r="E201" s="394" t="s">
        <v>1625</v>
      </c>
      <c r="F201" s="395" t="s">
        <v>1626</v>
      </c>
      <c r="G201" s="394" t="s">
        <v>1053</v>
      </c>
      <c r="H201" s="394" t="s">
        <v>1054</v>
      </c>
      <c r="I201" s="396">
        <v>78.75</v>
      </c>
      <c r="J201" s="396">
        <v>30</v>
      </c>
      <c r="K201" s="397">
        <v>2385</v>
      </c>
    </row>
    <row r="202" spans="1:11" ht="14.4" customHeight="1" x14ac:dyDescent="0.3">
      <c r="A202" s="392" t="s">
        <v>418</v>
      </c>
      <c r="B202" s="393" t="s">
        <v>419</v>
      </c>
      <c r="C202" s="394" t="s">
        <v>423</v>
      </c>
      <c r="D202" s="395" t="s">
        <v>643</v>
      </c>
      <c r="E202" s="394" t="s">
        <v>1625</v>
      </c>
      <c r="F202" s="395" t="s">
        <v>1626</v>
      </c>
      <c r="G202" s="394" t="s">
        <v>1055</v>
      </c>
      <c r="H202" s="394" t="s">
        <v>1056</v>
      </c>
      <c r="I202" s="396">
        <v>81</v>
      </c>
      <c r="J202" s="396">
        <v>10</v>
      </c>
      <c r="K202" s="397">
        <v>810</v>
      </c>
    </row>
    <row r="203" spans="1:11" ht="14.4" customHeight="1" x14ac:dyDescent="0.3">
      <c r="A203" s="392" t="s">
        <v>418</v>
      </c>
      <c r="B203" s="393" t="s">
        <v>419</v>
      </c>
      <c r="C203" s="394" t="s">
        <v>423</v>
      </c>
      <c r="D203" s="395" t="s">
        <v>643</v>
      </c>
      <c r="E203" s="394" t="s">
        <v>1625</v>
      </c>
      <c r="F203" s="395" t="s">
        <v>1626</v>
      </c>
      <c r="G203" s="394" t="s">
        <v>1057</v>
      </c>
      <c r="H203" s="394" t="s">
        <v>1058</v>
      </c>
      <c r="I203" s="396">
        <v>59.29</v>
      </c>
      <c r="J203" s="396">
        <v>30</v>
      </c>
      <c r="K203" s="397">
        <v>1778.7</v>
      </c>
    </row>
    <row r="204" spans="1:11" ht="14.4" customHeight="1" x14ac:dyDescent="0.3">
      <c r="A204" s="392" t="s">
        <v>418</v>
      </c>
      <c r="B204" s="393" t="s">
        <v>419</v>
      </c>
      <c r="C204" s="394" t="s">
        <v>423</v>
      </c>
      <c r="D204" s="395" t="s">
        <v>643</v>
      </c>
      <c r="E204" s="394" t="s">
        <v>1625</v>
      </c>
      <c r="F204" s="395" t="s">
        <v>1626</v>
      </c>
      <c r="G204" s="394" t="s">
        <v>1059</v>
      </c>
      <c r="H204" s="394" t="s">
        <v>1060</v>
      </c>
      <c r="I204" s="396">
        <v>465.86</v>
      </c>
      <c r="J204" s="396">
        <v>2</v>
      </c>
      <c r="K204" s="397">
        <v>931.71</v>
      </c>
    </row>
    <row r="205" spans="1:11" ht="14.4" customHeight="1" x14ac:dyDescent="0.3">
      <c r="A205" s="392" t="s">
        <v>418</v>
      </c>
      <c r="B205" s="393" t="s">
        <v>419</v>
      </c>
      <c r="C205" s="394" t="s">
        <v>423</v>
      </c>
      <c r="D205" s="395" t="s">
        <v>643</v>
      </c>
      <c r="E205" s="394" t="s">
        <v>1625</v>
      </c>
      <c r="F205" s="395" t="s">
        <v>1626</v>
      </c>
      <c r="G205" s="394" t="s">
        <v>1061</v>
      </c>
      <c r="H205" s="394" t="s">
        <v>1062</v>
      </c>
      <c r="I205" s="396">
        <v>3.81</v>
      </c>
      <c r="J205" s="396">
        <v>180</v>
      </c>
      <c r="K205" s="397">
        <v>686.55</v>
      </c>
    </row>
    <row r="206" spans="1:11" ht="14.4" customHeight="1" x14ac:dyDescent="0.3">
      <c r="A206" s="392" t="s">
        <v>418</v>
      </c>
      <c r="B206" s="393" t="s">
        <v>419</v>
      </c>
      <c r="C206" s="394" t="s">
        <v>423</v>
      </c>
      <c r="D206" s="395" t="s">
        <v>643</v>
      </c>
      <c r="E206" s="394" t="s">
        <v>1625</v>
      </c>
      <c r="F206" s="395" t="s">
        <v>1626</v>
      </c>
      <c r="G206" s="394" t="s">
        <v>1063</v>
      </c>
      <c r="H206" s="394" t="s">
        <v>1064</v>
      </c>
      <c r="I206" s="396">
        <v>2413.2666666666664</v>
      </c>
      <c r="J206" s="396">
        <v>4</v>
      </c>
      <c r="K206" s="397">
        <v>9628.2799999999988</v>
      </c>
    </row>
    <row r="207" spans="1:11" ht="14.4" customHeight="1" x14ac:dyDescent="0.3">
      <c r="A207" s="392" t="s">
        <v>418</v>
      </c>
      <c r="B207" s="393" t="s">
        <v>419</v>
      </c>
      <c r="C207" s="394" t="s">
        <v>423</v>
      </c>
      <c r="D207" s="395" t="s">
        <v>643</v>
      </c>
      <c r="E207" s="394" t="s">
        <v>1625</v>
      </c>
      <c r="F207" s="395" t="s">
        <v>1626</v>
      </c>
      <c r="G207" s="394" t="s">
        <v>1065</v>
      </c>
      <c r="H207" s="394" t="s">
        <v>1066</v>
      </c>
      <c r="I207" s="396">
        <v>232.59</v>
      </c>
      <c r="J207" s="396">
        <v>15</v>
      </c>
      <c r="K207" s="397">
        <v>3550</v>
      </c>
    </row>
    <row r="208" spans="1:11" ht="14.4" customHeight="1" x14ac:dyDescent="0.3">
      <c r="A208" s="392" t="s">
        <v>418</v>
      </c>
      <c r="B208" s="393" t="s">
        <v>419</v>
      </c>
      <c r="C208" s="394" t="s">
        <v>423</v>
      </c>
      <c r="D208" s="395" t="s">
        <v>643</v>
      </c>
      <c r="E208" s="394" t="s">
        <v>1625</v>
      </c>
      <c r="F208" s="395" t="s">
        <v>1626</v>
      </c>
      <c r="G208" s="394" t="s">
        <v>1067</v>
      </c>
      <c r="H208" s="394" t="s">
        <v>1068</v>
      </c>
      <c r="I208" s="396">
        <v>1846.9</v>
      </c>
      <c r="J208" s="396">
        <v>1</v>
      </c>
      <c r="K208" s="397">
        <v>1846.9</v>
      </c>
    </row>
    <row r="209" spans="1:11" ht="14.4" customHeight="1" x14ac:dyDescent="0.3">
      <c r="A209" s="392" t="s">
        <v>418</v>
      </c>
      <c r="B209" s="393" t="s">
        <v>419</v>
      </c>
      <c r="C209" s="394" t="s">
        <v>423</v>
      </c>
      <c r="D209" s="395" t="s">
        <v>643</v>
      </c>
      <c r="E209" s="394" t="s">
        <v>1625</v>
      </c>
      <c r="F209" s="395" t="s">
        <v>1626</v>
      </c>
      <c r="G209" s="394" t="s">
        <v>1069</v>
      </c>
      <c r="H209" s="394" t="s">
        <v>1070</v>
      </c>
      <c r="I209" s="396">
        <v>170</v>
      </c>
      <c r="J209" s="396">
        <v>1</v>
      </c>
      <c r="K209" s="397">
        <v>170</v>
      </c>
    </row>
    <row r="210" spans="1:11" ht="14.4" customHeight="1" x14ac:dyDescent="0.3">
      <c r="A210" s="392" t="s">
        <v>418</v>
      </c>
      <c r="B210" s="393" t="s">
        <v>419</v>
      </c>
      <c r="C210" s="394" t="s">
        <v>423</v>
      </c>
      <c r="D210" s="395" t="s">
        <v>643</v>
      </c>
      <c r="E210" s="394" t="s">
        <v>1625</v>
      </c>
      <c r="F210" s="395" t="s">
        <v>1626</v>
      </c>
      <c r="G210" s="394" t="s">
        <v>1071</v>
      </c>
      <c r="H210" s="394" t="s">
        <v>1072</v>
      </c>
      <c r="I210" s="396">
        <v>188</v>
      </c>
      <c r="J210" s="396">
        <v>64</v>
      </c>
      <c r="K210" s="397">
        <v>13148</v>
      </c>
    </row>
    <row r="211" spans="1:11" ht="14.4" customHeight="1" x14ac:dyDescent="0.3">
      <c r="A211" s="392" t="s">
        <v>418</v>
      </c>
      <c r="B211" s="393" t="s">
        <v>419</v>
      </c>
      <c r="C211" s="394" t="s">
        <v>423</v>
      </c>
      <c r="D211" s="395" t="s">
        <v>643</v>
      </c>
      <c r="E211" s="394" t="s">
        <v>1625</v>
      </c>
      <c r="F211" s="395" t="s">
        <v>1626</v>
      </c>
      <c r="G211" s="394" t="s">
        <v>1073</v>
      </c>
      <c r="H211" s="394" t="s">
        <v>1074</v>
      </c>
      <c r="I211" s="396">
        <v>798.6</v>
      </c>
      <c r="J211" s="396">
        <v>1</v>
      </c>
      <c r="K211" s="397">
        <v>798.6</v>
      </c>
    </row>
    <row r="212" spans="1:11" ht="14.4" customHeight="1" x14ac:dyDescent="0.3">
      <c r="A212" s="392" t="s">
        <v>418</v>
      </c>
      <c r="B212" s="393" t="s">
        <v>419</v>
      </c>
      <c r="C212" s="394" t="s">
        <v>423</v>
      </c>
      <c r="D212" s="395" t="s">
        <v>643</v>
      </c>
      <c r="E212" s="394" t="s">
        <v>1625</v>
      </c>
      <c r="F212" s="395" t="s">
        <v>1626</v>
      </c>
      <c r="G212" s="394" t="s">
        <v>1075</v>
      </c>
      <c r="H212" s="394" t="s">
        <v>1076</v>
      </c>
      <c r="I212" s="396">
        <v>71.39</v>
      </c>
      <c r="J212" s="396">
        <v>60</v>
      </c>
      <c r="K212" s="397">
        <v>4283.3999999999996</v>
      </c>
    </row>
    <row r="213" spans="1:11" ht="14.4" customHeight="1" x14ac:dyDescent="0.3">
      <c r="A213" s="392" t="s">
        <v>418</v>
      </c>
      <c r="B213" s="393" t="s">
        <v>419</v>
      </c>
      <c r="C213" s="394" t="s">
        <v>423</v>
      </c>
      <c r="D213" s="395" t="s">
        <v>643</v>
      </c>
      <c r="E213" s="394" t="s">
        <v>1625</v>
      </c>
      <c r="F213" s="395" t="s">
        <v>1626</v>
      </c>
      <c r="G213" s="394" t="s">
        <v>1077</v>
      </c>
      <c r="H213" s="394" t="s">
        <v>1078</v>
      </c>
      <c r="I213" s="396">
        <v>56.87</v>
      </c>
      <c r="J213" s="396">
        <v>30</v>
      </c>
      <c r="K213" s="397">
        <v>1706.1</v>
      </c>
    </row>
    <row r="214" spans="1:11" ht="14.4" customHeight="1" x14ac:dyDescent="0.3">
      <c r="A214" s="392" t="s">
        <v>418</v>
      </c>
      <c r="B214" s="393" t="s">
        <v>419</v>
      </c>
      <c r="C214" s="394" t="s">
        <v>423</v>
      </c>
      <c r="D214" s="395" t="s">
        <v>643</v>
      </c>
      <c r="E214" s="394" t="s">
        <v>1625</v>
      </c>
      <c r="F214" s="395" t="s">
        <v>1626</v>
      </c>
      <c r="G214" s="394" t="s">
        <v>1079</v>
      </c>
      <c r="H214" s="394" t="s">
        <v>1080</v>
      </c>
      <c r="I214" s="396">
        <v>234.62666666666667</v>
      </c>
      <c r="J214" s="396">
        <v>17</v>
      </c>
      <c r="K214" s="397">
        <v>4039.62</v>
      </c>
    </row>
    <row r="215" spans="1:11" ht="14.4" customHeight="1" x14ac:dyDescent="0.3">
      <c r="A215" s="392" t="s">
        <v>418</v>
      </c>
      <c r="B215" s="393" t="s">
        <v>419</v>
      </c>
      <c r="C215" s="394" t="s">
        <v>423</v>
      </c>
      <c r="D215" s="395" t="s">
        <v>643</v>
      </c>
      <c r="E215" s="394" t="s">
        <v>1625</v>
      </c>
      <c r="F215" s="395" t="s">
        <v>1626</v>
      </c>
      <c r="G215" s="394" t="s">
        <v>1081</v>
      </c>
      <c r="H215" s="394" t="s">
        <v>1082</v>
      </c>
      <c r="I215" s="396">
        <v>35.494999999999997</v>
      </c>
      <c r="J215" s="396">
        <v>19</v>
      </c>
      <c r="K215" s="397">
        <v>674.4</v>
      </c>
    </row>
    <row r="216" spans="1:11" ht="14.4" customHeight="1" x14ac:dyDescent="0.3">
      <c r="A216" s="392" t="s">
        <v>418</v>
      </c>
      <c r="B216" s="393" t="s">
        <v>419</v>
      </c>
      <c r="C216" s="394" t="s">
        <v>423</v>
      </c>
      <c r="D216" s="395" t="s">
        <v>643</v>
      </c>
      <c r="E216" s="394" t="s">
        <v>1625</v>
      </c>
      <c r="F216" s="395" t="s">
        <v>1626</v>
      </c>
      <c r="G216" s="394" t="s">
        <v>1083</v>
      </c>
      <c r="H216" s="394" t="s">
        <v>1084</v>
      </c>
      <c r="I216" s="396">
        <v>4036.3333333333335</v>
      </c>
      <c r="J216" s="396">
        <v>3</v>
      </c>
      <c r="K216" s="397">
        <v>12109</v>
      </c>
    </row>
    <row r="217" spans="1:11" ht="14.4" customHeight="1" x14ac:dyDescent="0.3">
      <c r="A217" s="392" t="s">
        <v>418</v>
      </c>
      <c r="B217" s="393" t="s">
        <v>419</v>
      </c>
      <c r="C217" s="394" t="s">
        <v>423</v>
      </c>
      <c r="D217" s="395" t="s">
        <v>643</v>
      </c>
      <c r="E217" s="394" t="s">
        <v>1625</v>
      </c>
      <c r="F217" s="395" t="s">
        <v>1626</v>
      </c>
      <c r="G217" s="394" t="s">
        <v>1085</v>
      </c>
      <c r="H217" s="394" t="s">
        <v>1086</v>
      </c>
      <c r="I217" s="396">
        <v>843.37</v>
      </c>
      <c r="J217" s="396">
        <v>1</v>
      </c>
      <c r="K217" s="397">
        <v>843.37</v>
      </c>
    </row>
    <row r="218" spans="1:11" ht="14.4" customHeight="1" x14ac:dyDescent="0.3">
      <c r="A218" s="392" t="s">
        <v>418</v>
      </c>
      <c r="B218" s="393" t="s">
        <v>419</v>
      </c>
      <c r="C218" s="394" t="s">
        <v>423</v>
      </c>
      <c r="D218" s="395" t="s">
        <v>643</v>
      </c>
      <c r="E218" s="394" t="s">
        <v>1625</v>
      </c>
      <c r="F218" s="395" t="s">
        <v>1626</v>
      </c>
      <c r="G218" s="394" t="s">
        <v>1087</v>
      </c>
      <c r="H218" s="394" t="s">
        <v>1088</v>
      </c>
      <c r="I218" s="396">
        <v>281.93</v>
      </c>
      <c r="J218" s="396">
        <v>1</v>
      </c>
      <c r="K218" s="397">
        <v>281.93</v>
      </c>
    </row>
    <row r="219" spans="1:11" ht="14.4" customHeight="1" x14ac:dyDescent="0.3">
      <c r="A219" s="392" t="s">
        <v>418</v>
      </c>
      <c r="B219" s="393" t="s">
        <v>419</v>
      </c>
      <c r="C219" s="394" t="s">
        <v>423</v>
      </c>
      <c r="D219" s="395" t="s">
        <v>643</v>
      </c>
      <c r="E219" s="394" t="s">
        <v>1625</v>
      </c>
      <c r="F219" s="395" t="s">
        <v>1626</v>
      </c>
      <c r="G219" s="394" t="s">
        <v>1089</v>
      </c>
      <c r="H219" s="394" t="s">
        <v>1090</v>
      </c>
      <c r="I219" s="396">
        <v>552</v>
      </c>
      <c r="J219" s="396">
        <v>2</v>
      </c>
      <c r="K219" s="397">
        <v>1104</v>
      </c>
    </row>
    <row r="220" spans="1:11" ht="14.4" customHeight="1" x14ac:dyDescent="0.3">
      <c r="A220" s="392" t="s">
        <v>418</v>
      </c>
      <c r="B220" s="393" t="s">
        <v>419</v>
      </c>
      <c r="C220" s="394" t="s">
        <v>423</v>
      </c>
      <c r="D220" s="395" t="s">
        <v>643</v>
      </c>
      <c r="E220" s="394" t="s">
        <v>1625</v>
      </c>
      <c r="F220" s="395" t="s">
        <v>1626</v>
      </c>
      <c r="G220" s="394" t="s">
        <v>1091</v>
      </c>
      <c r="H220" s="394" t="s">
        <v>1092</v>
      </c>
      <c r="I220" s="396">
        <v>18.975000000000001</v>
      </c>
      <c r="J220" s="396">
        <v>120</v>
      </c>
      <c r="K220" s="397">
        <v>2277</v>
      </c>
    </row>
    <row r="221" spans="1:11" ht="14.4" customHeight="1" x14ac:dyDescent="0.3">
      <c r="A221" s="392" t="s">
        <v>418</v>
      </c>
      <c r="B221" s="393" t="s">
        <v>419</v>
      </c>
      <c r="C221" s="394" t="s">
        <v>423</v>
      </c>
      <c r="D221" s="395" t="s">
        <v>643</v>
      </c>
      <c r="E221" s="394" t="s">
        <v>1625</v>
      </c>
      <c r="F221" s="395" t="s">
        <v>1626</v>
      </c>
      <c r="G221" s="394" t="s">
        <v>1093</v>
      </c>
      <c r="H221" s="394" t="s">
        <v>1094</v>
      </c>
      <c r="I221" s="396">
        <v>24.17</v>
      </c>
      <c r="J221" s="396">
        <v>36</v>
      </c>
      <c r="K221" s="397">
        <v>870</v>
      </c>
    </row>
    <row r="222" spans="1:11" ht="14.4" customHeight="1" x14ac:dyDescent="0.3">
      <c r="A222" s="392" t="s">
        <v>418</v>
      </c>
      <c r="B222" s="393" t="s">
        <v>419</v>
      </c>
      <c r="C222" s="394" t="s">
        <v>423</v>
      </c>
      <c r="D222" s="395" t="s">
        <v>643</v>
      </c>
      <c r="E222" s="394" t="s">
        <v>1625</v>
      </c>
      <c r="F222" s="395" t="s">
        <v>1626</v>
      </c>
      <c r="G222" s="394" t="s">
        <v>1095</v>
      </c>
      <c r="H222" s="394" t="s">
        <v>1096</v>
      </c>
      <c r="I222" s="396">
        <v>1785.6</v>
      </c>
      <c r="J222" s="396">
        <v>1</v>
      </c>
      <c r="K222" s="397">
        <v>1785.6</v>
      </c>
    </row>
    <row r="223" spans="1:11" ht="14.4" customHeight="1" x14ac:dyDescent="0.3">
      <c r="A223" s="392" t="s">
        <v>418</v>
      </c>
      <c r="B223" s="393" t="s">
        <v>419</v>
      </c>
      <c r="C223" s="394" t="s">
        <v>423</v>
      </c>
      <c r="D223" s="395" t="s">
        <v>643</v>
      </c>
      <c r="E223" s="394" t="s">
        <v>1625</v>
      </c>
      <c r="F223" s="395" t="s">
        <v>1626</v>
      </c>
      <c r="G223" s="394" t="s">
        <v>1097</v>
      </c>
      <c r="H223" s="394" t="s">
        <v>1098</v>
      </c>
      <c r="I223" s="396">
        <v>1294.8</v>
      </c>
      <c r="J223" s="396">
        <v>2</v>
      </c>
      <c r="K223" s="397">
        <v>2589.6</v>
      </c>
    </row>
    <row r="224" spans="1:11" ht="14.4" customHeight="1" x14ac:dyDescent="0.3">
      <c r="A224" s="392" t="s">
        <v>418</v>
      </c>
      <c r="B224" s="393" t="s">
        <v>419</v>
      </c>
      <c r="C224" s="394" t="s">
        <v>423</v>
      </c>
      <c r="D224" s="395" t="s">
        <v>643</v>
      </c>
      <c r="E224" s="394" t="s">
        <v>1625</v>
      </c>
      <c r="F224" s="395" t="s">
        <v>1626</v>
      </c>
      <c r="G224" s="394" t="s">
        <v>1099</v>
      </c>
      <c r="H224" s="394" t="s">
        <v>1100</v>
      </c>
      <c r="I224" s="396">
        <v>896.61</v>
      </c>
      <c r="J224" s="396">
        <v>2</v>
      </c>
      <c r="K224" s="397">
        <v>1793.22</v>
      </c>
    </row>
    <row r="225" spans="1:11" ht="14.4" customHeight="1" x14ac:dyDescent="0.3">
      <c r="A225" s="392" t="s">
        <v>418</v>
      </c>
      <c r="B225" s="393" t="s">
        <v>419</v>
      </c>
      <c r="C225" s="394" t="s">
        <v>423</v>
      </c>
      <c r="D225" s="395" t="s">
        <v>643</v>
      </c>
      <c r="E225" s="394" t="s">
        <v>1625</v>
      </c>
      <c r="F225" s="395" t="s">
        <v>1626</v>
      </c>
      <c r="G225" s="394" t="s">
        <v>1101</v>
      </c>
      <c r="H225" s="394" t="s">
        <v>1102</v>
      </c>
      <c r="I225" s="396">
        <v>71.39</v>
      </c>
      <c r="J225" s="396">
        <v>30</v>
      </c>
      <c r="K225" s="397">
        <v>2141.6999999999998</v>
      </c>
    </row>
    <row r="226" spans="1:11" ht="14.4" customHeight="1" x14ac:dyDescent="0.3">
      <c r="A226" s="392" t="s">
        <v>418</v>
      </c>
      <c r="B226" s="393" t="s">
        <v>419</v>
      </c>
      <c r="C226" s="394" t="s">
        <v>423</v>
      </c>
      <c r="D226" s="395" t="s">
        <v>643</v>
      </c>
      <c r="E226" s="394" t="s">
        <v>1625</v>
      </c>
      <c r="F226" s="395" t="s">
        <v>1626</v>
      </c>
      <c r="G226" s="394" t="s">
        <v>1103</v>
      </c>
      <c r="H226" s="394" t="s">
        <v>1104</v>
      </c>
      <c r="I226" s="396">
        <v>856.07500000000005</v>
      </c>
      <c r="J226" s="396">
        <v>3</v>
      </c>
      <c r="K226" s="397">
        <v>2589.4</v>
      </c>
    </row>
    <row r="227" spans="1:11" ht="14.4" customHeight="1" x14ac:dyDescent="0.3">
      <c r="A227" s="392" t="s">
        <v>418</v>
      </c>
      <c r="B227" s="393" t="s">
        <v>419</v>
      </c>
      <c r="C227" s="394" t="s">
        <v>423</v>
      </c>
      <c r="D227" s="395" t="s">
        <v>643</v>
      </c>
      <c r="E227" s="394" t="s">
        <v>1625</v>
      </c>
      <c r="F227" s="395" t="s">
        <v>1626</v>
      </c>
      <c r="G227" s="394" t="s">
        <v>1105</v>
      </c>
      <c r="H227" s="394" t="s">
        <v>1106</v>
      </c>
      <c r="I227" s="396">
        <v>499</v>
      </c>
      <c r="J227" s="396">
        <v>1</v>
      </c>
      <c r="K227" s="397">
        <v>499</v>
      </c>
    </row>
    <row r="228" spans="1:11" ht="14.4" customHeight="1" x14ac:dyDescent="0.3">
      <c r="A228" s="392" t="s">
        <v>418</v>
      </c>
      <c r="B228" s="393" t="s">
        <v>419</v>
      </c>
      <c r="C228" s="394" t="s">
        <v>423</v>
      </c>
      <c r="D228" s="395" t="s">
        <v>643</v>
      </c>
      <c r="E228" s="394" t="s">
        <v>1625</v>
      </c>
      <c r="F228" s="395" t="s">
        <v>1626</v>
      </c>
      <c r="G228" s="394" t="s">
        <v>1107</v>
      </c>
      <c r="H228" s="394" t="s">
        <v>1108</v>
      </c>
      <c r="I228" s="396">
        <v>834.9</v>
      </c>
      <c r="J228" s="396">
        <v>1</v>
      </c>
      <c r="K228" s="397">
        <v>834.9</v>
      </c>
    </row>
    <row r="229" spans="1:11" ht="14.4" customHeight="1" x14ac:dyDescent="0.3">
      <c r="A229" s="392" t="s">
        <v>418</v>
      </c>
      <c r="B229" s="393" t="s">
        <v>419</v>
      </c>
      <c r="C229" s="394" t="s">
        <v>423</v>
      </c>
      <c r="D229" s="395" t="s">
        <v>643</v>
      </c>
      <c r="E229" s="394" t="s">
        <v>1625</v>
      </c>
      <c r="F229" s="395" t="s">
        <v>1626</v>
      </c>
      <c r="G229" s="394" t="s">
        <v>1109</v>
      </c>
      <c r="H229" s="394" t="s">
        <v>1110</v>
      </c>
      <c r="I229" s="396">
        <v>47.19</v>
      </c>
      <c r="J229" s="396">
        <v>20</v>
      </c>
      <c r="K229" s="397">
        <v>943.8</v>
      </c>
    </row>
    <row r="230" spans="1:11" ht="14.4" customHeight="1" x14ac:dyDescent="0.3">
      <c r="A230" s="392" t="s">
        <v>418</v>
      </c>
      <c r="B230" s="393" t="s">
        <v>419</v>
      </c>
      <c r="C230" s="394" t="s">
        <v>423</v>
      </c>
      <c r="D230" s="395" t="s">
        <v>643</v>
      </c>
      <c r="E230" s="394" t="s">
        <v>1625</v>
      </c>
      <c r="F230" s="395" t="s">
        <v>1626</v>
      </c>
      <c r="G230" s="394" t="s">
        <v>1111</v>
      </c>
      <c r="H230" s="394" t="s">
        <v>1112</v>
      </c>
      <c r="I230" s="396">
        <v>552</v>
      </c>
      <c r="J230" s="396">
        <v>1</v>
      </c>
      <c r="K230" s="397">
        <v>552</v>
      </c>
    </row>
    <row r="231" spans="1:11" ht="14.4" customHeight="1" x14ac:dyDescent="0.3">
      <c r="A231" s="392" t="s">
        <v>418</v>
      </c>
      <c r="B231" s="393" t="s">
        <v>419</v>
      </c>
      <c r="C231" s="394" t="s">
        <v>423</v>
      </c>
      <c r="D231" s="395" t="s">
        <v>643</v>
      </c>
      <c r="E231" s="394" t="s">
        <v>1625</v>
      </c>
      <c r="F231" s="395" t="s">
        <v>1626</v>
      </c>
      <c r="G231" s="394" t="s">
        <v>1113</v>
      </c>
      <c r="H231" s="394" t="s">
        <v>1114</v>
      </c>
      <c r="I231" s="396">
        <v>102.3</v>
      </c>
      <c r="J231" s="396">
        <v>6</v>
      </c>
      <c r="K231" s="397">
        <v>613.79999999999995</v>
      </c>
    </row>
    <row r="232" spans="1:11" ht="14.4" customHeight="1" x14ac:dyDescent="0.3">
      <c r="A232" s="392" t="s">
        <v>418</v>
      </c>
      <c r="B232" s="393" t="s">
        <v>419</v>
      </c>
      <c r="C232" s="394" t="s">
        <v>423</v>
      </c>
      <c r="D232" s="395" t="s">
        <v>643</v>
      </c>
      <c r="E232" s="394" t="s">
        <v>1625</v>
      </c>
      <c r="F232" s="395" t="s">
        <v>1626</v>
      </c>
      <c r="G232" s="394" t="s">
        <v>1115</v>
      </c>
      <c r="H232" s="394" t="s">
        <v>1116</v>
      </c>
      <c r="I232" s="396">
        <v>85.56</v>
      </c>
      <c r="J232" s="396">
        <v>10</v>
      </c>
      <c r="K232" s="397">
        <v>855.6</v>
      </c>
    </row>
    <row r="233" spans="1:11" ht="14.4" customHeight="1" x14ac:dyDescent="0.3">
      <c r="A233" s="392" t="s">
        <v>418</v>
      </c>
      <c r="B233" s="393" t="s">
        <v>419</v>
      </c>
      <c r="C233" s="394" t="s">
        <v>423</v>
      </c>
      <c r="D233" s="395" t="s">
        <v>643</v>
      </c>
      <c r="E233" s="394" t="s">
        <v>1625</v>
      </c>
      <c r="F233" s="395" t="s">
        <v>1626</v>
      </c>
      <c r="G233" s="394" t="s">
        <v>1117</v>
      </c>
      <c r="H233" s="394" t="s">
        <v>1118</v>
      </c>
      <c r="I233" s="396">
        <v>85.56</v>
      </c>
      <c r="J233" s="396">
        <v>10</v>
      </c>
      <c r="K233" s="397">
        <v>855.6</v>
      </c>
    </row>
    <row r="234" spans="1:11" ht="14.4" customHeight="1" x14ac:dyDescent="0.3">
      <c r="A234" s="392" t="s">
        <v>418</v>
      </c>
      <c r="B234" s="393" t="s">
        <v>419</v>
      </c>
      <c r="C234" s="394" t="s">
        <v>423</v>
      </c>
      <c r="D234" s="395" t="s">
        <v>643</v>
      </c>
      <c r="E234" s="394" t="s">
        <v>1625</v>
      </c>
      <c r="F234" s="395" t="s">
        <v>1626</v>
      </c>
      <c r="G234" s="394" t="s">
        <v>1119</v>
      </c>
      <c r="H234" s="394" t="s">
        <v>1120</v>
      </c>
      <c r="I234" s="396">
        <v>102.3</v>
      </c>
      <c r="J234" s="396">
        <v>6</v>
      </c>
      <c r="K234" s="397">
        <v>613.79999999999995</v>
      </c>
    </row>
    <row r="235" spans="1:11" ht="14.4" customHeight="1" x14ac:dyDescent="0.3">
      <c r="A235" s="392" t="s">
        <v>418</v>
      </c>
      <c r="B235" s="393" t="s">
        <v>419</v>
      </c>
      <c r="C235" s="394" t="s">
        <v>423</v>
      </c>
      <c r="D235" s="395" t="s">
        <v>643</v>
      </c>
      <c r="E235" s="394" t="s">
        <v>1625</v>
      </c>
      <c r="F235" s="395" t="s">
        <v>1626</v>
      </c>
      <c r="G235" s="394" t="s">
        <v>1121</v>
      </c>
      <c r="H235" s="394" t="s">
        <v>1122</v>
      </c>
      <c r="I235" s="396">
        <v>102.3</v>
      </c>
      <c r="J235" s="396">
        <v>6</v>
      </c>
      <c r="K235" s="397">
        <v>613.79999999999995</v>
      </c>
    </row>
    <row r="236" spans="1:11" ht="14.4" customHeight="1" x14ac:dyDescent="0.3">
      <c r="A236" s="392" t="s">
        <v>418</v>
      </c>
      <c r="B236" s="393" t="s">
        <v>419</v>
      </c>
      <c r="C236" s="394" t="s">
        <v>423</v>
      </c>
      <c r="D236" s="395" t="s">
        <v>643</v>
      </c>
      <c r="E236" s="394" t="s">
        <v>1625</v>
      </c>
      <c r="F236" s="395" t="s">
        <v>1626</v>
      </c>
      <c r="G236" s="394" t="s">
        <v>1123</v>
      </c>
      <c r="H236" s="394" t="s">
        <v>1124</v>
      </c>
      <c r="I236" s="396">
        <v>18.399999999999999</v>
      </c>
      <c r="J236" s="396">
        <v>60</v>
      </c>
      <c r="K236" s="397">
        <v>1104</v>
      </c>
    </row>
    <row r="237" spans="1:11" ht="14.4" customHeight="1" x14ac:dyDescent="0.3">
      <c r="A237" s="392" t="s">
        <v>418</v>
      </c>
      <c r="B237" s="393" t="s">
        <v>419</v>
      </c>
      <c r="C237" s="394" t="s">
        <v>423</v>
      </c>
      <c r="D237" s="395" t="s">
        <v>643</v>
      </c>
      <c r="E237" s="394" t="s">
        <v>1625</v>
      </c>
      <c r="F237" s="395" t="s">
        <v>1626</v>
      </c>
      <c r="G237" s="394" t="s">
        <v>1125</v>
      </c>
      <c r="H237" s="394" t="s">
        <v>1126</v>
      </c>
      <c r="I237" s="396">
        <v>56.87</v>
      </c>
      <c r="J237" s="396">
        <v>30</v>
      </c>
      <c r="K237" s="397">
        <v>1706.1</v>
      </c>
    </row>
    <row r="238" spans="1:11" ht="14.4" customHeight="1" x14ac:dyDescent="0.3">
      <c r="A238" s="392" t="s">
        <v>418</v>
      </c>
      <c r="B238" s="393" t="s">
        <v>419</v>
      </c>
      <c r="C238" s="394" t="s">
        <v>423</v>
      </c>
      <c r="D238" s="395" t="s">
        <v>643</v>
      </c>
      <c r="E238" s="394" t="s">
        <v>1625</v>
      </c>
      <c r="F238" s="395" t="s">
        <v>1626</v>
      </c>
      <c r="G238" s="394" t="s">
        <v>1127</v>
      </c>
      <c r="H238" s="394" t="s">
        <v>1128</v>
      </c>
      <c r="I238" s="396">
        <v>18.975000000000001</v>
      </c>
      <c r="J238" s="396">
        <v>120</v>
      </c>
      <c r="K238" s="397">
        <v>2277</v>
      </c>
    </row>
    <row r="239" spans="1:11" ht="14.4" customHeight="1" x14ac:dyDescent="0.3">
      <c r="A239" s="392" t="s">
        <v>418</v>
      </c>
      <c r="B239" s="393" t="s">
        <v>419</v>
      </c>
      <c r="C239" s="394" t="s">
        <v>423</v>
      </c>
      <c r="D239" s="395" t="s">
        <v>643</v>
      </c>
      <c r="E239" s="394" t="s">
        <v>1625</v>
      </c>
      <c r="F239" s="395" t="s">
        <v>1626</v>
      </c>
      <c r="G239" s="394" t="s">
        <v>1129</v>
      </c>
      <c r="H239" s="394" t="s">
        <v>1130</v>
      </c>
      <c r="I239" s="396">
        <v>102.3</v>
      </c>
      <c r="J239" s="396">
        <v>6</v>
      </c>
      <c r="K239" s="397">
        <v>613.79999999999995</v>
      </c>
    </row>
    <row r="240" spans="1:11" ht="14.4" customHeight="1" x14ac:dyDescent="0.3">
      <c r="A240" s="392" t="s">
        <v>418</v>
      </c>
      <c r="B240" s="393" t="s">
        <v>419</v>
      </c>
      <c r="C240" s="394" t="s">
        <v>423</v>
      </c>
      <c r="D240" s="395" t="s">
        <v>643</v>
      </c>
      <c r="E240" s="394" t="s">
        <v>1625</v>
      </c>
      <c r="F240" s="395" t="s">
        <v>1626</v>
      </c>
      <c r="G240" s="394" t="s">
        <v>1131</v>
      </c>
      <c r="H240" s="394" t="s">
        <v>1132</v>
      </c>
      <c r="I240" s="396">
        <v>319.42</v>
      </c>
      <c r="J240" s="396">
        <v>2</v>
      </c>
      <c r="K240" s="397">
        <v>638.84</v>
      </c>
    </row>
    <row r="241" spans="1:11" ht="14.4" customHeight="1" x14ac:dyDescent="0.3">
      <c r="A241" s="392" t="s">
        <v>418</v>
      </c>
      <c r="B241" s="393" t="s">
        <v>419</v>
      </c>
      <c r="C241" s="394" t="s">
        <v>423</v>
      </c>
      <c r="D241" s="395" t="s">
        <v>643</v>
      </c>
      <c r="E241" s="394" t="s">
        <v>1625</v>
      </c>
      <c r="F241" s="395" t="s">
        <v>1626</v>
      </c>
      <c r="G241" s="394" t="s">
        <v>1133</v>
      </c>
      <c r="H241" s="394" t="s">
        <v>1134</v>
      </c>
      <c r="I241" s="396">
        <v>928.65</v>
      </c>
      <c r="J241" s="396">
        <v>1</v>
      </c>
      <c r="K241" s="397">
        <v>928.65</v>
      </c>
    </row>
    <row r="242" spans="1:11" ht="14.4" customHeight="1" x14ac:dyDescent="0.3">
      <c r="A242" s="392" t="s">
        <v>418</v>
      </c>
      <c r="B242" s="393" t="s">
        <v>419</v>
      </c>
      <c r="C242" s="394" t="s">
        <v>423</v>
      </c>
      <c r="D242" s="395" t="s">
        <v>643</v>
      </c>
      <c r="E242" s="394" t="s">
        <v>1625</v>
      </c>
      <c r="F242" s="395" t="s">
        <v>1626</v>
      </c>
      <c r="G242" s="394" t="s">
        <v>1135</v>
      </c>
      <c r="H242" s="394" t="s">
        <v>1136</v>
      </c>
      <c r="I242" s="396">
        <v>928.65</v>
      </c>
      <c r="J242" s="396">
        <v>1</v>
      </c>
      <c r="K242" s="397">
        <v>928.65</v>
      </c>
    </row>
    <row r="243" spans="1:11" ht="14.4" customHeight="1" x14ac:dyDescent="0.3">
      <c r="A243" s="392" t="s">
        <v>418</v>
      </c>
      <c r="B243" s="393" t="s">
        <v>419</v>
      </c>
      <c r="C243" s="394" t="s">
        <v>423</v>
      </c>
      <c r="D243" s="395" t="s">
        <v>643</v>
      </c>
      <c r="E243" s="394" t="s">
        <v>1625</v>
      </c>
      <c r="F243" s="395" t="s">
        <v>1626</v>
      </c>
      <c r="G243" s="394" t="s">
        <v>1137</v>
      </c>
      <c r="H243" s="394" t="s">
        <v>1138</v>
      </c>
      <c r="I243" s="396">
        <v>753.19</v>
      </c>
      <c r="J243" s="396">
        <v>1</v>
      </c>
      <c r="K243" s="397">
        <v>753.19</v>
      </c>
    </row>
    <row r="244" spans="1:11" ht="14.4" customHeight="1" x14ac:dyDescent="0.3">
      <c r="A244" s="392" t="s">
        <v>418</v>
      </c>
      <c r="B244" s="393" t="s">
        <v>419</v>
      </c>
      <c r="C244" s="394" t="s">
        <v>423</v>
      </c>
      <c r="D244" s="395" t="s">
        <v>643</v>
      </c>
      <c r="E244" s="394" t="s">
        <v>1625</v>
      </c>
      <c r="F244" s="395" t="s">
        <v>1626</v>
      </c>
      <c r="G244" s="394" t="s">
        <v>1139</v>
      </c>
      <c r="H244" s="394" t="s">
        <v>1140</v>
      </c>
      <c r="I244" s="396">
        <v>1322.64</v>
      </c>
      <c r="J244" s="396">
        <v>2</v>
      </c>
      <c r="K244" s="397">
        <v>2645.28</v>
      </c>
    </row>
    <row r="245" spans="1:11" ht="14.4" customHeight="1" x14ac:dyDescent="0.3">
      <c r="A245" s="392" t="s">
        <v>418</v>
      </c>
      <c r="B245" s="393" t="s">
        <v>419</v>
      </c>
      <c r="C245" s="394" t="s">
        <v>423</v>
      </c>
      <c r="D245" s="395" t="s">
        <v>643</v>
      </c>
      <c r="E245" s="394" t="s">
        <v>1625</v>
      </c>
      <c r="F245" s="395" t="s">
        <v>1626</v>
      </c>
      <c r="G245" s="394" t="s">
        <v>1141</v>
      </c>
      <c r="H245" s="394" t="s">
        <v>1142</v>
      </c>
      <c r="I245" s="396">
        <v>44.77</v>
      </c>
      <c r="J245" s="396">
        <v>30</v>
      </c>
      <c r="K245" s="397">
        <v>1343.1</v>
      </c>
    </row>
    <row r="246" spans="1:11" ht="14.4" customHeight="1" x14ac:dyDescent="0.3">
      <c r="A246" s="392" t="s">
        <v>418</v>
      </c>
      <c r="B246" s="393" t="s">
        <v>419</v>
      </c>
      <c r="C246" s="394" t="s">
        <v>423</v>
      </c>
      <c r="D246" s="395" t="s">
        <v>643</v>
      </c>
      <c r="E246" s="394" t="s">
        <v>1625</v>
      </c>
      <c r="F246" s="395" t="s">
        <v>1626</v>
      </c>
      <c r="G246" s="394" t="s">
        <v>1143</v>
      </c>
      <c r="H246" s="394" t="s">
        <v>1144</v>
      </c>
      <c r="I246" s="396">
        <v>293.25</v>
      </c>
      <c r="J246" s="396">
        <v>2</v>
      </c>
      <c r="K246" s="397">
        <v>586.5</v>
      </c>
    </row>
    <row r="247" spans="1:11" ht="14.4" customHeight="1" x14ac:dyDescent="0.3">
      <c r="A247" s="392" t="s">
        <v>418</v>
      </c>
      <c r="B247" s="393" t="s">
        <v>419</v>
      </c>
      <c r="C247" s="394" t="s">
        <v>423</v>
      </c>
      <c r="D247" s="395" t="s">
        <v>643</v>
      </c>
      <c r="E247" s="394" t="s">
        <v>1625</v>
      </c>
      <c r="F247" s="395" t="s">
        <v>1626</v>
      </c>
      <c r="G247" s="394" t="s">
        <v>1145</v>
      </c>
      <c r="H247" s="394" t="s">
        <v>1146</v>
      </c>
      <c r="I247" s="396">
        <v>157.61500000000001</v>
      </c>
      <c r="J247" s="396">
        <v>6</v>
      </c>
      <c r="K247" s="397">
        <v>943.68000000000006</v>
      </c>
    </row>
    <row r="248" spans="1:11" ht="14.4" customHeight="1" x14ac:dyDescent="0.3">
      <c r="A248" s="392" t="s">
        <v>418</v>
      </c>
      <c r="B248" s="393" t="s">
        <v>419</v>
      </c>
      <c r="C248" s="394" t="s">
        <v>423</v>
      </c>
      <c r="D248" s="395" t="s">
        <v>643</v>
      </c>
      <c r="E248" s="394" t="s">
        <v>1625</v>
      </c>
      <c r="F248" s="395" t="s">
        <v>1626</v>
      </c>
      <c r="G248" s="394" t="s">
        <v>1147</v>
      </c>
      <c r="H248" s="394" t="s">
        <v>1148</v>
      </c>
      <c r="I248" s="396">
        <v>1669.67</v>
      </c>
      <c r="J248" s="396">
        <v>2</v>
      </c>
      <c r="K248" s="397">
        <v>3339.34</v>
      </c>
    </row>
    <row r="249" spans="1:11" ht="14.4" customHeight="1" x14ac:dyDescent="0.3">
      <c r="A249" s="392" t="s">
        <v>418</v>
      </c>
      <c r="B249" s="393" t="s">
        <v>419</v>
      </c>
      <c r="C249" s="394" t="s">
        <v>423</v>
      </c>
      <c r="D249" s="395" t="s">
        <v>643</v>
      </c>
      <c r="E249" s="394" t="s">
        <v>1625</v>
      </c>
      <c r="F249" s="395" t="s">
        <v>1626</v>
      </c>
      <c r="G249" s="394" t="s">
        <v>1149</v>
      </c>
      <c r="H249" s="394" t="s">
        <v>1150</v>
      </c>
      <c r="I249" s="396">
        <v>360.58</v>
      </c>
      <c r="J249" s="396">
        <v>2</v>
      </c>
      <c r="K249" s="397">
        <v>721.16</v>
      </c>
    </row>
    <row r="250" spans="1:11" ht="14.4" customHeight="1" x14ac:dyDescent="0.3">
      <c r="A250" s="392" t="s">
        <v>418</v>
      </c>
      <c r="B250" s="393" t="s">
        <v>419</v>
      </c>
      <c r="C250" s="394" t="s">
        <v>423</v>
      </c>
      <c r="D250" s="395" t="s">
        <v>643</v>
      </c>
      <c r="E250" s="394" t="s">
        <v>1625</v>
      </c>
      <c r="F250" s="395" t="s">
        <v>1626</v>
      </c>
      <c r="G250" s="394" t="s">
        <v>1151</v>
      </c>
      <c r="H250" s="394" t="s">
        <v>1152</v>
      </c>
      <c r="I250" s="396">
        <v>723.58</v>
      </c>
      <c r="J250" s="396">
        <v>2</v>
      </c>
      <c r="K250" s="397">
        <v>1447.16</v>
      </c>
    </row>
    <row r="251" spans="1:11" ht="14.4" customHeight="1" x14ac:dyDescent="0.3">
      <c r="A251" s="392" t="s">
        <v>418</v>
      </c>
      <c r="B251" s="393" t="s">
        <v>419</v>
      </c>
      <c r="C251" s="394" t="s">
        <v>423</v>
      </c>
      <c r="D251" s="395" t="s">
        <v>643</v>
      </c>
      <c r="E251" s="394" t="s">
        <v>1625</v>
      </c>
      <c r="F251" s="395" t="s">
        <v>1626</v>
      </c>
      <c r="G251" s="394" t="s">
        <v>1153</v>
      </c>
      <c r="H251" s="394" t="s">
        <v>1154</v>
      </c>
      <c r="I251" s="396">
        <v>1.72</v>
      </c>
      <c r="J251" s="396">
        <v>400</v>
      </c>
      <c r="K251" s="397">
        <v>687</v>
      </c>
    </row>
    <row r="252" spans="1:11" ht="14.4" customHeight="1" x14ac:dyDescent="0.3">
      <c r="A252" s="392" t="s">
        <v>418</v>
      </c>
      <c r="B252" s="393" t="s">
        <v>419</v>
      </c>
      <c r="C252" s="394" t="s">
        <v>423</v>
      </c>
      <c r="D252" s="395" t="s">
        <v>643</v>
      </c>
      <c r="E252" s="394" t="s">
        <v>1625</v>
      </c>
      <c r="F252" s="395" t="s">
        <v>1626</v>
      </c>
      <c r="G252" s="394" t="s">
        <v>1153</v>
      </c>
      <c r="H252" s="394" t="s">
        <v>1155</v>
      </c>
      <c r="I252" s="396">
        <v>1.7</v>
      </c>
      <c r="J252" s="396">
        <v>500</v>
      </c>
      <c r="K252" s="397">
        <v>850</v>
      </c>
    </row>
    <row r="253" spans="1:11" ht="14.4" customHeight="1" x14ac:dyDescent="0.3">
      <c r="A253" s="392" t="s">
        <v>418</v>
      </c>
      <c r="B253" s="393" t="s">
        <v>419</v>
      </c>
      <c r="C253" s="394" t="s">
        <v>423</v>
      </c>
      <c r="D253" s="395" t="s">
        <v>643</v>
      </c>
      <c r="E253" s="394" t="s">
        <v>1625</v>
      </c>
      <c r="F253" s="395" t="s">
        <v>1626</v>
      </c>
      <c r="G253" s="394" t="s">
        <v>1156</v>
      </c>
      <c r="H253" s="394" t="s">
        <v>1157</v>
      </c>
      <c r="I253" s="396">
        <v>360.58</v>
      </c>
      <c r="J253" s="396">
        <v>2</v>
      </c>
      <c r="K253" s="397">
        <v>721.16</v>
      </c>
    </row>
    <row r="254" spans="1:11" ht="14.4" customHeight="1" x14ac:dyDescent="0.3">
      <c r="A254" s="392" t="s">
        <v>418</v>
      </c>
      <c r="B254" s="393" t="s">
        <v>419</v>
      </c>
      <c r="C254" s="394" t="s">
        <v>423</v>
      </c>
      <c r="D254" s="395" t="s">
        <v>643</v>
      </c>
      <c r="E254" s="394" t="s">
        <v>1625</v>
      </c>
      <c r="F254" s="395" t="s">
        <v>1626</v>
      </c>
      <c r="G254" s="394" t="s">
        <v>1158</v>
      </c>
      <c r="H254" s="394" t="s">
        <v>1159</v>
      </c>
      <c r="I254" s="396">
        <v>1756.05</v>
      </c>
      <c r="J254" s="396">
        <v>2</v>
      </c>
      <c r="K254" s="397">
        <v>3512.1</v>
      </c>
    </row>
    <row r="255" spans="1:11" ht="14.4" customHeight="1" x14ac:dyDescent="0.3">
      <c r="A255" s="392" t="s">
        <v>418</v>
      </c>
      <c r="B255" s="393" t="s">
        <v>419</v>
      </c>
      <c r="C255" s="394" t="s">
        <v>423</v>
      </c>
      <c r="D255" s="395" t="s">
        <v>643</v>
      </c>
      <c r="E255" s="394" t="s">
        <v>1625</v>
      </c>
      <c r="F255" s="395" t="s">
        <v>1626</v>
      </c>
      <c r="G255" s="394" t="s">
        <v>1160</v>
      </c>
      <c r="H255" s="394" t="s">
        <v>1161</v>
      </c>
      <c r="I255" s="396">
        <v>37.51</v>
      </c>
      <c r="J255" s="396">
        <v>12</v>
      </c>
      <c r="K255" s="397">
        <v>450.12</v>
      </c>
    </row>
    <row r="256" spans="1:11" ht="14.4" customHeight="1" x14ac:dyDescent="0.3">
      <c r="A256" s="392" t="s">
        <v>418</v>
      </c>
      <c r="B256" s="393" t="s">
        <v>419</v>
      </c>
      <c r="C256" s="394" t="s">
        <v>423</v>
      </c>
      <c r="D256" s="395" t="s">
        <v>643</v>
      </c>
      <c r="E256" s="394" t="s">
        <v>1625</v>
      </c>
      <c r="F256" s="395" t="s">
        <v>1626</v>
      </c>
      <c r="G256" s="394" t="s">
        <v>1162</v>
      </c>
      <c r="H256" s="394" t="s">
        <v>1163</v>
      </c>
      <c r="I256" s="396">
        <v>512.44000000000005</v>
      </c>
      <c r="J256" s="396">
        <v>10</v>
      </c>
      <c r="K256" s="397">
        <v>5124.3999999999996</v>
      </c>
    </row>
    <row r="257" spans="1:11" ht="14.4" customHeight="1" x14ac:dyDescent="0.3">
      <c r="A257" s="392" t="s">
        <v>418</v>
      </c>
      <c r="B257" s="393" t="s">
        <v>419</v>
      </c>
      <c r="C257" s="394" t="s">
        <v>423</v>
      </c>
      <c r="D257" s="395" t="s">
        <v>643</v>
      </c>
      <c r="E257" s="394" t="s">
        <v>1625</v>
      </c>
      <c r="F257" s="395" t="s">
        <v>1626</v>
      </c>
      <c r="G257" s="394" t="s">
        <v>1164</v>
      </c>
      <c r="H257" s="394" t="s">
        <v>1165</v>
      </c>
      <c r="I257" s="396">
        <v>980.1</v>
      </c>
      <c r="J257" s="396">
        <v>1</v>
      </c>
      <c r="K257" s="397">
        <v>980.1</v>
      </c>
    </row>
    <row r="258" spans="1:11" ht="14.4" customHeight="1" x14ac:dyDescent="0.3">
      <c r="A258" s="392" t="s">
        <v>418</v>
      </c>
      <c r="B258" s="393" t="s">
        <v>419</v>
      </c>
      <c r="C258" s="394" t="s">
        <v>423</v>
      </c>
      <c r="D258" s="395" t="s">
        <v>643</v>
      </c>
      <c r="E258" s="394" t="s">
        <v>1625</v>
      </c>
      <c r="F258" s="395" t="s">
        <v>1626</v>
      </c>
      <c r="G258" s="394" t="s">
        <v>1166</v>
      </c>
      <c r="H258" s="394" t="s">
        <v>1167</v>
      </c>
      <c r="I258" s="396">
        <v>414.55</v>
      </c>
      <c r="J258" s="396">
        <v>8</v>
      </c>
      <c r="K258" s="397">
        <v>3323.2</v>
      </c>
    </row>
    <row r="259" spans="1:11" ht="14.4" customHeight="1" x14ac:dyDescent="0.3">
      <c r="A259" s="392" t="s">
        <v>418</v>
      </c>
      <c r="B259" s="393" t="s">
        <v>419</v>
      </c>
      <c r="C259" s="394" t="s">
        <v>423</v>
      </c>
      <c r="D259" s="395" t="s">
        <v>643</v>
      </c>
      <c r="E259" s="394" t="s">
        <v>1625</v>
      </c>
      <c r="F259" s="395" t="s">
        <v>1626</v>
      </c>
      <c r="G259" s="394" t="s">
        <v>1168</v>
      </c>
      <c r="H259" s="394" t="s">
        <v>1169</v>
      </c>
      <c r="I259" s="396">
        <v>5249</v>
      </c>
      <c r="J259" s="396">
        <v>1</v>
      </c>
      <c r="K259" s="397">
        <v>5249</v>
      </c>
    </row>
    <row r="260" spans="1:11" ht="14.4" customHeight="1" x14ac:dyDescent="0.3">
      <c r="A260" s="392" t="s">
        <v>418</v>
      </c>
      <c r="B260" s="393" t="s">
        <v>419</v>
      </c>
      <c r="C260" s="394" t="s">
        <v>423</v>
      </c>
      <c r="D260" s="395" t="s">
        <v>643</v>
      </c>
      <c r="E260" s="394" t="s">
        <v>1625</v>
      </c>
      <c r="F260" s="395" t="s">
        <v>1626</v>
      </c>
      <c r="G260" s="394" t="s">
        <v>1170</v>
      </c>
      <c r="H260" s="394" t="s">
        <v>1171</v>
      </c>
      <c r="I260" s="396">
        <v>834.9</v>
      </c>
      <c r="J260" s="396">
        <v>1</v>
      </c>
      <c r="K260" s="397">
        <v>834.9</v>
      </c>
    </row>
    <row r="261" spans="1:11" ht="14.4" customHeight="1" x14ac:dyDescent="0.3">
      <c r="A261" s="392" t="s">
        <v>418</v>
      </c>
      <c r="B261" s="393" t="s">
        <v>419</v>
      </c>
      <c r="C261" s="394" t="s">
        <v>423</v>
      </c>
      <c r="D261" s="395" t="s">
        <v>643</v>
      </c>
      <c r="E261" s="394" t="s">
        <v>1625</v>
      </c>
      <c r="F261" s="395" t="s">
        <v>1626</v>
      </c>
      <c r="G261" s="394" t="s">
        <v>1172</v>
      </c>
      <c r="H261" s="394" t="s">
        <v>1173</v>
      </c>
      <c r="I261" s="396">
        <v>37.51</v>
      </c>
      <c r="J261" s="396">
        <v>12</v>
      </c>
      <c r="K261" s="397">
        <v>450.12</v>
      </c>
    </row>
    <row r="262" spans="1:11" ht="14.4" customHeight="1" x14ac:dyDescent="0.3">
      <c r="A262" s="392" t="s">
        <v>418</v>
      </c>
      <c r="B262" s="393" t="s">
        <v>419</v>
      </c>
      <c r="C262" s="394" t="s">
        <v>423</v>
      </c>
      <c r="D262" s="395" t="s">
        <v>643</v>
      </c>
      <c r="E262" s="394" t="s">
        <v>1625</v>
      </c>
      <c r="F262" s="395" t="s">
        <v>1626</v>
      </c>
      <c r="G262" s="394" t="s">
        <v>1174</v>
      </c>
      <c r="H262" s="394" t="s">
        <v>1175</v>
      </c>
      <c r="I262" s="396">
        <v>955.9</v>
      </c>
      <c r="J262" s="396">
        <v>1</v>
      </c>
      <c r="K262" s="397">
        <v>955.9</v>
      </c>
    </row>
    <row r="263" spans="1:11" ht="14.4" customHeight="1" x14ac:dyDescent="0.3">
      <c r="A263" s="392" t="s">
        <v>418</v>
      </c>
      <c r="B263" s="393" t="s">
        <v>419</v>
      </c>
      <c r="C263" s="394" t="s">
        <v>423</v>
      </c>
      <c r="D263" s="395" t="s">
        <v>643</v>
      </c>
      <c r="E263" s="394" t="s">
        <v>1625</v>
      </c>
      <c r="F263" s="395" t="s">
        <v>1626</v>
      </c>
      <c r="G263" s="394" t="s">
        <v>1176</v>
      </c>
      <c r="H263" s="394" t="s">
        <v>1177</v>
      </c>
      <c r="I263" s="396">
        <v>592.9</v>
      </c>
      <c r="J263" s="396">
        <v>1</v>
      </c>
      <c r="K263" s="397">
        <v>592.9</v>
      </c>
    </row>
    <row r="264" spans="1:11" ht="14.4" customHeight="1" x14ac:dyDescent="0.3">
      <c r="A264" s="392" t="s">
        <v>418</v>
      </c>
      <c r="B264" s="393" t="s">
        <v>419</v>
      </c>
      <c r="C264" s="394" t="s">
        <v>423</v>
      </c>
      <c r="D264" s="395" t="s">
        <v>643</v>
      </c>
      <c r="E264" s="394" t="s">
        <v>1625</v>
      </c>
      <c r="F264" s="395" t="s">
        <v>1626</v>
      </c>
      <c r="G264" s="394" t="s">
        <v>1178</v>
      </c>
      <c r="H264" s="394" t="s">
        <v>1179</v>
      </c>
      <c r="I264" s="396">
        <v>1748</v>
      </c>
      <c r="J264" s="396">
        <v>1</v>
      </c>
      <c r="K264" s="397">
        <v>1748</v>
      </c>
    </row>
    <row r="265" spans="1:11" ht="14.4" customHeight="1" x14ac:dyDescent="0.3">
      <c r="A265" s="392" t="s">
        <v>418</v>
      </c>
      <c r="B265" s="393" t="s">
        <v>419</v>
      </c>
      <c r="C265" s="394" t="s">
        <v>423</v>
      </c>
      <c r="D265" s="395" t="s">
        <v>643</v>
      </c>
      <c r="E265" s="394" t="s">
        <v>1625</v>
      </c>
      <c r="F265" s="395" t="s">
        <v>1626</v>
      </c>
      <c r="G265" s="394" t="s">
        <v>1180</v>
      </c>
      <c r="H265" s="394" t="s">
        <v>1181</v>
      </c>
      <c r="I265" s="396">
        <v>118.58</v>
      </c>
      <c r="J265" s="396">
        <v>50</v>
      </c>
      <c r="K265" s="397">
        <v>5929</v>
      </c>
    </row>
    <row r="266" spans="1:11" ht="14.4" customHeight="1" x14ac:dyDescent="0.3">
      <c r="A266" s="392" t="s">
        <v>418</v>
      </c>
      <c r="B266" s="393" t="s">
        <v>419</v>
      </c>
      <c r="C266" s="394" t="s">
        <v>423</v>
      </c>
      <c r="D266" s="395" t="s">
        <v>643</v>
      </c>
      <c r="E266" s="394" t="s">
        <v>1625</v>
      </c>
      <c r="F266" s="395" t="s">
        <v>1626</v>
      </c>
      <c r="G266" s="394" t="s">
        <v>1182</v>
      </c>
      <c r="H266" s="394" t="s">
        <v>1183</v>
      </c>
      <c r="I266" s="396">
        <v>1014.2375</v>
      </c>
      <c r="J266" s="396">
        <v>17</v>
      </c>
      <c r="K266" s="397">
        <v>17196.46</v>
      </c>
    </row>
    <row r="267" spans="1:11" ht="14.4" customHeight="1" x14ac:dyDescent="0.3">
      <c r="A267" s="392" t="s">
        <v>418</v>
      </c>
      <c r="B267" s="393" t="s">
        <v>419</v>
      </c>
      <c r="C267" s="394" t="s">
        <v>423</v>
      </c>
      <c r="D267" s="395" t="s">
        <v>643</v>
      </c>
      <c r="E267" s="394" t="s">
        <v>1625</v>
      </c>
      <c r="F267" s="395" t="s">
        <v>1626</v>
      </c>
      <c r="G267" s="394" t="s">
        <v>1184</v>
      </c>
      <c r="H267" s="394" t="s">
        <v>1185</v>
      </c>
      <c r="I267" s="396">
        <v>146.41</v>
      </c>
      <c r="J267" s="396">
        <v>10</v>
      </c>
      <c r="K267" s="397">
        <v>1464.1</v>
      </c>
    </row>
    <row r="268" spans="1:11" ht="14.4" customHeight="1" x14ac:dyDescent="0.3">
      <c r="A268" s="392" t="s">
        <v>418</v>
      </c>
      <c r="B268" s="393" t="s">
        <v>419</v>
      </c>
      <c r="C268" s="394" t="s">
        <v>423</v>
      </c>
      <c r="D268" s="395" t="s">
        <v>643</v>
      </c>
      <c r="E268" s="394" t="s">
        <v>1625</v>
      </c>
      <c r="F268" s="395" t="s">
        <v>1626</v>
      </c>
      <c r="G268" s="394" t="s">
        <v>1186</v>
      </c>
      <c r="H268" s="394" t="s">
        <v>1187</v>
      </c>
      <c r="I268" s="396">
        <v>1064.8</v>
      </c>
      <c r="J268" s="396">
        <v>1</v>
      </c>
      <c r="K268" s="397">
        <v>1064.8</v>
      </c>
    </row>
    <row r="269" spans="1:11" ht="14.4" customHeight="1" x14ac:dyDescent="0.3">
      <c r="A269" s="392" t="s">
        <v>418</v>
      </c>
      <c r="B269" s="393" t="s">
        <v>419</v>
      </c>
      <c r="C269" s="394" t="s">
        <v>423</v>
      </c>
      <c r="D269" s="395" t="s">
        <v>643</v>
      </c>
      <c r="E269" s="394" t="s">
        <v>1625</v>
      </c>
      <c r="F269" s="395" t="s">
        <v>1626</v>
      </c>
      <c r="G269" s="394" t="s">
        <v>1188</v>
      </c>
      <c r="H269" s="394" t="s">
        <v>1189</v>
      </c>
      <c r="I269" s="396">
        <v>989.78</v>
      </c>
      <c r="J269" s="396">
        <v>1</v>
      </c>
      <c r="K269" s="397">
        <v>989.78</v>
      </c>
    </row>
    <row r="270" spans="1:11" ht="14.4" customHeight="1" x14ac:dyDescent="0.3">
      <c r="A270" s="392" t="s">
        <v>418</v>
      </c>
      <c r="B270" s="393" t="s">
        <v>419</v>
      </c>
      <c r="C270" s="394" t="s">
        <v>423</v>
      </c>
      <c r="D270" s="395" t="s">
        <v>643</v>
      </c>
      <c r="E270" s="394" t="s">
        <v>1625</v>
      </c>
      <c r="F270" s="395" t="s">
        <v>1626</v>
      </c>
      <c r="G270" s="394" t="s">
        <v>1190</v>
      </c>
      <c r="H270" s="394" t="s">
        <v>1191</v>
      </c>
      <c r="I270" s="396">
        <v>2420.396666666667</v>
      </c>
      <c r="J270" s="396">
        <v>7</v>
      </c>
      <c r="K270" s="397">
        <v>16914.66</v>
      </c>
    </row>
    <row r="271" spans="1:11" ht="14.4" customHeight="1" x14ac:dyDescent="0.3">
      <c r="A271" s="392" t="s">
        <v>418</v>
      </c>
      <c r="B271" s="393" t="s">
        <v>419</v>
      </c>
      <c r="C271" s="394" t="s">
        <v>423</v>
      </c>
      <c r="D271" s="395" t="s">
        <v>643</v>
      </c>
      <c r="E271" s="394" t="s">
        <v>1625</v>
      </c>
      <c r="F271" s="395" t="s">
        <v>1626</v>
      </c>
      <c r="G271" s="394" t="s">
        <v>1192</v>
      </c>
      <c r="H271" s="394" t="s">
        <v>1193</v>
      </c>
      <c r="I271" s="396">
        <v>304.3</v>
      </c>
      <c r="J271" s="396">
        <v>10</v>
      </c>
      <c r="K271" s="397">
        <v>3043</v>
      </c>
    </row>
    <row r="272" spans="1:11" ht="14.4" customHeight="1" x14ac:dyDescent="0.3">
      <c r="A272" s="392" t="s">
        <v>418</v>
      </c>
      <c r="B272" s="393" t="s">
        <v>419</v>
      </c>
      <c r="C272" s="394" t="s">
        <v>423</v>
      </c>
      <c r="D272" s="395" t="s">
        <v>643</v>
      </c>
      <c r="E272" s="394" t="s">
        <v>1625</v>
      </c>
      <c r="F272" s="395" t="s">
        <v>1626</v>
      </c>
      <c r="G272" s="394" t="s">
        <v>1194</v>
      </c>
      <c r="H272" s="394" t="s">
        <v>1195</v>
      </c>
      <c r="I272" s="396">
        <v>1301.6300000000001</v>
      </c>
      <c r="J272" s="396">
        <v>1</v>
      </c>
      <c r="K272" s="397">
        <v>1301.6300000000001</v>
      </c>
    </row>
    <row r="273" spans="1:11" ht="14.4" customHeight="1" x14ac:dyDescent="0.3">
      <c r="A273" s="392" t="s">
        <v>418</v>
      </c>
      <c r="B273" s="393" t="s">
        <v>419</v>
      </c>
      <c r="C273" s="394" t="s">
        <v>423</v>
      </c>
      <c r="D273" s="395" t="s">
        <v>643</v>
      </c>
      <c r="E273" s="394" t="s">
        <v>1625</v>
      </c>
      <c r="F273" s="395" t="s">
        <v>1626</v>
      </c>
      <c r="G273" s="394" t="s">
        <v>1196</v>
      </c>
      <c r="H273" s="394" t="s">
        <v>1197</v>
      </c>
      <c r="I273" s="396">
        <v>74.61</v>
      </c>
      <c r="J273" s="396">
        <v>12</v>
      </c>
      <c r="K273" s="397">
        <v>895.35</v>
      </c>
    </row>
    <row r="274" spans="1:11" ht="14.4" customHeight="1" x14ac:dyDescent="0.3">
      <c r="A274" s="392" t="s">
        <v>418</v>
      </c>
      <c r="B274" s="393" t="s">
        <v>419</v>
      </c>
      <c r="C274" s="394" t="s">
        <v>423</v>
      </c>
      <c r="D274" s="395" t="s">
        <v>643</v>
      </c>
      <c r="E274" s="394" t="s">
        <v>1625</v>
      </c>
      <c r="F274" s="395" t="s">
        <v>1626</v>
      </c>
      <c r="G274" s="394" t="s">
        <v>1198</v>
      </c>
      <c r="H274" s="394" t="s">
        <v>1199</v>
      </c>
      <c r="I274" s="396">
        <v>690.91</v>
      </c>
      <c r="J274" s="396">
        <v>1</v>
      </c>
      <c r="K274" s="397">
        <v>690.91</v>
      </c>
    </row>
    <row r="275" spans="1:11" ht="14.4" customHeight="1" x14ac:dyDescent="0.3">
      <c r="A275" s="392" t="s">
        <v>418</v>
      </c>
      <c r="B275" s="393" t="s">
        <v>419</v>
      </c>
      <c r="C275" s="394" t="s">
        <v>423</v>
      </c>
      <c r="D275" s="395" t="s">
        <v>643</v>
      </c>
      <c r="E275" s="394" t="s">
        <v>1625</v>
      </c>
      <c r="F275" s="395" t="s">
        <v>1626</v>
      </c>
      <c r="G275" s="394" t="s">
        <v>1200</v>
      </c>
      <c r="H275" s="394" t="s">
        <v>1201</v>
      </c>
      <c r="I275" s="396">
        <v>765.57</v>
      </c>
      <c r="J275" s="396">
        <v>4</v>
      </c>
      <c r="K275" s="397">
        <v>3062.2700000000004</v>
      </c>
    </row>
    <row r="276" spans="1:11" ht="14.4" customHeight="1" x14ac:dyDescent="0.3">
      <c r="A276" s="392" t="s">
        <v>418</v>
      </c>
      <c r="B276" s="393" t="s">
        <v>419</v>
      </c>
      <c r="C276" s="394" t="s">
        <v>423</v>
      </c>
      <c r="D276" s="395" t="s">
        <v>643</v>
      </c>
      <c r="E276" s="394" t="s">
        <v>1625</v>
      </c>
      <c r="F276" s="395" t="s">
        <v>1626</v>
      </c>
      <c r="G276" s="394" t="s">
        <v>1202</v>
      </c>
      <c r="H276" s="394" t="s">
        <v>1203</v>
      </c>
      <c r="I276" s="396">
        <v>249</v>
      </c>
      <c r="J276" s="396">
        <v>39</v>
      </c>
      <c r="K276" s="397">
        <v>9711</v>
      </c>
    </row>
    <row r="277" spans="1:11" ht="14.4" customHeight="1" x14ac:dyDescent="0.3">
      <c r="A277" s="392" t="s">
        <v>418</v>
      </c>
      <c r="B277" s="393" t="s">
        <v>419</v>
      </c>
      <c r="C277" s="394" t="s">
        <v>423</v>
      </c>
      <c r="D277" s="395" t="s">
        <v>643</v>
      </c>
      <c r="E277" s="394" t="s">
        <v>1625</v>
      </c>
      <c r="F277" s="395" t="s">
        <v>1626</v>
      </c>
      <c r="G277" s="394" t="s">
        <v>1204</v>
      </c>
      <c r="H277" s="394" t="s">
        <v>1205</v>
      </c>
      <c r="I277" s="396">
        <v>1128.82</v>
      </c>
      <c r="J277" s="396">
        <v>6</v>
      </c>
      <c r="K277" s="397">
        <v>6772.89</v>
      </c>
    </row>
    <row r="278" spans="1:11" ht="14.4" customHeight="1" x14ac:dyDescent="0.3">
      <c r="A278" s="392" t="s">
        <v>418</v>
      </c>
      <c r="B278" s="393" t="s">
        <v>419</v>
      </c>
      <c r="C278" s="394" t="s">
        <v>423</v>
      </c>
      <c r="D278" s="395" t="s">
        <v>643</v>
      </c>
      <c r="E278" s="394" t="s">
        <v>1625</v>
      </c>
      <c r="F278" s="395" t="s">
        <v>1626</v>
      </c>
      <c r="G278" s="394" t="s">
        <v>1206</v>
      </c>
      <c r="H278" s="394" t="s">
        <v>1207</v>
      </c>
      <c r="I278" s="396">
        <v>1330.99</v>
      </c>
      <c r="J278" s="396">
        <v>3</v>
      </c>
      <c r="K278" s="397">
        <v>3992.97</v>
      </c>
    </row>
    <row r="279" spans="1:11" ht="14.4" customHeight="1" x14ac:dyDescent="0.3">
      <c r="A279" s="392" t="s">
        <v>418</v>
      </c>
      <c r="B279" s="393" t="s">
        <v>419</v>
      </c>
      <c r="C279" s="394" t="s">
        <v>423</v>
      </c>
      <c r="D279" s="395" t="s">
        <v>643</v>
      </c>
      <c r="E279" s="394" t="s">
        <v>1625</v>
      </c>
      <c r="F279" s="395" t="s">
        <v>1626</v>
      </c>
      <c r="G279" s="394" t="s">
        <v>1208</v>
      </c>
      <c r="H279" s="394" t="s">
        <v>1209</v>
      </c>
      <c r="I279" s="396">
        <v>2194.895</v>
      </c>
      <c r="J279" s="396">
        <v>4</v>
      </c>
      <c r="K279" s="397">
        <v>8779.58</v>
      </c>
    </row>
    <row r="280" spans="1:11" ht="14.4" customHeight="1" x14ac:dyDescent="0.3">
      <c r="A280" s="392" t="s">
        <v>418</v>
      </c>
      <c r="B280" s="393" t="s">
        <v>419</v>
      </c>
      <c r="C280" s="394" t="s">
        <v>423</v>
      </c>
      <c r="D280" s="395" t="s">
        <v>643</v>
      </c>
      <c r="E280" s="394" t="s">
        <v>1625</v>
      </c>
      <c r="F280" s="395" t="s">
        <v>1626</v>
      </c>
      <c r="G280" s="394" t="s">
        <v>1210</v>
      </c>
      <c r="H280" s="394" t="s">
        <v>1211</v>
      </c>
      <c r="I280" s="396">
        <v>399.3</v>
      </c>
      <c r="J280" s="396">
        <v>1</v>
      </c>
      <c r="K280" s="397">
        <v>399.3</v>
      </c>
    </row>
    <row r="281" spans="1:11" ht="14.4" customHeight="1" x14ac:dyDescent="0.3">
      <c r="A281" s="392" t="s">
        <v>418</v>
      </c>
      <c r="B281" s="393" t="s">
        <v>419</v>
      </c>
      <c r="C281" s="394" t="s">
        <v>423</v>
      </c>
      <c r="D281" s="395" t="s">
        <v>643</v>
      </c>
      <c r="E281" s="394" t="s">
        <v>1625</v>
      </c>
      <c r="F281" s="395" t="s">
        <v>1626</v>
      </c>
      <c r="G281" s="394" t="s">
        <v>1212</v>
      </c>
      <c r="H281" s="394" t="s">
        <v>1213</v>
      </c>
      <c r="I281" s="396">
        <v>455.05</v>
      </c>
      <c r="J281" s="396">
        <v>2</v>
      </c>
      <c r="K281" s="397">
        <v>910.1</v>
      </c>
    </row>
    <row r="282" spans="1:11" ht="14.4" customHeight="1" x14ac:dyDescent="0.3">
      <c r="A282" s="392" t="s">
        <v>418</v>
      </c>
      <c r="B282" s="393" t="s">
        <v>419</v>
      </c>
      <c r="C282" s="394" t="s">
        <v>423</v>
      </c>
      <c r="D282" s="395" t="s">
        <v>643</v>
      </c>
      <c r="E282" s="394" t="s">
        <v>1625</v>
      </c>
      <c r="F282" s="395" t="s">
        <v>1626</v>
      </c>
      <c r="G282" s="394" t="s">
        <v>1214</v>
      </c>
      <c r="H282" s="394" t="s">
        <v>1215</v>
      </c>
      <c r="I282" s="396">
        <v>526.35</v>
      </c>
      <c r="J282" s="396">
        <v>2</v>
      </c>
      <c r="K282" s="397">
        <v>1052.7</v>
      </c>
    </row>
    <row r="283" spans="1:11" ht="14.4" customHeight="1" x14ac:dyDescent="0.3">
      <c r="A283" s="392" t="s">
        <v>418</v>
      </c>
      <c r="B283" s="393" t="s">
        <v>419</v>
      </c>
      <c r="C283" s="394" t="s">
        <v>423</v>
      </c>
      <c r="D283" s="395" t="s">
        <v>643</v>
      </c>
      <c r="E283" s="394" t="s">
        <v>1625</v>
      </c>
      <c r="F283" s="395" t="s">
        <v>1626</v>
      </c>
      <c r="G283" s="394" t="s">
        <v>1216</v>
      </c>
      <c r="H283" s="394" t="s">
        <v>1217</v>
      </c>
      <c r="I283" s="396">
        <v>974.05</v>
      </c>
      <c r="J283" s="396">
        <v>2</v>
      </c>
      <c r="K283" s="397">
        <v>1948.1</v>
      </c>
    </row>
    <row r="284" spans="1:11" ht="14.4" customHeight="1" x14ac:dyDescent="0.3">
      <c r="A284" s="392" t="s">
        <v>418</v>
      </c>
      <c r="B284" s="393" t="s">
        <v>419</v>
      </c>
      <c r="C284" s="394" t="s">
        <v>423</v>
      </c>
      <c r="D284" s="395" t="s">
        <v>643</v>
      </c>
      <c r="E284" s="394" t="s">
        <v>1625</v>
      </c>
      <c r="F284" s="395" t="s">
        <v>1626</v>
      </c>
      <c r="G284" s="394" t="s">
        <v>1218</v>
      </c>
      <c r="H284" s="394" t="s">
        <v>1219</v>
      </c>
      <c r="I284" s="396">
        <v>865.15</v>
      </c>
      <c r="J284" s="396">
        <v>2</v>
      </c>
      <c r="K284" s="397">
        <v>1730.3</v>
      </c>
    </row>
    <row r="285" spans="1:11" ht="14.4" customHeight="1" x14ac:dyDescent="0.3">
      <c r="A285" s="392" t="s">
        <v>418</v>
      </c>
      <c r="B285" s="393" t="s">
        <v>419</v>
      </c>
      <c r="C285" s="394" t="s">
        <v>423</v>
      </c>
      <c r="D285" s="395" t="s">
        <v>643</v>
      </c>
      <c r="E285" s="394" t="s">
        <v>1625</v>
      </c>
      <c r="F285" s="395" t="s">
        <v>1626</v>
      </c>
      <c r="G285" s="394" t="s">
        <v>1220</v>
      </c>
      <c r="H285" s="394" t="s">
        <v>1221</v>
      </c>
      <c r="I285" s="396">
        <v>548.4</v>
      </c>
      <c r="J285" s="396">
        <v>4</v>
      </c>
      <c r="K285" s="397">
        <v>2193.6</v>
      </c>
    </row>
    <row r="286" spans="1:11" ht="14.4" customHeight="1" x14ac:dyDescent="0.3">
      <c r="A286" s="392" t="s">
        <v>418</v>
      </c>
      <c r="B286" s="393" t="s">
        <v>419</v>
      </c>
      <c r="C286" s="394" t="s">
        <v>423</v>
      </c>
      <c r="D286" s="395" t="s">
        <v>643</v>
      </c>
      <c r="E286" s="394" t="s">
        <v>1625</v>
      </c>
      <c r="F286" s="395" t="s">
        <v>1626</v>
      </c>
      <c r="G286" s="394" t="s">
        <v>1222</v>
      </c>
      <c r="H286" s="394" t="s">
        <v>1223</v>
      </c>
      <c r="I286" s="396">
        <v>14.32</v>
      </c>
      <c r="J286" s="396">
        <v>24</v>
      </c>
      <c r="K286" s="397">
        <v>343.6</v>
      </c>
    </row>
    <row r="287" spans="1:11" ht="14.4" customHeight="1" x14ac:dyDescent="0.3">
      <c r="A287" s="392" t="s">
        <v>418</v>
      </c>
      <c r="B287" s="393" t="s">
        <v>419</v>
      </c>
      <c r="C287" s="394" t="s">
        <v>423</v>
      </c>
      <c r="D287" s="395" t="s">
        <v>643</v>
      </c>
      <c r="E287" s="394" t="s">
        <v>1625</v>
      </c>
      <c r="F287" s="395" t="s">
        <v>1626</v>
      </c>
      <c r="G287" s="394" t="s">
        <v>1224</v>
      </c>
      <c r="H287" s="394" t="s">
        <v>1225</v>
      </c>
      <c r="I287" s="396">
        <v>37.51</v>
      </c>
      <c r="J287" s="396">
        <v>12</v>
      </c>
      <c r="K287" s="397">
        <v>450.12</v>
      </c>
    </row>
    <row r="288" spans="1:11" ht="14.4" customHeight="1" x14ac:dyDescent="0.3">
      <c r="A288" s="392" t="s">
        <v>418</v>
      </c>
      <c r="B288" s="393" t="s">
        <v>419</v>
      </c>
      <c r="C288" s="394" t="s">
        <v>423</v>
      </c>
      <c r="D288" s="395" t="s">
        <v>643</v>
      </c>
      <c r="E288" s="394" t="s">
        <v>1625</v>
      </c>
      <c r="F288" s="395" t="s">
        <v>1626</v>
      </c>
      <c r="G288" s="394" t="s">
        <v>1226</v>
      </c>
      <c r="H288" s="394" t="s">
        <v>1227</v>
      </c>
      <c r="I288" s="396">
        <v>2495.85</v>
      </c>
      <c r="J288" s="396">
        <v>1</v>
      </c>
      <c r="K288" s="397">
        <v>2495.85</v>
      </c>
    </row>
    <row r="289" spans="1:11" ht="14.4" customHeight="1" x14ac:dyDescent="0.3">
      <c r="A289" s="392" t="s">
        <v>418</v>
      </c>
      <c r="B289" s="393" t="s">
        <v>419</v>
      </c>
      <c r="C289" s="394" t="s">
        <v>423</v>
      </c>
      <c r="D289" s="395" t="s">
        <v>643</v>
      </c>
      <c r="E289" s="394" t="s">
        <v>1625</v>
      </c>
      <c r="F289" s="395" t="s">
        <v>1626</v>
      </c>
      <c r="G289" s="394" t="s">
        <v>1228</v>
      </c>
      <c r="H289" s="394" t="s">
        <v>1229</v>
      </c>
      <c r="I289" s="396">
        <v>196.64</v>
      </c>
      <c r="J289" s="396">
        <v>6</v>
      </c>
      <c r="K289" s="397">
        <v>1179.8599999999999</v>
      </c>
    </row>
    <row r="290" spans="1:11" ht="14.4" customHeight="1" x14ac:dyDescent="0.3">
      <c r="A290" s="392" t="s">
        <v>418</v>
      </c>
      <c r="B290" s="393" t="s">
        <v>419</v>
      </c>
      <c r="C290" s="394" t="s">
        <v>423</v>
      </c>
      <c r="D290" s="395" t="s">
        <v>643</v>
      </c>
      <c r="E290" s="394" t="s">
        <v>1625</v>
      </c>
      <c r="F290" s="395" t="s">
        <v>1626</v>
      </c>
      <c r="G290" s="394" t="s">
        <v>1230</v>
      </c>
      <c r="H290" s="394" t="s">
        <v>1231</v>
      </c>
      <c r="I290" s="396">
        <v>1329.79</v>
      </c>
      <c r="J290" s="396">
        <v>1</v>
      </c>
      <c r="K290" s="397">
        <v>1329.79</v>
      </c>
    </row>
    <row r="291" spans="1:11" ht="14.4" customHeight="1" x14ac:dyDescent="0.3">
      <c r="A291" s="392" t="s">
        <v>418</v>
      </c>
      <c r="B291" s="393" t="s">
        <v>419</v>
      </c>
      <c r="C291" s="394" t="s">
        <v>423</v>
      </c>
      <c r="D291" s="395" t="s">
        <v>643</v>
      </c>
      <c r="E291" s="394" t="s">
        <v>1625</v>
      </c>
      <c r="F291" s="395" t="s">
        <v>1626</v>
      </c>
      <c r="G291" s="394" t="s">
        <v>1232</v>
      </c>
      <c r="H291" s="394" t="s">
        <v>1233</v>
      </c>
      <c r="I291" s="396">
        <v>199.09</v>
      </c>
      <c r="J291" s="396">
        <v>6</v>
      </c>
      <c r="K291" s="397">
        <v>1194.54</v>
      </c>
    </row>
    <row r="292" spans="1:11" ht="14.4" customHeight="1" x14ac:dyDescent="0.3">
      <c r="A292" s="392" t="s">
        <v>418</v>
      </c>
      <c r="B292" s="393" t="s">
        <v>419</v>
      </c>
      <c r="C292" s="394" t="s">
        <v>423</v>
      </c>
      <c r="D292" s="395" t="s">
        <v>643</v>
      </c>
      <c r="E292" s="394" t="s">
        <v>1625</v>
      </c>
      <c r="F292" s="395" t="s">
        <v>1626</v>
      </c>
      <c r="G292" s="394" t="s">
        <v>1234</v>
      </c>
      <c r="H292" s="394" t="s">
        <v>1235</v>
      </c>
      <c r="I292" s="396">
        <v>994.62</v>
      </c>
      <c r="J292" s="396">
        <v>1</v>
      </c>
      <c r="K292" s="397">
        <v>994.62</v>
      </c>
    </row>
    <row r="293" spans="1:11" ht="14.4" customHeight="1" x14ac:dyDescent="0.3">
      <c r="A293" s="392" t="s">
        <v>418</v>
      </c>
      <c r="B293" s="393" t="s">
        <v>419</v>
      </c>
      <c r="C293" s="394" t="s">
        <v>423</v>
      </c>
      <c r="D293" s="395" t="s">
        <v>643</v>
      </c>
      <c r="E293" s="394" t="s">
        <v>1625</v>
      </c>
      <c r="F293" s="395" t="s">
        <v>1626</v>
      </c>
      <c r="G293" s="394" t="s">
        <v>1236</v>
      </c>
      <c r="H293" s="394" t="s">
        <v>1237</v>
      </c>
      <c r="I293" s="396">
        <v>281.93</v>
      </c>
      <c r="J293" s="396">
        <v>1</v>
      </c>
      <c r="K293" s="397">
        <v>281.93</v>
      </c>
    </row>
    <row r="294" spans="1:11" ht="14.4" customHeight="1" x14ac:dyDescent="0.3">
      <c r="A294" s="392" t="s">
        <v>418</v>
      </c>
      <c r="B294" s="393" t="s">
        <v>419</v>
      </c>
      <c r="C294" s="394" t="s">
        <v>423</v>
      </c>
      <c r="D294" s="395" t="s">
        <v>643</v>
      </c>
      <c r="E294" s="394" t="s">
        <v>1625</v>
      </c>
      <c r="F294" s="395" t="s">
        <v>1626</v>
      </c>
      <c r="G294" s="394" t="s">
        <v>1238</v>
      </c>
      <c r="H294" s="394" t="s">
        <v>1239</v>
      </c>
      <c r="I294" s="396">
        <v>562.64</v>
      </c>
      <c r="J294" s="396">
        <v>5</v>
      </c>
      <c r="K294" s="397">
        <v>2813.19</v>
      </c>
    </row>
    <row r="295" spans="1:11" ht="14.4" customHeight="1" x14ac:dyDescent="0.3">
      <c r="A295" s="392" t="s">
        <v>418</v>
      </c>
      <c r="B295" s="393" t="s">
        <v>419</v>
      </c>
      <c r="C295" s="394" t="s">
        <v>423</v>
      </c>
      <c r="D295" s="395" t="s">
        <v>643</v>
      </c>
      <c r="E295" s="394" t="s">
        <v>1625</v>
      </c>
      <c r="F295" s="395" t="s">
        <v>1626</v>
      </c>
      <c r="G295" s="394" t="s">
        <v>1240</v>
      </c>
      <c r="H295" s="394" t="s">
        <v>1241</v>
      </c>
      <c r="I295" s="396">
        <v>1.28</v>
      </c>
      <c r="J295" s="396">
        <v>500</v>
      </c>
      <c r="K295" s="397">
        <v>639.35</v>
      </c>
    </row>
    <row r="296" spans="1:11" ht="14.4" customHeight="1" x14ac:dyDescent="0.3">
      <c r="A296" s="392" t="s">
        <v>418</v>
      </c>
      <c r="B296" s="393" t="s">
        <v>419</v>
      </c>
      <c r="C296" s="394" t="s">
        <v>423</v>
      </c>
      <c r="D296" s="395" t="s">
        <v>643</v>
      </c>
      <c r="E296" s="394" t="s">
        <v>1625</v>
      </c>
      <c r="F296" s="395" t="s">
        <v>1626</v>
      </c>
      <c r="G296" s="394" t="s">
        <v>1242</v>
      </c>
      <c r="H296" s="394" t="s">
        <v>1243</v>
      </c>
      <c r="I296" s="396">
        <v>756.7</v>
      </c>
      <c r="J296" s="396">
        <v>2</v>
      </c>
      <c r="K296" s="397">
        <v>1513.4</v>
      </c>
    </row>
    <row r="297" spans="1:11" ht="14.4" customHeight="1" x14ac:dyDescent="0.3">
      <c r="A297" s="392" t="s">
        <v>418</v>
      </c>
      <c r="B297" s="393" t="s">
        <v>419</v>
      </c>
      <c r="C297" s="394" t="s">
        <v>423</v>
      </c>
      <c r="D297" s="395" t="s">
        <v>643</v>
      </c>
      <c r="E297" s="394" t="s">
        <v>1625</v>
      </c>
      <c r="F297" s="395" t="s">
        <v>1626</v>
      </c>
      <c r="G297" s="394" t="s">
        <v>1244</v>
      </c>
      <c r="H297" s="394" t="s">
        <v>1245</v>
      </c>
      <c r="I297" s="396">
        <v>6.8499999999999988</v>
      </c>
      <c r="J297" s="396">
        <v>180</v>
      </c>
      <c r="K297" s="397">
        <v>1233</v>
      </c>
    </row>
    <row r="298" spans="1:11" ht="14.4" customHeight="1" x14ac:dyDescent="0.3">
      <c r="A298" s="392" t="s">
        <v>418</v>
      </c>
      <c r="B298" s="393" t="s">
        <v>419</v>
      </c>
      <c r="C298" s="394" t="s">
        <v>423</v>
      </c>
      <c r="D298" s="395" t="s">
        <v>643</v>
      </c>
      <c r="E298" s="394" t="s">
        <v>1625</v>
      </c>
      <c r="F298" s="395" t="s">
        <v>1626</v>
      </c>
      <c r="G298" s="394" t="s">
        <v>1246</v>
      </c>
      <c r="H298" s="394" t="s">
        <v>1247</v>
      </c>
      <c r="I298" s="396">
        <v>761.88</v>
      </c>
      <c r="J298" s="396">
        <v>1</v>
      </c>
      <c r="K298" s="397">
        <v>761.88</v>
      </c>
    </row>
    <row r="299" spans="1:11" ht="14.4" customHeight="1" x14ac:dyDescent="0.3">
      <c r="A299" s="392" t="s">
        <v>418</v>
      </c>
      <c r="B299" s="393" t="s">
        <v>419</v>
      </c>
      <c r="C299" s="394" t="s">
        <v>423</v>
      </c>
      <c r="D299" s="395" t="s">
        <v>643</v>
      </c>
      <c r="E299" s="394" t="s">
        <v>1625</v>
      </c>
      <c r="F299" s="395" t="s">
        <v>1626</v>
      </c>
      <c r="G299" s="394" t="s">
        <v>1248</v>
      </c>
      <c r="H299" s="394" t="s">
        <v>1249</v>
      </c>
      <c r="I299" s="396">
        <v>20</v>
      </c>
      <c r="J299" s="396">
        <v>100</v>
      </c>
      <c r="K299" s="397">
        <v>2000</v>
      </c>
    </row>
    <row r="300" spans="1:11" ht="14.4" customHeight="1" x14ac:dyDescent="0.3">
      <c r="A300" s="392" t="s">
        <v>418</v>
      </c>
      <c r="B300" s="393" t="s">
        <v>419</v>
      </c>
      <c r="C300" s="394" t="s">
        <v>423</v>
      </c>
      <c r="D300" s="395" t="s">
        <v>643</v>
      </c>
      <c r="E300" s="394" t="s">
        <v>1625</v>
      </c>
      <c r="F300" s="395" t="s">
        <v>1626</v>
      </c>
      <c r="G300" s="394" t="s">
        <v>1250</v>
      </c>
      <c r="H300" s="394" t="s">
        <v>1251</v>
      </c>
      <c r="I300" s="396">
        <v>2.38</v>
      </c>
      <c r="J300" s="396">
        <v>300</v>
      </c>
      <c r="K300" s="397">
        <v>715.11</v>
      </c>
    </row>
    <row r="301" spans="1:11" ht="14.4" customHeight="1" x14ac:dyDescent="0.3">
      <c r="A301" s="392" t="s">
        <v>418</v>
      </c>
      <c r="B301" s="393" t="s">
        <v>419</v>
      </c>
      <c r="C301" s="394" t="s">
        <v>423</v>
      </c>
      <c r="D301" s="395" t="s">
        <v>643</v>
      </c>
      <c r="E301" s="394" t="s">
        <v>1625</v>
      </c>
      <c r="F301" s="395" t="s">
        <v>1626</v>
      </c>
      <c r="G301" s="394" t="s">
        <v>1252</v>
      </c>
      <c r="H301" s="394" t="s">
        <v>1253</v>
      </c>
      <c r="I301" s="396">
        <v>6785</v>
      </c>
      <c r="J301" s="396">
        <v>1</v>
      </c>
      <c r="K301" s="397">
        <v>6785</v>
      </c>
    </row>
    <row r="302" spans="1:11" ht="14.4" customHeight="1" x14ac:dyDescent="0.3">
      <c r="A302" s="392" t="s">
        <v>418</v>
      </c>
      <c r="B302" s="393" t="s">
        <v>419</v>
      </c>
      <c r="C302" s="394" t="s">
        <v>423</v>
      </c>
      <c r="D302" s="395" t="s">
        <v>643</v>
      </c>
      <c r="E302" s="394" t="s">
        <v>1625</v>
      </c>
      <c r="F302" s="395" t="s">
        <v>1626</v>
      </c>
      <c r="G302" s="394" t="s">
        <v>1254</v>
      </c>
      <c r="H302" s="394" t="s">
        <v>1255</v>
      </c>
      <c r="I302" s="396">
        <v>894.19</v>
      </c>
      <c r="J302" s="396">
        <v>1</v>
      </c>
      <c r="K302" s="397">
        <v>894.19</v>
      </c>
    </row>
    <row r="303" spans="1:11" ht="14.4" customHeight="1" x14ac:dyDescent="0.3">
      <c r="A303" s="392" t="s">
        <v>418</v>
      </c>
      <c r="B303" s="393" t="s">
        <v>419</v>
      </c>
      <c r="C303" s="394" t="s">
        <v>423</v>
      </c>
      <c r="D303" s="395" t="s">
        <v>643</v>
      </c>
      <c r="E303" s="394" t="s">
        <v>1625</v>
      </c>
      <c r="F303" s="395" t="s">
        <v>1626</v>
      </c>
      <c r="G303" s="394" t="s">
        <v>1256</v>
      </c>
      <c r="H303" s="394" t="s">
        <v>1257</v>
      </c>
      <c r="I303" s="396">
        <v>843.37</v>
      </c>
      <c r="J303" s="396">
        <v>1</v>
      </c>
      <c r="K303" s="397">
        <v>843.37</v>
      </c>
    </row>
    <row r="304" spans="1:11" ht="14.4" customHeight="1" x14ac:dyDescent="0.3">
      <c r="A304" s="392" t="s">
        <v>418</v>
      </c>
      <c r="B304" s="393" t="s">
        <v>419</v>
      </c>
      <c r="C304" s="394" t="s">
        <v>423</v>
      </c>
      <c r="D304" s="395" t="s">
        <v>643</v>
      </c>
      <c r="E304" s="394" t="s">
        <v>1625</v>
      </c>
      <c r="F304" s="395" t="s">
        <v>1626</v>
      </c>
      <c r="G304" s="394" t="s">
        <v>1258</v>
      </c>
      <c r="H304" s="394" t="s">
        <v>1259</v>
      </c>
      <c r="I304" s="396">
        <v>454.01800000000003</v>
      </c>
      <c r="J304" s="396">
        <v>8</v>
      </c>
      <c r="K304" s="397">
        <v>3632.14</v>
      </c>
    </row>
    <row r="305" spans="1:11" ht="14.4" customHeight="1" x14ac:dyDescent="0.3">
      <c r="A305" s="392" t="s">
        <v>418</v>
      </c>
      <c r="B305" s="393" t="s">
        <v>419</v>
      </c>
      <c r="C305" s="394" t="s">
        <v>423</v>
      </c>
      <c r="D305" s="395" t="s">
        <v>643</v>
      </c>
      <c r="E305" s="394" t="s">
        <v>1625</v>
      </c>
      <c r="F305" s="395" t="s">
        <v>1626</v>
      </c>
      <c r="G305" s="394" t="s">
        <v>1260</v>
      </c>
      <c r="H305" s="394" t="s">
        <v>1261</v>
      </c>
      <c r="I305" s="396">
        <v>865.15</v>
      </c>
      <c r="J305" s="396">
        <v>1</v>
      </c>
      <c r="K305" s="397">
        <v>865.15</v>
      </c>
    </row>
    <row r="306" spans="1:11" ht="14.4" customHeight="1" x14ac:dyDescent="0.3">
      <c r="A306" s="392" t="s">
        <v>418</v>
      </c>
      <c r="B306" s="393" t="s">
        <v>419</v>
      </c>
      <c r="C306" s="394" t="s">
        <v>423</v>
      </c>
      <c r="D306" s="395" t="s">
        <v>643</v>
      </c>
      <c r="E306" s="394" t="s">
        <v>1625</v>
      </c>
      <c r="F306" s="395" t="s">
        <v>1626</v>
      </c>
      <c r="G306" s="394" t="s">
        <v>1262</v>
      </c>
      <c r="H306" s="394" t="s">
        <v>1263</v>
      </c>
      <c r="I306" s="396">
        <v>74.61</v>
      </c>
      <c r="J306" s="396">
        <v>6</v>
      </c>
      <c r="K306" s="397">
        <v>447.67</v>
      </c>
    </row>
    <row r="307" spans="1:11" ht="14.4" customHeight="1" x14ac:dyDescent="0.3">
      <c r="A307" s="392" t="s">
        <v>418</v>
      </c>
      <c r="B307" s="393" t="s">
        <v>419</v>
      </c>
      <c r="C307" s="394" t="s">
        <v>423</v>
      </c>
      <c r="D307" s="395" t="s">
        <v>643</v>
      </c>
      <c r="E307" s="394" t="s">
        <v>1625</v>
      </c>
      <c r="F307" s="395" t="s">
        <v>1626</v>
      </c>
      <c r="G307" s="394" t="s">
        <v>1264</v>
      </c>
      <c r="H307" s="394" t="s">
        <v>1265</v>
      </c>
      <c r="I307" s="396">
        <v>1822</v>
      </c>
      <c r="J307" s="396">
        <v>1</v>
      </c>
      <c r="K307" s="397">
        <v>1822</v>
      </c>
    </row>
    <row r="308" spans="1:11" ht="14.4" customHeight="1" x14ac:dyDescent="0.3">
      <c r="A308" s="392" t="s">
        <v>418</v>
      </c>
      <c r="B308" s="393" t="s">
        <v>419</v>
      </c>
      <c r="C308" s="394" t="s">
        <v>423</v>
      </c>
      <c r="D308" s="395" t="s">
        <v>643</v>
      </c>
      <c r="E308" s="394" t="s">
        <v>1625</v>
      </c>
      <c r="F308" s="395" t="s">
        <v>1626</v>
      </c>
      <c r="G308" s="394" t="s">
        <v>1266</v>
      </c>
      <c r="H308" s="394" t="s">
        <v>1267</v>
      </c>
      <c r="I308" s="396">
        <v>5.0999999999999996</v>
      </c>
      <c r="J308" s="396">
        <v>150</v>
      </c>
      <c r="K308" s="397">
        <v>764.75</v>
      </c>
    </row>
    <row r="309" spans="1:11" ht="14.4" customHeight="1" x14ac:dyDescent="0.3">
      <c r="A309" s="392" t="s">
        <v>418</v>
      </c>
      <c r="B309" s="393" t="s">
        <v>419</v>
      </c>
      <c r="C309" s="394" t="s">
        <v>423</v>
      </c>
      <c r="D309" s="395" t="s">
        <v>643</v>
      </c>
      <c r="E309" s="394" t="s">
        <v>1625</v>
      </c>
      <c r="F309" s="395" t="s">
        <v>1626</v>
      </c>
      <c r="G309" s="394" t="s">
        <v>1268</v>
      </c>
      <c r="H309" s="394" t="s">
        <v>1269</v>
      </c>
      <c r="I309" s="396">
        <v>526.16999999999996</v>
      </c>
      <c r="J309" s="396">
        <v>5</v>
      </c>
      <c r="K309" s="397">
        <v>2630.85</v>
      </c>
    </row>
    <row r="310" spans="1:11" ht="14.4" customHeight="1" x14ac:dyDescent="0.3">
      <c r="A310" s="392" t="s">
        <v>418</v>
      </c>
      <c r="B310" s="393" t="s">
        <v>419</v>
      </c>
      <c r="C310" s="394" t="s">
        <v>423</v>
      </c>
      <c r="D310" s="395" t="s">
        <v>643</v>
      </c>
      <c r="E310" s="394" t="s">
        <v>1625</v>
      </c>
      <c r="F310" s="395" t="s">
        <v>1626</v>
      </c>
      <c r="G310" s="394" t="s">
        <v>1270</v>
      </c>
      <c r="H310" s="394" t="s">
        <v>1271</v>
      </c>
      <c r="I310" s="396">
        <v>3.87</v>
      </c>
      <c r="J310" s="396">
        <v>180</v>
      </c>
      <c r="K310" s="397">
        <v>696</v>
      </c>
    </row>
    <row r="311" spans="1:11" ht="14.4" customHeight="1" x14ac:dyDescent="0.3">
      <c r="A311" s="392" t="s">
        <v>418</v>
      </c>
      <c r="B311" s="393" t="s">
        <v>419</v>
      </c>
      <c r="C311" s="394" t="s">
        <v>423</v>
      </c>
      <c r="D311" s="395" t="s">
        <v>643</v>
      </c>
      <c r="E311" s="394" t="s">
        <v>1625</v>
      </c>
      <c r="F311" s="395" t="s">
        <v>1626</v>
      </c>
      <c r="G311" s="394" t="s">
        <v>1272</v>
      </c>
      <c r="H311" s="394" t="s">
        <v>1273</v>
      </c>
      <c r="I311" s="396">
        <v>107.69</v>
      </c>
      <c r="J311" s="396">
        <v>50</v>
      </c>
      <c r="K311" s="397">
        <v>5384.5</v>
      </c>
    </row>
    <row r="312" spans="1:11" ht="14.4" customHeight="1" x14ac:dyDescent="0.3">
      <c r="A312" s="392" t="s">
        <v>418</v>
      </c>
      <c r="B312" s="393" t="s">
        <v>419</v>
      </c>
      <c r="C312" s="394" t="s">
        <v>423</v>
      </c>
      <c r="D312" s="395" t="s">
        <v>643</v>
      </c>
      <c r="E312" s="394" t="s">
        <v>1625</v>
      </c>
      <c r="F312" s="395" t="s">
        <v>1626</v>
      </c>
      <c r="G312" s="394" t="s">
        <v>1274</v>
      </c>
      <c r="H312" s="394" t="s">
        <v>1275</v>
      </c>
      <c r="I312" s="396">
        <v>141.55000000000001</v>
      </c>
      <c r="J312" s="396">
        <v>20</v>
      </c>
      <c r="K312" s="397">
        <v>2831.08</v>
      </c>
    </row>
    <row r="313" spans="1:11" ht="14.4" customHeight="1" x14ac:dyDescent="0.3">
      <c r="A313" s="392" t="s">
        <v>418</v>
      </c>
      <c r="B313" s="393" t="s">
        <v>419</v>
      </c>
      <c r="C313" s="394" t="s">
        <v>423</v>
      </c>
      <c r="D313" s="395" t="s">
        <v>643</v>
      </c>
      <c r="E313" s="394" t="s">
        <v>1625</v>
      </c>
      <c r="F313" s="395" t="s">
        <v>1626</v>
      </c>
      <c r="G313" s="394" t="s">
        <v>1274</v>
      </c>
      <c r="H313" s="394" t="s">
        <v>1276</v>
      </c>
      <c r="I313" s="396">
        <v>141.55333333333334</v>
      </c>
      <c r="J313" s="396">
        <v>17</v>
      </c>
      <c r="K313" s="397">
        <v>2406.42</v>
      </c>
    </row>
    <row r="314" spans="1:11" ht="14.4" customHeight="1" x14ac:dyDescent="0.3">
      <c r="A314" s="392" t="s">
        <v>418</v>
      </c>
      <c r="B314" s="393" t="s">
        <v>419</v>
      </c>
      <c r="C314" s="394" t="s">
        <v>423</v>
      </c>
      <c r="D314" s="395" t="s">
        <v>643</v>
      </c>
      <c r="E314" s="394" t="s">
        <v>1625</v>
      </c>
      <c r="F314" s="395" t="s">
        <v>1626</v>
      </c>
      <c r="G314" s="394" t="s">
        <v>1277</v>
      </c>
      <c r="H314" s="394" t="s">
        <v>1278</v>
      </c>
      <c r="I314" s="396">
        <v>1102.31</v>
      </c>
      <c r="J314" s="396">
        <v>2</v>
      </c>
      <c r="K314" s="397">
        <v>2204.62</v>
      </c>
    </row>
    <row r="315" spans="1:11" ht="14.4" customHeight="1" x14ac:dyDescent="0.3">
      <c r="A315" s="392" t="s">
        <v>418</v>
      </c>
      <c r="B315" s="393" t="s">
        <v>419</v>
      </c>
      <c r="C315" s="394" t="s">
        <v>423</v>
      </c>
      <c r="D315" s="395" t="s">
        <v>643</v>
      </c>
      <c r="E315" s="394" t="s">
        <v>1625</v>
      </c>
      <c r="F315" s="395" t="s">
        <v>1626</v>
      </c>
      <c r="G315" s="394" t="s">
        <v>1279</v>
      </c>
      <c r="H315" s="394" t="s">
        <v>1280</v>
      </c>
      <c r="I315" s="396">
        <v>37.51</v>
      </c>
      <c r="J315" s="396">
        <v>30</v>
      </c>
      <c r="K315" s="397">
        <v>1125.3</v>
      </c>
    </row>
    <row r="316" spans="1:11" ht="14.4" customHeight="1" x14ac:dyDescent="0.3">
      <c r="A316" s="392" t="s">
        <v>418</v>
      </c>
      <c r="B316" s="393" t="s">
        <v>419</v>
      </c>
      <c r="C316" s="394" t="s">
        <v>423</v>
      </c>
      <c r="D316" s="395" t="s">
        <v>643</v>
      </c>
      <c r="E316" s="394" t="s">
        <v>1625</v>
      </c>
      <c r="F316" s="395" t="s">
        <v>1626</v>
      </c>
      <c r="G316" s="394" t="s">
        <v>1281</v>
      </c>
      <c r="H316" s="394" t="s">
        <v>1282</v>
      </c>
      <c r="I316" s="396">
        <v>843.37</v>
      </c>
      <c r="J316" s="396">
        <v>1</v>
      </c>
      <c r="K316" s="397">
        <v>843.37</v>
      </c>
    </row>
    <row r="317" spans="1:11" ht="14.4" customHeight="1" x14ac:dyDescent="0.3">
      <c r="A317" s="392" t="s">
        <v>418</v>
      </c>
      <c r="B317" s="393" t="s">
        <v>419</v>
      </c>
      <c r="C317" s="394" t="s">
        <v>423</v>
      </c>
      <c r="D317" s="395" t="s">
        <v>643</v>
      </c>
      <c r="E317" s="394" t="s">
        <v>1625</v>
      </c>
      <c r="F317" s="395" t="s">
        <v>1626</v>
      </c>
      <c r="G317" s="394" t="s">
        <v>1283</v>
      </c>
      <c r="H317" s="394" t="s">
        <v>1284</v>
      </c>
      <c r="I317" s="396">
        <v>5.0999999999999996</v>
      </c>
      <c r="J317" s="396">
        <v>90</v>
      </c>
      <c r="K317" s="397">
        <v>458.86</v>
      </c>
    </row>
    <row r="318" spans="1:11" ht="14.4" customHeight="1" x14ac:dyDescent="0.3">
      <c r="A318" s="392" t="s">
        <v>418</v>
      </c>
      <c r="B318" s="393" t="s">
        <v>419</v>
      </c>
      <c r="C318" s="394" t="s">
        <v>423</v>
      </c>
      <c r="D318" s="395" t="s">
        <v>643</v>
      </c>
      <c r="E318" s="394" t="s">
        <v>1625</v>
      </c>
      <c r="F318" s="395" t="s">
        <v>1626</v>
      </c>
      <c r="G318" s="394" t="s">
        <v>1285</v>
      </c>
      <c r="H318" s="394" t="s">
        <v>1286</v>
      </c>
      <c r="I318" s="396">
        <v>600.16</v>
      </c>
      <c r="J318" s="396">
        <v>1</v>
      </c>
      <c r="K318" s="397">
        <v>600.16</v>
      </c>
    </row>
    <row r="319" spans="1:11" ht="14.4" customHeight="1" x14ac:dyDescent="0.3">
      <c r="A319" s="392" t="s">
        <v>418</v>
      </c>
      <c r="B319" s="393" t="s">
        <v>419</v>
      </c>
      <c r="C319" s="394" t="s">
        <v>423</v>
      </c>
      <c r="D319" s="395" t="s">
        <v>643</v>
      </c>
      <c r="E319" s="394" t="s">
        <v>1625</v>
      </c>
      <c r="F319" s="395" t="s">
        <v>1626</v>
      </c>
      <c r="G319" s="394" t="s">
        <v>1287</v>
      </c>
      <c r="H319" s="394" t="s">
        <v>1288</v>
      </c>
      <c r="I319" s="396">
        <v>83.13</v>
      </c>
      <c r="J319" s="396">
        <v>100</v>
      </c>
      <c r="K319" s="397">
        <v>8313.2000000000007</v>
      </c>
    </row>
    <row r="320" spans="1:11" ht="14.4" customHeight="1" x14ac:dyDescent="0.3">
      <c r="A320" s="392" t="s">
        <v>418</v>
      </c>
      <c r="B320" s="393" t="s">
        <v>419</v>
      </c>
      <c r="C320" s="394" t="s">
        <v>423</v>
      </c>
      <c r="D320" s="395" t="s">
        <v>643</v>
      </c>
      <c r="E320" s="394" t="s">
        <v>1625</v>
      </c>
      <c r="F320" s="395" t="s">
        <v>1626</v>
      </c>
      <c r="G320" s="394" t="s">
        <v>1289</v>
      </c>
      <c r="H320" s="394" t="s">
        <v>1290</v>
      </c>
      <c r="I320" s="396">
        <v>615.89</v>
      </c>
      <c r="J320" s="396">
        <v>1</v>
      </c>
      <c r="K320" s="397">
        <v>615.89</v>
      </c>
    </row>
    <row r="321" spans="1:11" ht="14.4" customHeight="1" x14ac:dyDescent="0.3">
      <c r="A321" s="392" t="s">
        <v>418</v>
      </c>
      <c r="B321" s="393" t="s">
        <v>419</v>
      </c>
      <c r="C321" s="394" t="s">
        <v>423</v>
      </c>
      <c r="D321" s="395" t="s">
        <v>643</v>
      </c>
      <c r="E321" s="394" t="s">
        <v>1625</v>
      </c>
      <c r="F321" s="395" t="s">
        <v>1626</v>
      </c>
      <c r="G321" s="394" t="s">
        <v>1291</v>
      </c>
      <c r="H321" s="394" t="s">
        <v>1292</v>
      </c>
      <c r="I321" s="396">
        <v>1681.9</v>
      </c>
      <c r="J321" s="396">
        <v>1</v>
      </c>
      <c r="K321" s="397">
        <v>1681.9</v>
      </c>
    </row>
    <row r="322" spans="1:11" ht="14.4" customHeight="1" x14ac:dyDescent="0.3">
      <c r="A322" s="392" t="s">
        <v>418</v>
      </c>
      <c r="B322" s="393" t="s">
        <v>419</v>
      </c>
      <c r="C322" s="394" t="s">
        <v>423</v>
      </c>
      <c r="D322" s="395" t="s">
        <v>643</v>
      </c>
      <c r="E322" s="394" t="s">
        <v>1625</v>
      </c>
      <c r="F322" s="395" t="s">
        <v>1626</v>
      </c>
      <c r="G322" s="394" t="s">
        <v>1293</v>
      </c>
      <c r="H322" s="394" t="s">
        <v>1294</v>
      </c>
      <c r="I322" s="396">
        <v>6785</v>
      </c>
      <c r="J322" s="396">
        <v>1</v>
      </c>
      <c r="K322" s="397">
        <v>6785</v>
      </c>
    </row>
    <row r="323" spans="1:11" ht="14.4" customHeight="1" x14ac:dyDescent="0.3">
      <c r="A323" s="392" t="s">
        <v>418</v>
      </c>
      <c r="B323" s="393" t="s">
        <v>419</v>
      </c>
      <c r="C323" s="394" t="s">
        <v>423</v>
      </c>
      <c r="D323" s="395" t="s">
        <v>643</v>
      </c>
      <c r="E323" s="394" t="s">
        <v>1625</v>
      </c>
      <c r="F323" s="395" t="s">
        <v>1626</v>
      </c>
      <c r="G323" s="394" t="s">
        <v>1295</v>
      </c>
      <c r="H323" s="394" t="s">
        <v>1296</v>
      </c>
      <c r="I323" s="396">
        <v>188</v>
      </c>
      <c r="J323" s="396">
        <v>83</v>
      </c>
      <c r="K323" s="397">
        <v>16954.009999999998</v>
      </c>
    </row>
    <row r="324" spans="1:11" ht="14.4" customHeight="1" x14ac:dyDescent="0.3">
      <c r="A324" s="392" t="s">
        <v>418</v>
      </c>
      <c r="B324" s="393" t="s">
        <v>419</v>
      </c>
      <c r="C324" s="394" t="s">
        <v>423</v>
      </c>
      <c r="D324" s="395" t="s">
        <v>643</v>
      </c>
      <c r="E324" s="394" t="s">
        <v>1625</v>
      </c>
      <c r="F324" s="395" t="s">
        <v>1626</v>
      </c>
      <c r="G324" s="394" t="s">
        <v>1297</v>
      </c>
      <c r="H324" s="394" t="s">
        <v>1298</v>
      </c>
      <c r="I324" s="396">
        <v>526.13</v>
      </c>
      <c r="J324" s="396">
        <v>10</v>
      </c>
      <c r="K324" s="397">
        <v>5261.27</v>
      </c>
    </row>
    <row r="325" spans="1:11" ht="14.4" customHeight="1" x14ac:dyDescent="0.3">
      <c r="A325" s="392" t="s">
        <v>418</v>
      </c>
      <c r="B325" s="393" t="s">
        <v>419</v>
      </c>
      <c r="C325" s="394" t="s">
        <v>423</v>
      </c>
      <c r="D325" s="395" t="s">
        <v>643</v>
      </c>
      <c r="E325" s="394" t="s">
        <v>1625</v>
      </c>
      <c r="F325" s="395" t="s">
        <v>1626</v>
      </c>
      <c r="G325" s="394" t="s">
        <v>1299</v>
      </c>
      <c r="H325" s="394" t="s">
        <v>1300</v>
      </c>
      <c r="I325" s="396">
        <v>549.0383333333333</v>
      </c>
      <c r="J325" s="396">
        <v>7</v>
      </c>
      <c r="K325" s="397">
        <v>3593.7</v>
      </c>
    </row>
    <row r="326" spans="1:11" ht="14.4" customHeight="1" x14ac:dyDescent="0.3">
      <c r="A326" s="392" t="s">
        <v>418</v>
      </c>
      <c r="B326" s="393" t="s">
        <v>419</v>
      </c>
      <c r="C326" s="394" t="s">
        <v>423</v>
      </c>
      <c r="D326" s="395" t="s">
        <v>643</v>
      </c>
      <c r="E326" s="394" t="s">
        <v>1625</v>
      </c>
      <c r="F326" s="395" t="s">
        <v>1626</v>
      </c>
      <c r="G326" s="394" t="s">
        <v>1301</v>
      </c>
      <c r="H326" s="394" t="s">
        <v>1302</v>
      </c>
      <c r="I326" s="396">
        <v>477.95</v>
      </c>
      <c r="J326" s="396">
        <v>1</v>
      </c>
      <c r="K326" s="397">
        <v>477.95</v>
      </c>
    </row>
    <row r="327" spans="1:11" ht="14.4" customHeight="1" x14ac:dyDescent="0.3">
      <c r="A327" s="392" t="s">
        <v>418</v>
      </c>
      <c r="B327" s="393" t="s">
        <v>419</v>
      </c>
      <c r="C327" s="394" t="s">
        <v>423</v>
      </c>
      <c r="D327" s="395" t="s">
        <v>643</v>
      </c>
      <c r="E327" s="394" t="s">
        <v>1625</v>
      </c>
      <c r="F327" s="395" t="s">
        <v>1626</v>
      </c>
      <c r="G327" s="394" t="s">
        <v>1303</v>
      </c>
      <c r="H327" s="394" t="s">
        <v>1304</v>
      </c>
      <c r="I327" s="396">
        <v>1862.11</v>
      </c>
      <c r="J327" s="396">
        <v>1</v>
      </c>
      <c r="K327" s="397">
        <v>1862.11</v>
      </c>
    </row>
    <row r="328" spans="1:11" ht="14.4" customHeight="1" x14ac:dyDescent="0.3">
      <c r="A328" s="392" t="s">
        <v>418</v>
      </c>
      <c r="B328" s="393" t="s">
        <v>419</v>
      </c>
      <c r="C328" s="394" t="s">
        <v>423</v>
      </c>
      <c r="D328" s="395" t="s">
        <v>643</v>
      </c>
      <c r="E328" s="394" t="s">
        <v>1625</v>
      </c>
      <c r="F328" s="395" t="s">
        <v>1626</v>
      </c>
      <c r="G328" s="394" t="s">
        <v>1305</v>
      </c>
      <c r="H328" s="394" t="s">
        <v>1306</v>
      </c>
      <c r="I328" s="396">
        <v>865.15</v>
      </c>
      <c r="J328" s="396">
        <v>1</v>
      </c>
      <c r="K328" s="397">
        <v>865.15</v>
      </c>
    </row>
    <row r="329" spans="1:11" ht="14.4" customHeight="1" x14ac:dyDescent="0.3">
      <c r="A329" s="392" t="s">
        <v>418</v>
      </c>
      <c r="B329" s="393" t="s">
        <v>419</v>
      </c>
      <c r="C329" s="394" t="s">
        <v>423</v>
      </c>
      <c r="D329" s="395" t="s">
        <v>643</v>
      </c>
      <c r="E329" s="394" t="s">
        <v>1625</v>
      </c>
      <c r="F329" s="395" t="s">
        <v>1626</v>
      </c>
      <c r="G329" s="394" t="s">
        <v>1307</v>
      </c>
      <c r="H329" s="394" t="s">
        <v>1308</v>
      </c>
      <c r="I329" s="396">
        <v>3.32</v>
      </c>
      <c r="J329" s="396">
        <v>300</v>
      </c>
      <c r="K329" s="397">
        <v>995</v>
      </c>
    </row>
    <row r="330" spans="1:11" ht="14.4" customHeight="1" x14ac:dyDescent="0.3">
      <c r="A330" s="392" t="s">
        <v>418</v>
      </c>
      <c r="B330" s="393" t="s">
        <v>419</v>
      </c>
      <c r="C330" s="394" t="s">
        <v>423</v>
      </c>
      <c r="D330" s="395" t="s">
        <v>643</v>
      </c>
      <c r="E330" s="394" t="s">
        <v>1625</v>
      </c>
      <c r="F330" s="395" t="s">
        <v>1626</v>
      </c>
      <c r="G330" s="394" t="s">
        <v>1309</v>
      </c>
      <c r="H330" s="394" t="s">
        <v>1310</v>
      </c>
      <c r="I330" s="396">
        <v>6785</v>
      </c>
      <c r="J330" s="396">
        <v>1</v>
      </c>
      <c r="K330" s="397">
        <v>6785</v>
      </c>
    </row>
    <row r="331" spans="1:11" ht="14.4" customHeight="1" x14ac:dyDescent="0.3">
      <c r="A331" s="392" t="s">
        <v>418</v>
      </c>
      <c r="B331" s="393" t="s">
        <v>419</v>
      </c>
      <c r="C331" s="394" t="s">
        <v>423</v>
      </c>
      <c r="D331" s="395" t="s">
        <v>643</v>
      </c>
      <c r="E331" s="394" t="s">
        <v>1625</v>
      </c>
      <c r="F331" s="395" t="s">
        <v>1626</v>
      </c>
      <c r="G331" s="394" t="s">
        <v>1311</v>
      </c>
      <c r="H331" s="394" t="s">
        <v>1312</v>
      </c>
      <c r="I331" s="396">
        <v>22.320000000000004</v>
      </c>
      <c r="J331" s="396">
        <v>40</v>
      </c>
      <c r="K331" s="397">
        <v>892.8</v>
      </c>
    </row>
    <row r="332" spans="1:11" ht="14.4" customHeight="1" x14ac:dyDescent="0.3">
      <c r="A332" s="392" t="s">
        <v>418</v>
      </c>
      <c r="B332" s="393" t="s">
        <v>419</v>
      </c>
      <c r="C332" s="394" t="s">
        <v>423</v>
      </c>
      <c r="D332" s="395" t="s">
        <v>643</v>
      </c>
      <c r="E332" s="394" t="s">
        <v>1625</v>
      </c>
      <c r="F332" s="395" t="s">
        <v>1626</v>
      </c>
      <c r="G332" s="394" t="s">
        <v>1313</v>
      </c>
      <c r="H332" s="394" t="s">
        <v>1314</v>
      </c>
      <c r="I332" s="396">
        <v>532.14</v>
      </c>
      <c r="J332" s="396">
        <v>1</v>
      </c>
      <c r="K332" s="397">
        <v>532.14</v>
      </c>
    </row>
    <row r="333" spans="1:11" ht="14.4" customHeight="1" x14ac:dyDescent="0.3">
      <c r="A333" s="392" t="s">
        <v>418</v>
      </c>
      <c r="B333" s="393" t="s">
        <v>419</v>
      </c>
      <c r="C333" s="394" t="s">
        <v>423</v>
      </c>
      <c r="D333" s="395" t="s">
        <v>643</v>
      </c>
      <c r="E333" s="394" t="s">
        <v>1625</v>
      </c>
      <c r="F333" s="395" t="s">
        <v>1626</v>
      </c>
      <c r="G333" s="394" t="s">
        <v>1315</v>
      </c>
      <c r="H333" s="394" t="s">
        <v>1316</v>
      </c>
      <c r="I333" s="396">
        <v>17.670000000000002</v>
      </c>
      <c r="J333" s="396">
        <v>80</v>
      </c>
      <c r="K333" s="397">
        <v>1413.6</v>
      </c>
    </row>
    <row r="334" spans="1:11" ht="14.4" customHeight="1" x14ac:dyDescent="0.3">
      <c r="A334" s="392" t="s">
        <v>418</v>
      </c>
      <c r="B334" s="393" t="s">
        <v>419</v>
      </c>
      <c r="C334" s="394" t="s">
        <v>423</v>
      </c>
      <c r="D334" s="395" t="s">
        <v>643</v>
      </c>
      <c r="E334" s="394" t="s">
        <v>1625</v>
      </c>
      <c r="F334" s="395" t="s">
        <v>1626</v>
      </c>
      <c r="G334" s="394" t="s">
        <v>1317</v>
      </c>
      <c r="H334" s="394" t="s">
        <v>1318</v>
      </c>
      <c r="I334" s="396">
        <v>88.51</v>
      </c>
      <c r="J334" s="396">
        <v>20</v>
      </c>
      <c r="K334" s="397">
        <v>1770.26</v>
      </c>
    </row>
    <row r="335" spans="1:11" ht="14.4" customHeight="1" x14ac:dyDescent="0.3">
      <c r="A335" s="392" t="s">
        <v>418</v>
      </c>
      <c r="B335" s="393" t="s">
        <v>419</v>
      </c>
      <c r="C335" s="394" t="s">
        <v>423</v>
      </c>
      <c r="D335" s="395" t="s">
        <v>643</v>
      </c>
      <c r="E335" s="394" t="s">
        <v>1625</v>
      </c>
      <c r="F335" s="395" t="s">
        <v>1626</v>
      </c>
      <c r="G335" s="394" t="s">
        <v>1319</v>
      </c>
      <c r="H335" s="394" t="s">
        <v>1320</v>
      </c>
      <c r="I335" s="396">
        <v>1587</v>
      </c>
      <c r="J335" s="396">
        <v>1</v>
      </c>
      <c r="K335" s="397">
        <v>1587</v>
      </c>
    </row>
    <row r="336" spans="1:11" ht="14.4" customHeight="1" x14ac:dyDescent="0.3">
      <c r="A336" s="392" t="s">
        <v>418</v>
      </c>
      <c r="B336" s="393" t="s">
        <v>419</v>
      </c>
      <c r="C336" s="394" t="s">
        <v>423</v>
      </c>
      <c r="D336" s="395" t="s">
        <v>643</v>
      </c>
      <c r="E336" s="394" t="s">
        <v>1625</v>
      </c>
      <c r="F336" s="395" t="s">
        <v>1626</v>
      </c>
      <c r="G336" s="394" t="s">
        <v>1321</v>
      </c>
      <c r="H336" s="394" t="s">
        <v>1322</v>
      </c>
      <c r="I336" s="396">
        <v>232.5</v>
      </c>
      <c r="J336" s="396">
        <v>10</v>
      </c>
      <c r="K336" s="397">
        <v>2325</v>
      </c>
    </row>
    <row r="337" spans="1:11" ht="14.4" customHeight="1" x14ac:dyDescent="0.3">
      <c r="A337" s="392" t="s">
        <v>418</v>
      </c>
      <c r="B337" s="393" t="s">
        <v>419</v>
      </c>
      <c r="C337" s="394" t="s">
        <v>423</v>
      </c>
      <c r="D337" s="395" t="s">
        <v>643</v>
      </c>
      <c r="E337" s="394" t="s">
        <v>1625</v>
      </c>
      <c r="F337" s="395" t="s">
        <v>1626</v>
      </c>
      <c r="G337" s="394" t="s">
        <v>1323</v>
      </c>
      <c r="H337" s="394" t="s">
        <v>1324</v>
      </c>
      <c r="I337" s="396">
        <v>19.55</v>
      </c>
      <c r="J337" s="396">
        <v>90</v>
      </c>
      <c r="K337" s="397">
        <v>1759.5</v>
      </c>
    </row>
    <row r="338" spans="1:11" ht="14.4" customHeight="1" x14ac:dyDescent="0.3">
      <c r="A338" s="392" t="s">
        <v>418</v>
      </c>
      <c r="B338" s="393" t="s">
        <v>419</v>
      </c>
      <c r="C338" s="394" t="s">
        <v>423</v>
      </c>
      <c r="D338" s="395" t="s">
        <v>643</v>
      </c>
      <c r="E338" s="394" t="s">
        <v>1625</v>
      </c>
      <c r="F338" s="395" t="s">
        <v>1626</v>
      </c>
      <c r="G338" s="394" t="s">
        <v>1325</v>
      </c>
      <c r="H338" s="394" t="s">
        <v>1326</v>
      </c>
      <c r="I338" s="396">
        <v>17.670000000000002</v>
      </c>
      <c r="J338" s="396">
        <v>180</v>
      </c>
      <c r="K338" s="397">
        <v>3180.6000000000004</v>
      </c>
    </row>
    <row r="339" spans="1:11" ht="14.4" customHeight="1" x14ac:dyDescent="0.3">
      <c r="A339" s="392" t="s">
        <v>418</v>
      </c>
      <c r="B339" s="393" t="s">
        <v>419</v>
      </c>
      <c r="C339" s="394" t="s">
        <v>423</v>
      </c>
      <c r="D339" s="395" t="s">
        <v>643</v>
      </c>
      <c r="E339" s="394" t="s">
        <v>1625</v>
      </c>
      <c r="F339" s="395" t="s">
        <v>1626</v>
      </c>
      <c r="G339" s="394" t="s">
        <v>1327</v>
      </c>
      <c r="H339" s="394" t="s">
        <v>1328</v>
      </c>
      <c r="I339" s="396">
        <v>1018.59</v>
      </c>
      <c r="J339" s="396">
        <v>1</v>
      </c>
      <c r="K339" s="397">
        <v>1018.59</v>
      </c>
    </row>
    <row r="340" spans="1:11" ht="14.4" customHeight="1" x14ac:dyDescent="0.3">
      <c r="A340" s="392" t="s">
        <v>418</v>
      </c>
      <c r="B340" s="393" t="s">
        <v>419</v>
      </c>
      <c r="C340" s="394" t="s">
        <v>423</v>
      </c>
      <c r="D340" s="395" t="s">
        <v>643</v>
      </c>
      <c r="E340" s="394" t="s">
        <v>1625</v>
      </c>
      <c r="F340" s="395" t="s">
        <v>1626</v>
      </c>
      <c r="G340" s="394" t="s">
        <v>1329</v>
      </c>
      <c r="H340" s="394" t="s">
        <v>1330</v>
      </c>
      <c r="I340" s="396">
        <v>199.02</v>
      </c>
      <c r="J340" s="396">
        <v>2</v>
      </c>
      <c r="K340" s="397">
        <v>398.04</v>
      </c>
    </row>
    <row r="341" spans="1:11" ht="14.4" customHeight="1" x14ac:dyDescent="0.3">
      <c r="A341" s="392" t="s">
        <v>418</v>
      </c>
      <c r="B341" s="393" t="s">
        <v>419</v>
      </c>
      <c r="C341" s="394" t="s">
        <v>423</v>
      </c>
      <c r="D341" s="395" t="s">
        <v>643</v>
      </c>
      <c r="E341" s="394" t="s">
        <v>1625</v>
      </c>
      <c r="F341" s="395" t="s">
        <v>1626</v>
      </c>
      <c r="G341" s="394" t="s">
        <v>1331</v>
      </c>
      <c r="H341" s="394" t="s">
        <v>1332</v>
      </c>
      <c r="I341" s="396">
        <v>19.55</v>
      </c>
      <c r="J341" s="396">
        <v>60</v>
      </c>
      <c r="K341" s="397">
        <v>1173</v>
      </c>
    </row>
    <row r="342" spans="1:11" ht="14.4" customHeight="1" x14ac:dyDescent="0.3">
      <c r="A342" s="392" t="s">
        <v>418</v>
      </c>
      <c r="B342" s="393" t="s">
        <v>419</v>
      </c>
      <c r="C342" s="394" t="s">
        <v>423</v>
      </c>
      <c r="D342" s="395" t="s">
        <v>643</v>
      </c>
      <c r="E342" s="394" t="s">
        <v>1625</v>
      </c>
      <c r="F342" s="395" t="s">
        <v>1626</v>
      </c>
      <c r="G342" s="394" t="s">
        <v>1333</v>
      </c>
      <c r="H342" s="394" t="s">
        <v>1334</v>
      </c>
      <c r="I342" s="396">
        <v>655.65</v>
      </c>
      <c r="J342" s="396">
        <v>1</v>
      </c>
      <c r="K342" s="397">
        <v>655.65</v>
      </c>
    </row>
    <row r="343" spans="1:11" ht="14.4" customHeight="1" x14ac:dyDescent="0.3">
      <c r="A343" s="392" t="s">
        <v>418</v>
      </c>
      <c r="B343" s="393" t="s">
        <v>419</v>
      </c>
      <c r="C343" s="394" t="s">
        <v>423</v>
      </c>
      <c r="D343" s="395" t="s">
        <v>643</v>
      </c>
      <c r="E343" s="394" t="s">
        <v>1625</v>
      </c>
      <c r="F343" s="395" t="s">
        <v>1626</v>
      </c>
      <c r="G343" s="394" t="s">
        <v>1335</v>
      </c>
      <c r="H343" s="394" t="s">
        <v>1336</v>
      </c>
      <c r="I343" s="396">
        <v>308.75</v>
      </c>
      <c r="J343" s="396">
        <v>2</v>
      </c>
      <c r="K343" s="397">
        <v>617.5</v>
      </c>
    </row>
    <row r="344" spans="1:11" ht="14.4" customHeight="1" x14ac:dyDescent="0.3">
      <c r="A344" s="392" t="s">
        <v>418</v>
      </c>
      <c r="B344" s="393" t="s">
        <v>419</v>
      </c>
      <c r="C344" s="394" t="s">
        <v>423</v>
      </c>
      <c r="D344" s="395" t="s">
        <v>643</v>
      </c>
      <c r="E344" s="394" t="s">
        <v>1625</v>
      </c>
      <c r="F344" s="395" t="s">
        <v>1626</v>
      </c>
      <c r="G344" s="394" t="s">
        <v>1337</v>
      </c>
      <c r="H344" s="394" t="s">
        <v>1338</v>
      </c>
      <c r="I344" s="396">
        <v>3067.625</v>
      </c>
      <c r="J344" s="396">
        <v>2</v>
      </c>
      <c r="K344" s="397">
        <v>6135.25</v>
      </c>
    </row>
    <row r="345" spans="1:11" ht="14.4" customHeight="1" x14ac:dyDescent="0.3">
      <c r="A345" s="392" t="s">
        <v>418</v>
      </c>
      <c r="B345" s="393" t="s">
        <v>419</v>
      </c>
      <c r="C345" s="394" t="s">
        <v>423</v>
      </c>
      <c r="D345" s="395" t="s">
        <v>643</v>
      </c>
      <c r="E345" s="394" t="s">
        <v>1625</v>
      </c>
      <c r="F345" s="395" t="s">
        <v>1626</v>
      </c>
      <c r="G345" s="394" t="s">
        <v>1339</v>
      </c>
      <c r="H345" s="394" t="s">
        <v>1340</v>
      </c>
      <c r="I345" s="396">
        <v>19.55</v>
      </c>
      <c r="J345" s="396">
        <v>120</v>
      </c>
      <c r="K345" s="397">
        <v>2346</v>
      </c>
    </row>
    <row r="346" spans="1:11" ht="14.4" customHeight="1" x14ac:dyDescent="0.3">
      <c r="A346" s="392" t="s">
        <v>418</v>
      </c>
      <c r="B346" s="393" t="s">
        <v>419</v>
      </c>
      <c r="C346" s="394" t="s">
        <v>423</v>
      </c>
      <c r="D346" s="395" t="s">
        <v>643</v>
      </c>
      <c r="E346" s="394" t="s">
        <v>1625</v>
      </c>
      <c r="F346" s="395" t="s">
        <v>1626</v>
      </c>
      <c r="G346" s="394" t="s">
        <v>1341</v>
      </c>
      <c r="H346" s="394" t="s">
        <v>1342</v>
      </c>
      <c r="I346" s="396">
        <v>1488</v>
      </c>
      <c r="J346" s="396">
        <v>1</v>
      </c>
      <c r="K346" s="397">
        <v>1488</v>
      </c>
    </row>
    <row r="347" spans="1:11" ht="14.4" customHeight="1" x14ac:dyDescent="0.3">
      <c r="A347" s="392" t="s">
        <v>418</v>
      </c>
      <c r="B347" s="393" t="s">
        <v>419</v>
      </c>
      <c r="C347" s="394" t="s">
        <v>423</v>
      </c>
      <c r="D347" s="395" t="s">
        <v>643</v>
      </c>
      <c r="E347" s="394" t="s">
        <v>1625</v>
      </c>
      <c r="F347" s="395" t="s">
        <v>1626</v>
      </c>
      <c r="G347" s="394" t="s">
        <v>1343</v>
      </c>
      <c r="H347" s="394" t="s">
        <v>1344</v>
      </c>
      <c r="I347" s="396">
        <v>711.45</v>
      </c>
      <c r="J347" s="396">
        <v>4</v>
      </c>
      <c r="K347" s="397">
        <v>2845.8</v>
      </c>
    </row>
    <row r="348" spans="1:11" ht="14.4" customHeight="1" x14ac:dyDescent="0.3">
      <c r="A348" s="392" t="s">
        <v>418</v>
      </c>
      <c r="B348" s="393" t="s">
        <v>419</v>
      </c>
      <c r="C348" s="394" t="s">
        <v>423</v>
      </c>
      <c r="D348" s="395" t="s">
        <v>643</v>
      </c>
      <c r="E348" s="394" t="s">
        <v>1625</v>
      </c>
      <c r="F348" s="395" t="s">
        <v>1626</v>
      </c>
      <c r="G348" s="394" t="s">
        <v>1345</v>
      </c>
      <c r="H348" s="394" t="s">
        <v>1346</v>
      </c>
      <c r="I348" s="396">
        <v>2459</v>
      </c>
      <c r="J348" s="396">
        <v>1</v>
      </c>
      <c r="K348" s="397">
        <v>2459</v>
      </c>
    </row>
    <row r="349" spans="1:11" ht="14.4" customHeight="1" x14ac:dyDescent="0.3">
      <c r="A349" s="392" t="s">
        <v>418</v>
      </c>
      <c r="B349" s="393" t="s">
        <v>419</v>
      </c>
      <c r="C349" s="394" t="s">
        <v>423</v>
      </c>
      <c r="D349" s="395" t="s">
        <v>643</v>
      </c>
      <c r="E349" s="394" t="s">
        <v>1625</v>
      </c>
      <c r="F349" s="395" t="s">
        <v>1626</v>
      </c>
      <c r="G349" s="394" t="s">
        <v>1347</v>
      </c>
      <c r="H349" s="394" t="s">
        <v>1348</v>
      </c>
      <c r="I349" s="396">
        <v>2.4700000000000002</v>
      </c>
      <c r="J349" s="396">
        <v>600</v>
      </c>
      <c r="K349" s="397">
        <v>1482</v>
      </c>
    </row>
    <row r="350" spans="1:11" ht="14.4" customHeight="1" x14ac:dyDescent="0.3">
      <c r="A350" s="392" t="s">
        <v>418</v>
      </c>
      <c r="B350" s="393" t="s">
        <v>419</v>
      </c>
      <c r="C350" s="394" t="s">
        <v>423</v>
      </c>
      <c r="D350" s="395" t="s">
        <v>643</v>
      </c>
      <c r="E350" s="394" t="s">
        <v>1625</v>
      </c>
      <c r="F350" s="395" t="s">
        <v>1626</v>
      </c>
      <c r="G350" s="394" t="s">
        <v>1349</v>
      </c>
      <c r="H350" s="394" t="s">
        <v>1350</v>
      </c>
      <c r="I350" s="396">
        <v>379.44</v>
      </c>
      <c r="J350" s="396">
        <v>12</v>
      </c>
      <c r="K350" s="397">
        <v>4553.2700000000004</v>
      </c>
    </row>
    <row r="351" spans="1:11" ht="14.4" customHeight="1" x14ac:dyDescent="0.3">
      <c r="A351" s="392" t="s">
        <v>418</v>
      </c>
      <c r="B351" s="393" t="s">
        <v>419</v>
      </c>
      <c r="C351" s="394" t="s">
        <v>423</v>
      </c>
      <c r="D351" s="395" t="s">
        <v>643</v>
      </c>
      <c r="E351" s="394" t="s">
        <v>1625</v>
      </c>
      <c r="F351" s="395" t="s">
        <v>1626</v>
      </c>
      <c r="G351" s="394" t="s">
        <v>1351</v>
      </c>
      <c r="H351" s="394" t="s">
        <v>1352</v>
      </c>
      <c r="I351" s="396">
        <v>726</v>
      </c>
      <c r="J351" s="396">
        <v>1</v>
      </c>
      <c r="K351" s="397">
        <v>726</v>
      </c>
    </row>
    <row r="352" spans="1:11" ht="14.4" customHeight="1" x14ac:dyDescent="0.3">
      <c r="A352" s="392" t="s">
        <v>418</v>
      </c>
      <c r="B352" s="393" t="s">
        <v>419</v>
      </c>
      <c r="C352" s="394" t="s">
        <v>423</v>
      </c>
      <c r="D352" s="395" t="s">
        <v>643</v>
      </c>
      <c r="E352" s="394" t="s">
        <v>1625</v>
      </c>
      <c r="F352" s="395" t="s">
        <v>1626</v>
      </c>
      <c r="G352" s="394" t="s">
        <v>1353</v>
      </c>
      <c r="H352" s="394" t="s">
        <v>1354</v>
      </c>
      <c r="I352" s="396">
        <v>19.55</v>
      </c>
      <c r="J352" s="396">
        <v>120</v>
      </c>
      <c r="K352" s="397">
        <v>2346</v>
      </c>
    </row>
    <row r="353" spans="1:11" ht="14.4" customHeight="1" x14ac:dyDescent="0.3">
      <c r="A353" s="392" t="s">
        <v>418</v>
      </c>
      <c r="B353" s="393" t="s">
        <v>419</v>
      </c>
      <c r="C353" s="394" t="s">
        <v>423</v>
      </c>
      <c r="D353" s="395" t="s">
        <v>643</v>
      </c>
      <c r="E353" s="394" t="s">
        <v>1625</v>
      </c>
      <c r="F353" s="395" t="s">
        <v>1626</v>
      </c>
      <c r="G353" s="394" t="s">
        <v>1355</v>
      </c>
      <c r="H353" s="394" t="s">
        <v>1356</v>
      </c>
      <c r="I353" s="396">
        <v>714.48500000000001</v>
      </c>
      <c r="J353" s="396">
        <v>2</v>
      </c>
      <c r="K353" s="397">
        <v>1428.97</v>
      </c>
    </row>
    <row r="354" spans="1:11" ht="14.4" customHeight="1" x14ac:dyDescent="0.3">
      <c r="A354" s="392" t="s">
        <v>418</v>
      </c>
      <c r="B354" s="393" t="s">
        <v>419</v>
      </c>
      <c r="C354" s="394" t="s">
        <v>423</v>
      </c>
      <c r="D354" s="395" t="s">
        <v>643</v>
      </c>
      <c r="E354" s="394" t="s">
        <v>1625</v>
      </c>
      <c r="F354" s="395" t="s">
        <v>1626</v>
      </c>
      <c r="G354" s="394" t="s">
        <v>1357</v>
      </c>
      <c r="H354" s="394" t="s">
        <v>1358</v>
      </c>
      <c r="I354" s="396">
        <v>5.0999999999999996</v>
      </c>
      <c r="J354" s="396">
        <v>60</v>
      </c>
      <c r="K354" s="397">
        <v>305.89999999999998</v>
      </c>
    </row>
    <row r="355" spans="1:11" ht="14.4" customHeight="1" x14ac:dyDescent="0.3">
      <c r="A355" s="392" t="s">
        <v>418</v>
      </c>
      <c r="B355" s="393" t="s">
        <v>419</v>
      </c>
      <c r="C355" s="394" t="s">
        <v>423</v>
      </c>
      <c r="D355" s="395" t="s">
        <v>643</v>
      </c>
      <c r="E355" s="394" t="s">
        <v>1625</v>
      </c>
      <c r="F355" s="395" t="s">
        <v>1626</v>
      </c>
      <c r="G355" s="394" t="s">
        <v>1359</v>
      </c>
      <c r="H355" s="394" t="s">
        <v>1360</v>
      </c>
      <c r="I355" s="396">
        <v>1508.88</v>
      </c>
      <c r="J355" s="396">
        <v>1</v>
      </c>
      <c r="K355" s="397">
        <v>1508.88</v>
      </c>
    </row>
    <row r="356" spans="1:11" ht="14.4" customHeight="1" x14ac:dyDescent="0.3">
      <c r="A356" s="392" t="s">
        <v>418</v>
      </c>
      <c r="B356" s="393" t="s">
        <v>419</v>
      </c>
      <c r="C356" s="394" t="s">
        <v>423</v>
      </c>
      <c r="D356" s="395" t="s">
        <v>643</v>
      </c>
      <c r="E356" s="394" t="s">
        <v>1625</v>
      </c>
      <c r="F356" s="395" t="s">
        <v>1626</v>
      </c>
      <c r="G356" s="394" t="s">
        <v>1361</v>
      </c>
      <c r="H356" s="394" t="s">
        <v>1362</v>
      </c>
      <c r="I356" s="396">
        <v>308.75</v>
      </c>
      <c r="J356" s="396">
        <v>2</v>
      </c>
      <c r="K356" s="397">
        <v>617.5</v>
      </c>
    </row>
    <row r="357" spans="1:11" ht="14.4" customHeight="1" x14ac:dyDescent="0.3">
      <c r="A357" s="392" t="s">
        <v>418</v>
      </c>
      <c r="B357" s="393" t="s">
        <v>419</v>
      </c>
      <c r="C357" s="394" t="s">
        <v>423</v>
      </c>
      <c r="D357" s="395" t="s">
        <v>643</v>
      </c>
      <c r="E357" s="394" t="s">
        <v>1625</v>
      </c>
      <c r="F357" s="395" t="s">
        <v>1626</v>
      </c>
      <c r="G357" s="394" t="s">
        <v>1363</v>
      </c>
      <c r="H357" s="394" t="s">
        <v>1364</v>
      </c>
      <c r="I357" s="396">
        <v>71.39</v>
      </c>
      <c r="J357" s="396">
        <v>30</v>
      </c>
      <c r="K357" s="397">
        <v>2141.6999999999998</v>
      </c>
    </row>
    <row r="358" spans="1:11" ht="14.4" customHeight="1" x14ac:dyDescent="0.3">
      <c r="A358" s="392" t="s">
        <v>418</v>
      </c>
      <c r="B358" s="393" t="s">
        <v>419</v>
      </c>
      <c r="C358" s="394" t="s">
        <v>423</v>
      </c>
      <c r="D358" s="395" t="s">
        <v>643</v>
      </c>
      <c r="E358" s="394" t="s">
        <v>1625</v>
      </c>
      <c r="F358" s="395" t="s">
        <v>1626</v>
      </c>
      <c r="G358" s="394" t="s">
        <v>1365</v>
      </c>
      <c r="H358" s="394" t="s">
        <v>1366</v>
      </c>
      <c r="I358" s="396">
        <v>1122.8699999999999</v>
      </c>
      <c r="J358" s="396">
        <v>1</v>
      </c>
      <c r="K358" s="397">
        <v>1122.8699999999999</v>
      </c>
    </row>
    <row r="359" spans="1:11" ht="14.4" customHeight="1" x14ac:dyDescent="0.3">
      <c r="A359" s="392" t="s">
        <v>418</v>
      </c>
      <c r="B359" s="393" t="s">
        <v>419</v>
      </c>
      <c r="C359" s="394" t="s">
        <v>423</v>
      </c>
      <c r="D359" s="395" t="s">
        <v>643</v>
      </c>
      <c r="E359" s="394" t="s">
        <v>1625</v>
      </c>
      <c r="F359" s="395" t="s">
        <v>1626</v>
      </c>
      <c r="G359" s="394" t="s">
        <v>1367</v>
      </c>
      <c r="H359" s="394" t="s">
        <v>1368</v>
      </c>
      <c r="I359" s="396">
        <v>753.3</v>
      </c>
      <c r="J359" s="396">
        <v>2</v>
      </c>
      <c r="K359" s="397">
        <v>1506.6</v>
      </c>
    </row>
    <row r="360" spans="1:11" ht="14.4" customHeight="1" x14ac:dyDescent="0.3">
      <c r="A360" s="392" t="s">
        <v>418</v>
      </c>
      <c r="B360" s="393" t="s">
        <v>419</v>
      </c>
      <c r="C360" s="394" t="s">
        <v>423</v>
      </c>
      <c r="D360" s="395" t="s">
        <v>643</v>
      </c>
      <c r="E360" s="394" t="s">
        <v>1625</v>
      </c>
      <c r="F360" s="395" t="s">
        <v>1626</v>
      </c>
      <c r="G360" s="394" t="s">
        <v>1369</v>
      </c>
      <c r="H360" s="394" t="s">
        <v>1370</v>
      </c>
      <c r="I360" s="396">
        <v>3456</v>
      </c>
      <c r="J360" s="396">
        <v>1</v>
      </c>
      <c r="K360" s="397">
        <v>3456</v>
      </c>
    </row>
    <row r="361" spans="1:11" ht="14.4" customHeight="1" x14ac:dyDescent="0.3">
      <c r="A361" s="392" t="s">
        <v>418</v>
      </c>
      <c r="B361" s="393" t="s">
        <v>419</v>
      </c>
      <c r="C361" s="394" t="s">
        <v>423</v>
      </c>
      <c r="D361" s="395" t="s">
        <v>643</v>
      </c>
      <c r="E361" s="394" t="s">
        <v>1625</v>
      </c>
      <c r="F361" s="395" t="s">
        <v>1626</v>
      </c>
      <c r="G361" s="394" t="s">
        <v>1371</v>
      </c>
      <c r="H361" s="394" t="s">
        <v>1372</v>
      </c>
      <c r="I361" s="396">
        <v>7.03</v>
      </c>
      <c r="J361" s="396">
        <v>120</v>
      </c>
      <c r="K361" s="397">
        <v>843</v>
      </c>
    </row>
    <row r="362" spans="1:11" ht="14.4" customHeight="1" x14ac:dyDescent="0.3">
      <c r="A362" s="392" t="s">
        <v>418</v>
      </c>
      <c r="B362" s="393" t="s">
        <v>419</v>
      </c>
      <c r="C362" s="394" t="s">
        <v>423</v>
      </c>
      <c r="D362" s="395" t="s">
        <v>643</v>
      </c>
      <c r="E362" s="394" t="s">
        <v>1625</v>
      </c>
      <c r="F362" s="395" t="s">
        <v>1626</v>
      </c>
      <c r="G362" s="394" t="s">
        <v>1373</v>
      </c>
      <c r="H362" s="394" t="s">
        <v>1374</v>
      </c>
      <c r="I362" s="396">
        <v>308.76</v>
      </c>
      <c r="J362" s="396">
        <v>1</v>
      </c>
      <c r="K362" s="397">
        <v>308.76</v>
      </c>
    </row>
    <row r="363" spans="1:11" ht="14.4" customHeight="1" x14ac:dyDescent="0.3">
      <c r="A363" s="392" t="s">
        <v>418</v>
      </c>
      <c r="B363" s="393" t="s">
        <v>419</v>
      </c>
      <c r="C363" s="394" t="s">
        <v>423</v>
      </c>
      <c r="D363" s="395" t="s">
        <v>643</v>
      </c>
      <c r="E363" s="394" t="s">
        <v>1625</v>
      </c>
      <c r="F363" s="395" t="s">
        <v>1626</v>
      </c>
      <c r="G363" s="394" t="s">
        <v>1375</v>
      </c>
      <c r="H363" s="394" t="s">
        <v>1376</v>
      </c>
      <c r="I363" s="396">
        <v>298</v>
      </c>
      <c r="J363" s="396">
        <v>2</v>
      </c>
      <c r="K363" s="397">
        <v>596</v>
      </c>
    </row>
    <row r="364" spans="1:11" ht="14.4" customHeight="1" x14ac:dyDescent="0.3">
      <c r="A364" s="392" t="s">
        <v>418</v>
      </c>
      <c r="B364" s="393" t="s">
        <v>419</v>
      </c>
      <c r="C364" s="394" t="s">
        <v>423</v>
      </c>
      <c r="D364" s="395" t="s">
        <v>643</v>
      </c>
      <c r="E364" s="394" t="s">
        <v>1625</v>
      </c>
      <c r="F364" s="395" t="s">
        <v>1626</v>
      </c>
      <c r="G364" s="394" t="s">
        <v>1377</v>
      </c>
      <c r="H364" s="394" t="s">
        <v>1378</v>
      </c>
      <c r="I364" s="396">
        <v>607.41999999999996</v>
      </c>
      <c r="J364" s="396">
        <v>4</v>
      </c>
      <c r="K364" s="397">
        <v>2429.6799999999998</v>
      </c>
    </row>
    <row r="365" spans="1:11" ht="14.4" customHeight="1" x14ac:dyDescent="0.3">
      <c r="A365" s="392" t="s">
        <v>418</v>
      </c>
      <c r="B365" s="393" t="s">
        <v>419</v>
      </c>
      <c r="C365" s="394" t="s">
        <v>423</v>
      </c>
      <c r="D365" s="395" t="s">
        <v>643</v>
      </c>
      <c r="E365" s="394" t="s">
        <v>1625</v>
      </c>
      <c r="F365" s="395" t="s">
        <v>1626</v>
      </c>
      <c r="G365" s="394" t="s">
        <v>1379</v>
      </c>
      <c r="H365" s="394" t="s">
        <v>1380</v>
      </c>
      <c r="I365" s="396">
        <v>3691.71</v>
      </c>
      <c r="J365" s="396">
        <v>2</v>
      </c>
      <c r="K365" s="397">
        <v>7383.42</v>
      </c>
    </row>
    <row r="366" spans="1:11" ht="14.4" customHeight="1" x14ac:dyDescent="0.3">
      <c r="A366" s="392" t="s">
        <v>418</v>
      </c>
      <c r="B366" s="393" t="s">
        <v>419</v>
      </c>
      <c r="C366" s="394" t="s">
        <v>423</v>
      </c>
      <c r="D366" s="395" t="s">
        <v>643</v>
      </c>
      <c r="E366" s="394" t="s">
        <v>1625</v>
      </c>
      <c r="F366" s="395" t="s">
        <v>1626</v>
      </c>
      <c r="G366" s="394" t="s">
        <v>1381</v>
      </c>
      <c r="H366" s="394" t="s">
        <v>1382</v>
      </c>
      <c r="I366" s="396">
        <v>143.11500000000001</v>
      </c>
      <c r="J366" s="396">
        <v>5</v>
      </c>
      <c r="K366" s="397">
        <v>712.69</v>
      </c>
    </row>
    <row r="367" spans="1:11" ht="14.4" customHeight="1" x14ac:dyDescent="0.3">
      <c r="A367" s="392" t="s">
        <v>418</v>
      </c>
      <c r="B367" s="393" t="s">
        <v>419</v>
      </c>
      <c r="C367" s="394" t="s">
        <v>423</v>
      </c>
      <c r="D367" s="395" t="s">
        <v>643</v>
      </c>
      <c r="E367" s="394" t="s">
        <v>1625</v>
      </c>
      <c r="F367" s="395" t="s">
        <v>1626</v>
      </c>
      <c r="G367" s="394" t="s">
        <v>1383</v>
      </c>
      <c r="H367" s="394" t="s">
        <v>1384</v>
      </c>
      <c r="I367" s="396">
        <v>8025.93</v>
      </c>
      <c r="J367" s="396">
        <v>1</v>
      </c>
      <c r="K367" s="397">
        <v>8025.93</v>
      </c>
    </row>
    <row r="368" spans="1:11" ht="14.4" customHeight="1" x14ac:dyDescent="0.3">
      <c r="A368" s="392" t="s">
        <v>418</v>
      </c>
      <c r="B368" s="393" t="s">
        <v>419</v>
      </c>
      <c r="C368" s="394" t="s">
        <v>423</v>
      </c>
      <c r="D368" s="395" t="s">
        <v>643</v>
      </c>
      <c r="E368" s="394" t="s">
        <v>1625</v>
      </c>
      <c r="F368" s="395" t="s">
        <v>1626</v>
      </c>
      <c r="G368" s="394" t="s">
        <v>1385</v>
      </c>
      <c r="H368" s="394" t="s">
        <v>1386</v>
      </c>
      <c r="I368" s="396">
        <v>375.1</v>
      </c>
      <c r="J368" s="396">
        <v>11</v>
      </c>
      <c r="K368" s="397">
        <v>4126.1000000000004</v>
      </c>
    </row>
    <row r="369" spans="1:11" ht="14.4" customHeight="1" x14ac:dyDescent="0.3">
      <c r="A369" s="392" t="s">
        <v>418</v>
      </c>
      <c r="B369" s="393" t="s">
        <v>419</v>
      </c>
      <c r="C369" s="394" t="s">
        <v>423</v>
      </c>
      <c r="D369" s="395" t="s">
        <v>643</v>
      </c>
      <c r="E369" s="394" t="s">
        <v>1625</v>
      </c>
      <c r="F369" s="395" t="s">
        <v>1626</v>
      </c>
      <c r="G369" s="394" t="s">
        <v>1387</v>
      </c>
      <c r="H369" s="394" t="s">
        <v>1388</v>
      </c>
      <c r="I369" s="396">
        <v>1744.85</v>
      </c>
      <c r="J369" s="396">
        <v>5</v>
      </c>
      <c r="K369" s="397">
        <v>8450.7999999999993</v>
      </c>
    </row>
    <row r="370" spans="1:11" ht="14.4" customHeight="1" x14ac:dyDescent="0.3">
      <c r="A370" s="392" t="s">
        <v>418</v>
      </c>
      <c r="B370" s="393" t="s">
        <v>419</v>
      </c>
      <c r="C370" s="394" t="s">
        <v>423</v>
      </c>
      <c r="D370" s="395" t="s">
        <v>643</v>
      </c>
      <c r="E370" s="394" t="s">
        <v>1625</v>
      </c>
      <c r="F370" s="395" t="s">
        <v>1626</v>
      </c>
      <c r="G370" s="394" t="s">
        <v>1389</v>
      </c>
      <c r="H370" s="394" t="s">
        <v>1390</v>
      </c>
      <c r="I370" s="396">
        <v>938.96</v>
      </c>
      <c r="J370" s="396">
        <v>3</v>
      </c>
      <c r="K370" s="397">
        <v>2816.88</v>
      </c>
    </row>
    <row r="371" spans="1:11" ht="14.4" customHeight="1" x14ac:dyDescent="0.3">
      <c r="A371" s="392" t="s">
        <v>418</v>
      </c>
      <c r="B371" s="393" t="s">
        <v>419</v>
      </c>
      <c r="C371" s="394" t="s">
        <v>423</v>
      </c>
      <c r="D371" s="395" t="s">
        <v>643</v>
      </c>
      <c r="E371" s="394" t="s">
        <v>1625</v>
      </c>
      <c r="F371" s="395" t="s">
        <v>1626</v>
      </c>
      <c r="G371" s="394" t="s">
        <v>1391</v>
      </c>
      <c r="H371" s="394" t="s">
        <v>1392</v>
      </c>
      <c r="I371" s="396">
        <v>170.8</v>
      </c>
      <c r="J371" s="396">
        <v>5</v>
      </c>
      <c r="K371" s="397">
        <v>854</v>
      </c>
    </row>
    <row r="372" spans="1:11" ht="14.4" customHeight="1" x14ac:dyDescent="0.3">
      <c r="A372" s="392" t="s">
        <v>418</v>
      </c>
      <c r="B372" s="393" t="s">
        <v>419</v>
      </c>
      <c r="C372" s="394" t="s">
        <v>423</v>
      </c>
      <c r="D372" s="395" t="s">
        <v>643</v>
      </c>
      <c r="E372" s="394" t="s">
        <v>1625</v>
      </c>
      <c r="F372" s="395" t="s">
        <v>1626</v>
      </c>
      <c r="G372" s="394" t="s">
        <v>1393</v>
      </c>
      <c r="H372" s="394" t="s">
        <v>1394</v>
      </c>
      <c r="I372" s="396">
        <v>52.5</v>
      </c>
      <c r="J372" s="396">
        <v>60</v>
      </c>
      <c r="K372" s="397">
        <v>3149.94</v>
      </c>
    </row>
    <row r="373" spans="1:11" ht="14.4" customHeight="1" x14ac:dyDescent="0.3">
      <c r="A373" s="392" t="s">
        <v>418</v>
      </c>
      <c r="B373" s="393" t="s">
        <v>419</v>
      </c>
      <c r="C373" s="394" t="s">
        <v>423</v>
      </c>
      <c r="D373" s="395" t="s">
        <v>643</v>
      </c>
      <c r="E373" s="394" t="s">
        <v>1625</v>
      </c>
      <c r="F373" s="395" t="s">
        <v>1626</v>
      </c>
      <c r="G373" s="394" t="s">
        <v>1395</v>
      </c>
      <c r="H373" s="394" t="s">
        <v>1396</v>
      </c>
      <c r="I373" s="396">
        <v>155.13</v>
      </c>
      <c r="J373" s="396">
        <v>4</v>
      </c>
      <c r="K373" s="397">
        <v>620.54</v>
      </c>
    </row>
    <row r="374" spans="1:11" ht="14.4" customHeight="1" x14ac:dyDescent="0.3">
      <c r="A374" s="392" t="s">
        <v>418</v>
      </c>
      <c r="B374" s="393" t="s">
        <v>419</v>
      </c>
      <c r="C374" s="394" t="s">
        <v>423</v>
      </c>
      <c r="D374" s="395" t="s">
        <v>643</v>
      </c>
      <c r="E374" s="394" t="s">
        <v>1625</v>
      </c>
      <c r="F374" s="395" t="s">
        <v>1626</v>
      </c>
      <c r="G374" s="394" t="s">
        <v>1397</v>
      </c>
      <c r="H374" s="394" t="s">
        <v>1398</v>
      </c>
      <c r="I374" s="396">
        <v>520.46</v>
      </c>
      <c r="J374" s="396">
        <v>1</v>
      </c>
      <c r="K374" s="397">
        <v>520.46</v>
      </c>
    </row>
    <row r="375" spans="1:11" ht="14.4" customHeight="1" x14ac:dyDescent="0.3">
      <c r="A375" s="392" t="s">
        <v>418</v>
      </c>
      <c r="B375" s="393" t="s">
        <v>419</v>
      </c>
      <c r="C375" s="394" t="s">
        <v>423</v>
      </c>
      <c r="D375" s="395" t="s">
        <v>643</v>
      </c>
      <c r="E375" s="394" t="s">
        <v>1625</v>
      </c>
      <c r="F375" s="395" t="s">
        <v>1626</v>
      </c>
      <c r="G375" s="394" t="s">
        <v>1399</v>
      </c>
      <c r="H375" s="394" t="s">
        <v>1400</v>
      </c>
      <c r="I375" s="396">
        <v>960.25</v>
      </c>
      <c r="J375" s="396">
        <v>1</v>
      </c>
      <c r="K375" s="397">
        <v>960.25</v>
      </c>
    </row>
    <row r="376" spans="1:11" ht="14.4" customHeight="1" x14ac:dyDescent="0.3">
      <c r="A376" s="392" t="s">
        <v>418</v>
      </c>
      <c r="B376" s="393" t="s">
        <v>419</v>
      </c>
      <c r="C376" s="394" t="s">
        <v>423</v>
      </c>
      <c r="D376" s="395" t="s">
        <v>643</v>
      </c>
      <c r="E376" s="394" t="s">
        <v>1625</v>
      </c>
      <c r="F376" s="395" t="s">
        <v>1626</v>
      </c>
      <c r="G376" s="394" t="s">
        <v>1401</v>
      </c>
      <c r="H376" s="394" t="s">
        <v>1402</v>
      </c>
      <c r="I376" s="396">
        <v>372.68</v>
      </c>
      <c r="J376" s="396">
        <v>2</v>
      </c>
      <c r="K376" s="397">
        <v>745.36</v>
      </c>
    </row>
    <row r="377" spans="1:11" ht="14.4" customHeight="1" x14ac:dyDescent="0.3">
      <c r="A377" s="392" t="s">
        <v>418</v>
      </c>
      <c r="B377" s="393" t="s">
        <v>419</v>
      </c>
      <c r="C377" s="394" t="s">
        <v>423</v>
      </c>
      <c r="D377" s="395" t="s">
        <v>643</v>
      </c>
      <c r="E377" s="394" t="s">
        <v>1625</v>
      </c>
      <c r="F377" s="395" t="s">
        <v>1626</v>
      </c>
      <c r="G377" s="394" t="s">
        <v>1403</v>
      </c>
      <c r="H377" s="394" t="s">
        <v>1404</v>
      </c>
      <c r="I377" s="396">
        <v>2156.0500000000002</v>
      </c>
      <c r="J377" s="396">
        <v>1</v>
      </c>
      <c r="K377" s="397">
        <v>2156.0500000000002</v>
      </c>
    </row>
    <row r="378" spans="1:11" ht="14.4" customHeight="1" x14ac:dyDescent="0.3">
      <c r="A378" s="392" t="s">
        <v>418</v>
      </c>
      <c r="B378" s="393" t="s">
        <v>419</v>
      </c>
      <c r="C378" s="394" t="s">
        <v>423</v>
      </c>
      <c r="D378" s="395" t="s">
        <v>643</v>
      </c>
      <c r="E378" s="394" t="s">
        <v>1625</v>
      </c>
      <c r="F378" s="395" t="s">
        <v>1626</v>
      </c>
      <c r="G378" s="394" t="s">
        <v>1405</v>
      </c>
      <c r="H378" s="394" t="s">
        <v>1406</v>
      </c>
      <c r="I378" s="396">
        <v>1646.35</v>
      </c>
      <c r="J378" s="396">
        <v>3</v>
      </c>
      <c r="K378" s="397">
        <v>4939</v>
      </c>
    </row>
    <row r="379" spans="1:11" ht="14.4" customHeight="1" x14ac:dyDescent="0.3">
      <c r="A379" s="392" t="s">
        <v>418</v>
      </c>
      <c r="B379" s="393" t="s">
        <v>419</v>
      </c>
      <c r="C379" s="394" t="s">
        <v>423</v>
      </c>
      <c r="D379" s="395" t="s">
        <v>643</v>
      </c>
      <c r="E379" s="394" t="s">
        <v>1625</v>
      </c>
      <c r="F379" s="395" t="s">
        <v>1626</v>
      </c>
      <c r="G379" s="394" t="s">
        <v>1407</v>
      </c>
      <c r="H379" s="394" t="s">
        <v>1408</v>
      </c>
      <c r="I379" s="396">
        <v>798.49</v>
      </c>
      <c r="J379" s="396">
        <v>1</v>
      </c>
      <c r="K379" s="397">
        <v>798.49</v>
      </c>
    </row>
    <row r="380" spans="1:11" ht="14.4" customHeight="1" x14ac:dyDescent="0.3">
      <c r="A380" s="392" t="s">
        <v>418</v>
      </c>
      <c r="B380" s="393" t="s">
        <v>419</v>
      </c>
      <c r="C380" s="394" t="s">
        <v>423</v>
      </c>
      <c r="D380" s="395" t="s">
        <v>643</v>
      </c>
      <c r="E380" s="394" t="s">
        <v>1625</v>
      </c>
      <c r="F380" s="395" t="s">
        <v>1626</v>
      </c>
      <c r="G380" s="394" t="s">
        <v>1409</v>
      </c>
      <c r="H380" s="394" t="s">
        <v>1410</v>
      </c>
      <c r="I380" s="396">
        <v>114.24</v>
      </c>
      <c r="J380" s="396">
        <v>1</v>
      </c>
      <c r="K380" s="397">
        <v>114.24</v>
      </c>
    </row>
    <row r="381" spans="1:11" ht="14.4" customHeight="1" x14ac:dyDescent="0.3">
      <c r="A381" s="392" t="s">
        <v>418</v>
      </c>
      <c r="B381" s="393" t="s">
        <v>419</v>
      </c>
      <c r="C381" s="394" t="s">
        <v>423</v>
      </c>
      <c r="D381" s="395" t="s">
        <v>643</v>
      </c>
      <c r="E381" s="394" t="s">
        <v>1625</v>
      </c>
      <c r="F381" s="395" t="s">
        <v>1626</v>
      </c>
      <c r="G381" s="394" t="s">
        <v>1411</v>
      </c>
      <c r="H381" s="394" t="s">
        <v>1412</v>
      </c>
      <c r="I381" s="396">
        <v>457.38</v>
      </c>
      <c r="J381" s="396">
        <v>1</v>
      </c>
      <c r="K381" s="397">
        <v>457.38</v>
      </c>
    </row>
    <row r="382" spans="1:11" ht="14.4" customHeight="1" x14ac:dyDescent="0.3">
      <c r="A382" s="392" t="s">
        <v>418</v>
      </c>
      <c r="B382" s="393" t="s">
        <v>419</v>
      </c>
      <c r="C382" s="394" t="s">
        <v>423</v>
      </c>
      <c r="D382" s="395" t="s">
        <v>643</v>
      </c>
      <c r="E382" s="394" t="s">
        <v>1625</v>
      </c>
      <c r="F382" s="395" t="s">
        <v>1626</v>
      </c>
      <c r="G382" s="394" t="s">
        <v>1413</v>
      </c>
      <c r="H382" s="394" t="s">
        <v>1414</v>
      </c>
      <c r="I382" s="396">
        <v>360.58</v>
      </c>
      <c r="J382" s="396">
        <v>5</v>
      </c>
      <c r="K382" s="397">
        <v>1802.9</v>
      </c>
    </row>
    <row r="383" spans="1:11" ht="14.4" customHeight="1" x14ac:dyDescent="0.3">
      <c r="A383" s="392" t="s">
        <v>418</v>
      </c>
      <c r="B383" s="393" t="s">
        <v>419</v>
      </c>
      <c r="C383" s="394" t="s">
        <v>423</v>
      </c>
      <c r="D383" s="395" t="s">
        <v>643</v>
      </c>
      <c r="E383" s="394" t="s">
        <v>1625</v>
      </c>
      <c r="F383" s="395" t="s">
        <v>1626</v>
      </c>
      <c r="G383" s="394" t="s">
        <v>1415</v>
      </c>
      <c r="H383" s="394" t="s">
        <v>1416</v>
      </c>
      <c r="I383" s="396">
        <v>125.83</v>
      </c>
      <c r="J383" s="396">
        <v>5</v>
      </c>
      <c r="K383" s="397">
        <v>629.16</v>
      </c>
    </row>
    <row r="384" spans="1:11" ht="14.4" customHeight="1" x14ac:dyDescent="0.3">
      <c r="A384" s="392" t="s">
        <v>418</v>
      </c>
      <c r="B384" s="393" t="s">
        <v>419</v>
      </c>
      <c r="C384" s="394" t="s">
        <v>423</v>
      </c>
      <c r="D384" s="395" t="s">
        <v>643</v>
      </c>
      <c r="E384" s="394" t="s">
        <v>1625</v>
      </c>
      <c r="F384" s="395" t="s">
        <v>1626</v>
      </c>
      <c r="G384" s="394" t="s">
        <v>1417</v>
      </c>
      <c r="H384" s="394" t="s">
        <v>1418</v>
      </c>
      <c r="I384" s="396">
        <v>863.94</v>
      </c>
      <c r="J384" s="396">
        <v>1</v>
      </c>
      <c r="K384" s="397">
        <v>863.94</v>
      </c>
    </row>
    <row r="385" spans="1:11" ht="14.4" customHeight="1" x14ac:dyDescent="0.3">
      <c r="A385" s="392" t="s">
        <v>418</v>
      </c>
      <c r="B385" s="393" t="s">
        <v>419</v>
      </c>
      <c r="C385" s="394" t="s">
        <v>423</v>
      </c>
      <c r="D385" s="395" t="s">
        <v>643</v>
      </c>
      <c r="E385" s="394" t="s">
        <v>1625</v>
      </c>
      <c r="F385" s="395" t="s">
        <v>1626</v>
      </c>
      <c r="G385" s="394" t="s">
        <v>1419</v>
      </c>
      <c r="H385" s="394" t="s">
        <v>1420</v>
      </c>
      <c r="I385" s="396">
        <v>361.79</v>
      </c>
      <c r="J385" s="396">
        <v>1</v>
      </c>
      <c r="K385" s="397">
        <v>361.79</v>
      </c>
    </row>
    <row r="386" spans="1:11" ht="14.4" customHeight="1" x14ac:dyDescent="0.3">
      <c r="A386" s="392" t="s">
        <v>418</v>
      </c>
      <c r="B386" s="393" t="s">
        <v>419</v>
      </c>
      <c r="C386" s="394" t="s">
        <v>423</v>
      </c>
      <c r="D386" s="395" t="s">
        <v>643</v>
      </c>
      <c r="E386" s="394" t="s">
        <v>1625</v>
      </c>
      <c r="F386" s="395" t="s">
        <v>1626</v>
      </c>
      <c r="G386" s="394" t="s">
        <v>1421</v>
      </c>
      <c r="H386" s="394" t="s">
        <v>1422</v>
      </c>
      <c r="I386" s="396">
        <v>64.17</v>
      </c>
      <c r="J386" s="396">
        <v>10</v>
      </c>
      <c r="K386" s="397">
        <v>641.70000000000005</v>
      </c>
    </row>
    <row r="387" spans="1:11" ht="14.4" customHeight="1" x14ac:dyDescent="0.3">
      <c r="A387" s="392" t="s">
        <v>418</v>
      </c>
      <c r="B387" s="393" t="s">
        <v>419</v>
      </c>
      <c r="C387" s="394" t="s">
        <v>423</v>
      </c>
      <c r="D387" s="395" t="s">
        <v>643</v>
      </c>
      <c r="E387" s="394" t="s">
        <v>1625</v>
      </c>
      <c r="F387" s="395" t="s">
        <v>1626</v>
      </c>
      <c r="G387" s="394" t="s">
        <v>1423</v>
      </c>
      <c r="H387" s="394" t="s">
        <v>1424</v>
      </c>
      <c r="I387" s="396">
        <v>575.94499999999994</v>
      </c>
      <c r="J387" s="396">
        <v>4</v>
      </c>
      <c r="K387" s="397">
        <v>2336.56</v>
      </c>
    </row>
    <row r="388" spans="1:11" ht="14.4" customHeight="1" x14ac:dyDescent="0.3">
      <c r="A388" s="392" t="s">
        <v>418</v>
      </c>
      <c r="B388" s="393" t="s">
        <v>419</v>
      </c>
      <c r="C388" s="394" t="s">
        <v>423</v>
      </c>
      <c r="D388" s="395" t="s">
        <v>643</v>
      </c>
      <c r="E388" s="394" t="s">
        <v>1625</v>
      </c>
      <c r="F388" s="395" t="s">
        <v>1626</v>
      </c>
      <c r="G388" s="394" t="s">
        <v>1425</v>
      </c>
      <c r="H388" s="394" t="s">
        <v>1426</v>
      </c>
      <c r="I388" s="396">
        <v>747.72</v>
      </c>
      <c r="J388" s="396">
        <v>1</v>
      </c>
      <c r="K388" s="397">
        <v>747.72</v>
      </c>
    </row>
    <row r="389" spans="1:11" ht="14.4" customHeight="1" x14ac:dyDescent="0.3">
      <c r="A389" s="392" t="s">
        <v>418</v>
      </c>
      <c r="B389" s="393" t="s">
        <v>419</v>
      </c>
      <c r="C389" s="394" t="s">
        <v>423</v>
      </c>
      <c r="D389" s="395" t="s">
        <v>643</v>
      </c>
      <c r="E389" s="394" t="s">
        <v>1625</v>
      </c>
      <c r="F389" s="395" t="s">
        <v>1626</v>
      </c>
      <c r="G389" s="394" t="s">
        <v>1427</v>
      </c>
      <c r="H389" s="394" t="s">
        <v>1428</v>
      </c>
      <c r="I389" s="396">
        <v>1311.48</v>
      </c>
      <c r="J389" s="396">
        <v>1</v>
      </c>
      <c r="K389" s="397">
        <v>1311.48</v>
      </c>
    </row>
    <row r="390" spans="1:11" ht="14.4" customHeight="1" x14ac:dyDescent="0.3">
      <c r="A390" s="392" t="s">
        <v>418</v>
      </c>
      <c r="B390" s="393" t="s">
        <v>419</v>
      </c>
      <c r="C390" s="394" t="s">
        <v>423</v>
      </c>
      <c r="D390" s="395" t="s">
        <v>643</v>
      </c>
      <c r="E390" s="394" t="s">
        <v>1625</v>
      </c>
      <c r="F390" s="395" t="s">
        <v>1626</v>
      </c>
      <c r="G390" s="394" t="s">
        <v>1429</v>
      </c>
      <c r="H390" s="394" t="s">
        <v>1430</v>
      </c>
      <c r="I390" s="396">
        <v>805.86</v>
      </c>
      <c r="J390" s="396">
        <v>1</v>
      </c>
      <c r="K390" s="397">
        <v>805.86</v>
      </c>
    </row>
    <row r="391" spans="1:11" ht="14.4" customHeight="1" x14ac:dyDescent="0.3">
      <c r="A391" s="392" t="s">
        <v>418</v>
      </c>
      <c r="B391" s="393" t="s">
        <v>419</v>
      </c>
      <c r="C391" s="394" t="s">
        <v>423</v>
      </c>
      <c r="D391" s="395" t="s">
        <v>643</v>
      </c>
      <c r="E391" s="394" t="s">
        <v>1625</v>
      </c>
      <c r="F391" s="395" t="s">
        <v>1626</v>
      </c>
      <c r="G391" s="394" t="s">
        <v>1431</v>
      </c>
      <c r="H391" s="394" t="s">
        <v>1432</v>
      </c>
      <c r="I391" s="396">
        <v>863.88</v>
      </c>
      <c r="J391" s="396">
        <v>1</v>
      </c>
      <c r="K391" s="397">
        <v>863.88</v>
      </c>
    </row>
    <row r="392" spans="1:11" ht="14.4" customHeight="1" x14ac:dyDescent="0.3">
      <c r="A392" s="392" t="s">
        <v>418</v>
      </c>
      <c r="B392" s="393" t="s">
        <v>419</v>
      </c>
      <c r="C392" s="394" t="s">
        <v>423</v>
      </c>
      <c r="D392" s="395" t="s">
        <v>643</v>
      </c>
      <c r="E392" s="394" t="s">
        <v>1625</v>
      </c>
      <c r="F392" s="395" t="s">
        <v>1626</v>
      </c>
      <c r="G392" s="394" t="s">
        <v>1433</v>
      </c>
      <c r="H392" s="394" t="s">
        <v>1434</v>
      </c>
      <c r="I392" s="396">
        <v>3557.73</v>
      </c>
      <c r="J392" s="396">
        <v>1</v>
      </c>
      <c r="K392" s="397">
        <v>3557.73</v>
      </c>
    </row>
    <row r="393" spans="1:11" ht="14.4" customHeight="1" x14ac:dyDescent="0.3">
      <c r="A393" s="392" t="s">
        <v>418</v>
      </c>
      <c r="B393" s="393" t="s">
        <v>419</v>
      </c>
      <c r="C393" s="394" t="s">
        <v>423</v>
      </c>
      <c r="D393" s="395" t="s">
        <v>643</v>
      </c>
      <c r="E393" s="394" t="s">
        <v>1625</v>
      </c>
      <c r="F393" s="395" t="s">
        <v>1626</v>
      </c>
      <c r="G393" s="394" t="s">
        <v>1435</v>
      </c>
      <c r="H393" s="394" t="s">
        <v>1436</v>
      </c>
      <c r="I393" s="396">
        <v>348.46</v>
      </c>
      <c r="J393" s="396">
        <v>1</v>
      </c>
      <c r="K393" s="397">
        <v>348.46</v>
      </c>
    </row>
    <row r="394" spans="1:11" ht="14.4" customHeight="1" x14ac:dyDescent="0.3">
      <c r="A394" s="392" t="s">
        <v>418</v>
      </c>
      <c r="B394" s="393" t="s">
        <v>419</v>
      </c>
      <c r="C394" s="394" t="s">
        <v>423</v>
      </c>
      <c r="D394" s="395" t="s">
        <v>643</v>
      </c>
      <c r="E394" s="394" t="s">
        <v>1625</v>
      </c>
      <c r="F394" s="395" t="s">
        <v>1626</v>
      </c>
      <c r="G394" s="394" t="s">
        <v>1437</v>
      </c>
      <c r="H394" s="394" t="s">
        <v>1438</v>
      </c>
      <c r="I394" s="396">
        <v>2261.7399999999998</v>
      </c>
      <c r="J394" s="396">
        <v>1</v>
      </c>
      <c r="K394" s="397">
        <v>2261.7399999999998</v>
      </c>
    </row>
    <row r="395" spans="1:11" ht="14.4" customHeight="1" x14ac:dyDescent="0.3">
      <c r="A395" s="392" t="s">
        <v>418</v>
      </c>
      <c r="B395" s="393" t="s">
        <v>419</v>
      </c>
      <c r="C395" s="394" t="s">
        <v>423</v>
      </c>
      <c r="D395" s="395" t="s">
        <v>643</v>
      </c>
      <c r="E395" s="394" t="s">
        <v>1625</v>
      </c>
      <c r="F395" s="395" t="s">
        <v>1626</v>
      </c>
      <c r="G395" s="394" t="s">
        <v>1439</v>
      </c>
      <c r="H395" s="394" t="s">
        <v>1440</v>
      </c>
      <c r="I395" s="396">
        <v>889.28</v>
      </c>
      <c r="J395" s="396">
        <v>1</v>
      </c>
      <c r="K395" s="397">
        <v>889.28</v>
      </c>
    </row>
    <row r="396" spans="1:11" ht="14.4" customHeight="1" x14ac:dyDescent="0.3">
      <c r="A396" s="392" t="s">
        <v>418</v>
      </c>
      <c r="B396" s="393" t="s">
        <v>419</v>
      </c>
      <c r="C396" s="394" t="s">
        <v>423</v>
      </c>
      <c r="D396" s="395" t="s">
        <v>643</v>
      </c>
      <c r="E396" s="394" t="s">
        <v>1625</v>
      </c>
      <c r="F396" s="395" t="s">
        <v>1626</v>
      </c>
      <c r="G396" s="394" t="s">
        <v>1441</v>
      </c>
      <c r="H396" s="394" t="s">
        <v>1442</v>
      </c>
      <c r="I396" s="396">
        <v>76.5</v>
      </c>
      <c r="J396" s="396">
        <v>10</v>
      </c>
      <c r="K396" s="397">
        <v>765</v>
      </c>
    </row>
    <row r="397" spans="1:11" ht="14.4" customHeight="1" x14ac:dyDescent="0.3">
      <c r="A397" s="392" t="s">
        <v>418</v>
      </c>
      <c r="B397" s="393" t="s">
        <v>419</v>
      </c>
      <c r="C397" s="394" t="s">
        <v>423</v>
      </c>
      <c r="D397" s="395" t="s">
        <v>643</v>
      </c>
      <c r="E397" s="394" t="s">
        <v>1625</v>
      </c>
      <c r="F397" s="395" t="s">
        <v>1626</v>
      </c>
      <c r="G397" s="394" t="s">
        <v>1443</v>
      </c>
      <c r="H397" s="394" t="s">
        <v>1444</v>
      </c>
      <c r="I397" s="396">
        <v>6155</v>
      </c>
      <c r="J397" s="396">
        <v>1</v>
      </c>
      <c r="K397" s="397">
        <v>6155</v>
      </c>
    </row>
    <row r="398" spans="1:11" ht="14.4" customHeight="1" x14ac:dyDescent="0.3">
      <c r="A398" s="392" t="s">
        <v>418</v>
      </c>
      <c r="B398" s="393" t="s">
        <v>419</v>
      </c>
      <c r="C398" s="394" t="s">
        <v>423</v>
      </c>
      <c r="D398" s="395" t="s">
        <v>643</v>
      </c>
      <c r="E398" s="394" t="s">
        <v>1625</v>
      </c>
      <c r="F398" s="395" t="s">
        <v>1626</v>
      </c>
      <c r="G398" s="394" t="s">
        <v>1445</v>
      </c>
      <c r="H398" s="394" t="s">
        <v>1446</v>
      </c>
      <c r="I398" s="396">
        <v>1688.0033333333333</v>
      </c>
      <c r="J398" s="396">
        <v>4</v>
      </c>
      <c r="K398" s="397">
        <v>6752.01</v>
      </c>
    </row>
    <row r="399" spans="1:11" ht="14.4" customHeight="1" x14ac:dyDescent="0.3">
      <c r="A399" s="392" t="s">
        <v>418</v>
      </c>
      <c r="B399" s="393" t="s">
        <v>419</v>
      </c>
      <c r="C399" s="394" t="s">
        <v>423</v>
      </c>
      <c r="D399" s="395" t="s">
        <v>643</v>
      </c>
      <c r="E399" s="394" t="s">
        <v>1625</v>
      </c>
      <c r="F399" s="395" t="s">
        <v>1626</v>
      </c>
      <c r="G399" s="394" t="s">
        <v>1447</v>
      </c>
      <c r="H399" s="394" t="s">
        <v>1448</v>
      </c>
      <c r="I399" s="396">
        <v>1.84</v>
      </c>
      <c r="J399" s="396">
        <v>100</v>
      </c>
      <c r="K399" s="397">
        <v>184.33</v>
      </c>
    </row>
    <row r="400" spans="1:11" ht="14.4" customHeight="1" x14ac:dyDescent="0.3">
      <c r="A400" s="392" t="s">
        <v>418</v>
      </c>
      <c r="B400" s="393" t="s">
        <v>419</v>
      </c>
      <c r="C400" s="394" t="s">
        <v>423</v>
      </c>
      <c r="D400" s="395" t="s">
        <v>643</v>
      </c>
      <c r="E400" s="394" t="s">
        <v>1625</v>
      </c>
      <c r="F400" s="395" t="s">
        <v>1626</v>
      </c>
      <c r="G400" s="394" t="s">
        <v>1449</v>
      </c>
      <c r="H400" s="394" t="s">
        <v>1450</v>
      </c>
      <c r="I400" s="396">
        <v>506</v>
      </c>
      <c r="J400" s="396">
        <v>1</v>
      </c>
      <c r="K400" s="397">
        <v>506</v>
      </c>
    </row>
    <row r="401" spans="1:11" ht="14.4" customHeight="1" x14ac:dyDescent="0.3">
      <c r="A401" s="392" t="s">
        <v>418</v>
      </c>
      <c r="B401" s="393" t="s">
        <v>419</v>
      </c>
      <c r="C401" s="394" t="s">
        <v>423</v>
      </c>
      <c r="D401" s="395" t="s">
        <v>643</v>
      </c>
      <c r="E401" s="394" t="s">
        <v>1625</v>
      </c>
      <c r="F401" s="395" t="s">
        <v>1626</v>
      </c>
      <c r="G401" s="394" t="s">
        <v>1451</v>
      </c>
      <c r="H401" s="394" t="s">
        <v>1452</v>
      </c>
      <c r="I401" s="396">
        <v>971.12</v>
      </c>
      <c r="J401" s="396">
        <v>2</v>
      </c>
      <c r="K401" s="397">
        <v>1942.24</v>
      </c>
    </row>
    <row r="402" spans="1:11" ht="14.4" customHeight="1" x14ac:dyDescent="0.3">
      <c r="A402" s="392" t="s">
        <v>418</v>
      </c>
      <c r="B402" s="393" t="s">
        <v>419</v>
      </c>
      <c r="C402" s="394" t="s">
        <v>423</v>
      </c>
      <c r="D402" s="395" t="s">
        <v>643</v>
      </c>
      <c r="E402" s="394" t="s">
        <v>1625</v>
      </c>
      <c r="F402" s="395" t="s">
        <v>1626</v>
      </c>
      <c r="G402" s="394" t="s">
        <v>1453</v>
      </c>
      <c r="H402" s="394" t="s">
        <v>1454</v>
      </c>
      <c r="I402" s="396">
        <v>1.84</v>
      </c>
      <c r="J402" s="396">
        <v>100</v>
      </c>
      <c r="K402" s="397">
        <v>184.33</v>
      </c>
    </row>
    <row r="403" spans="1:11" ht="14.4" customHeight="1" x14ac:dyDescent="0.3">
      <c r="A403" s="392" t="s">
        <v>418</v>
      </c>
      <c r="B403" s="393" t="s">
        <v>419</v>
      </c>
      <c r="C403" s="394" t="s">
        <v>423</v>
      </c>
      <c r="D403" s="395" t="s">
        <v>643</v>
      </c>
      <c r="E403" s="394" t="s">
        <v>1625</v>
      </c>
      <c r="F403" s="395" t="s">
        <v>1626</v>
      </c>
      <c r="G403" s="394" t="s">
        <v>1455</v>
      </c>
      <c r="H403" s="394" t="s">
        <v>1456</v>
      </c>
      <c r="I403" s="396">
        <v>586.5</v>
      </c>
      <c r="J403" s="396">
        <v>4</v>
      </c>
      <c r="K403" s="397">
        <v>2346</v>
      </c>
    </row>
    <row r="404" spans="1:11" ht="14.4" customHeight="1" x14ac:dyDescent="0.3">
      <c r="A404" s="392" t="s">
        <v>418</v>
      </c>
      <c r="B404" s="393" t="s">
        <v>419</v>
      </c>
      <c r="C404" s="394" t="s">
        <v>423</v>
      </c>
      <c r="D404" s="395" t="s">
        <v>643</v>
      </c>
      <c r="E404" s="394" t="s">
        <v>1625</v>
      </c>
      <c r="F404" s="395" t="s">
        <v>1626</v>
      </c>
      <c r="G404" s="394" t="s">
        <v>1457</v>
      </c>
      <c r="H404" s="394" t="s">
        <v>1458</v>
      </c>
      <c r="I404" s="396">
        <v>812.2</v>
      </c>
      <c r="J404" s="396">
        <v>4</v>
      </c>
      <c r="K404" s="397">
        <v>3248.8</v>
      </c>
    </row>
    <row r="405" spans="1:11" ht="14.4" customHeight="1" x14ac:dyDescent="0.3">
      <c r="A405" s="392" t="s">
        <v>418</v>
      </c>
      <c r="B405" s="393" t="s">
        <v>419</v>
      </c>
      <c r="C405" s="394" t="s">
        <v>423</v>
      </c>
      <c r="D405" s="395" t="s">
        <v>643</v>
      </c>
      <c r="E405" s="394" t="s">
        <v>1625</v>
      </c>
      <c r="F405" s="395" t="s">
        <v>1626</v>
      </c>
      <c r="G405" s="394" t="s">
        <v>1459</v>
      </c>
      <c r="H405" s="394" t="s">
        <v>1460</v>
      </c>
      <c r="I405" s="396">
        <v>76.5</v>
      </c>
      <c r="J405" s="396">
        <v>10</v>
      </c>
      <c r="K405" s="397">
        <v>765</v>
      </c>
    </row>
    <row r="406" spans="1:11" ht="14.4" customHeight="1" x14ac:dyDescent="0.3">
      <c r="A406" s="392" t="s">
        <v>418</v>
      </c>
      <c r="B406" s="393" t="s">
        <v>419</v>
      </c>
      <c r="C406" s="394" t="s">
        <v>423</v>
      </c>
      <c r="D406" s="395" t="s">
        <v>643</v>
      </c>
      <c r="E406" s="394" t="s">
        <v>1625</v>
      </c>
      <c r="F406" s="395" t="s">
        <v>1626</v>
      </c>
      <c r="G406" s="394" t="s">
        <v>1461</v>
      </c>
      <c r="H406" s="394" t="s">
        <v>1462</v>
      </c>
      <c r="I406" s="396">
        <v>35</v>
      </c>
      <c r="J406" s="396">
        <v>5</v>
      </c>
      <c r="K406" s="397">
        <v>175</v>
      </c>
    </row>
    <row r="407" spans="1:11" ht="14.4" customHeight="1" x14ac:dyDescent="0.3">
      <c r="A407" s="392" t="s">
        <v>418</v>
      </c>
      <c r="B407" s="393" t="s">
        <v>419</v>
      </c>
      <c r="C407" s="394" t="s">
        <v>423</v>
      </c>
      <c r="D407" s="395" t="s">
        <v>643</v>
      </c>
      <c r="E407" s="394" t="s">
        <v>1625</v>
      </c>
      <c r="F407" s="395" t="s">
        <v>1626</v>
      </c>
      <c r="G407" s="394" t="s">
        <v>1463</v>
      </c>
      <c r="H407" s="394" t="s">
        <v>1464</v>
      </c>
      <c r="I407" s="396">
        <v>1.84</v>
      </c>
      <c r="J407" s="396">
        <v>100</v>
      </c>
      <c r="K407" s="397">
        <v>184.34</v>
      </c>
    </row>
    <row r="408" spans="1:11" ht="14.4" customHeight="1" x14ac:dyDescent="0.3">
      <c r="A408" s="392" t="s">
        <v>418</v>
      </c>
      <c r="B408" s="393" t="s">
        <v>419</v>
      </c>
      <c r="C408" s="394" t="s">
        <v>423</v>
      </c>
      <c r="D408" s="395" t="s">
        <v>643</v>
      </c>
      <c r="E408" s="394" t="s">
        <v>1625</v>
      </c>
      <c r="F408" s="395" t="s">
        <v>1626</v>
      </c>
      <c r="G408" s="394" t="s">
        <v>1465</v>
      </c>
      <c r="H408" s="394" t="s">
        <v>1466</v>
      </c>
      <c r="I408" s="396">
        <v>64.17</v>
      </c>
      <c r="J408" s="396">
        <v>10</v>
      </c>
      <c r="K408" s="397">
        <v>641.70000000000005</v>
      </c>
    </row>
    <row r="409" spans="1:11" ht="14.4" customHeight="1" x14ac:dyDescent="0.3">
      <c r="A409" s="392" t="s">
        <v>418</v>
      </c>
      <c r="B409" s="393" t="s">
        <v>419</v>
      </c>
      <c r="C409" s="394" t="s">
        <v>423</v>
      </c>
      <c r="D409" s="395" t="s">
        <v>643</v>
      </c>
      <c r="E409" s="394" t="s">
        <v>1625</v>
      </c>
      <c r="F409" s="395" t="s">
        <v>1626</v>
      </c>
      <c r="G409" s="394" t="s">
        <v>1467</v>
      </c>
      <c r="H409" s="394" t="s">
        <v>1468</v>
      </c>
      <c r="I409" s="396">
        <v>1011.9</v>
      </c>
      <c r="J409" s="396">
        <v>2</v>
      </c>
      <c r="K409" s="397">
        <v>2023.8</v>
      </c>
    </row>
    <row r="410" spans="1:11" ht="14.4" customHeight="1" x14ac:dyDescent="0.3">
      <c r="A410" s="392" t="s">
        <v>418</v>
      </c>
      <c r="B410" s="393" t="s">
        <v>419</v>
      </c>
      <c r="C410" s="394" t="s">
        <v>423</v>
      </c>
      <c r="D410" s="395" t="s">
        <v>643</v>
      </c>
      <c r="E410" s="394" t="s">
        <v>1625</v>
      </c>
      <c r="F410" s="395" t="s">
        <v>1626</v>
      </c>
      <c r="G410" s="394" t="s">
        <v>1469</v>
      </c>
      <c r="H410" s="394" t="s">
        <v>1470</v>
      </c>
      <c r="I410" s="396">
        <v>1888.76</v>
      </c>
      <c r="J410" s="396">
        <v>1</v>
      </c>
      <c r="K410" s="397">
        <v>1888.76</v>
      </c>
    </row>
    <row r="411" spans="1:11" ht="14.4" customHeight="1" x14ac:dyDescent="0.3">
      <c r="A411" s="392" t="s">
        <v>418</v>
      </c>
      <c r="B411" s="393" t="s">
        <v>419</v>
      </c>
      <c r="C411" s="394" t="s">
        <v>423</v>
      </c>
      <c r="D411" s="395" t="s">
        <v>643</v>
      </c>
      <c r="E411" s="394" t="s">
        <v>1625</v>
      </c>
      <c r="F411" s="395" t="s">
        <v>1626</v>
      </c>
      <c r="G411" s="394" t="s">
        <v>1471</v>
      </c>
      <c r="H411" s="394" t="s">
        <v>1472</v>
      </c>
      <c r="I411" s="396">
        <v>2201</v>
      </c>
      <c r="J411" s="396">
        <v>2</v>
      </c>
      <c r="K411" s="397">
        <v>4402</v>
      </c>
    </row>
    <row r="412" spans="1:11" ht="14.4" customHeight="1" x14ac:dyDescent="0.3">
      <c r="A412" s="392" t="s">
        <v>418</v>
      </c>
      <c r="B412" s="393" t="s">
        <v>419</v>
      </c>
      <c r="C412" s="394" t="s">
        <v>423</v>
      </c>
      <c r="D412" s="395" t="s">
        <v>643</v>
      </c>
      <c r="E412" s="394" t="s">
        <v>1625</v>
      </c>
      <c r="F412" s="395" t="s">
        <v>1626</v>
      </c>
      <c r="G412" s="394" t="s">
        <v>1473</v>
      </c>
      <c r="H412" s="394" t="s">
        <v>1474</v>
      </c>
      <c r="I412" s="396">
        <v>3156.75</v>
      </c>
      <c r="J412" s="396">
        <v>1</v>
      </c>
      <c r="K412" s="397">
        <v>3156.75</v>
      </c>
    </row>
    <row r="413" spans="1:11" ht="14.4" customHeight="1" x14ac:dyDescent="0.3">
      <c r="A413" s="392" t="s">
        <v>418</v>
      </c>
      <c r="B413" s="393" t="s">
        <v>419</v>
      </c>
      <c r="C413" s="394" t="s">
        <v>423</v>
      </c>
      <c r="D413" s="395" t="s">
        <v>643</v>
      </c>
      <c r="E413" s="394" t="s">
        <v>1625</v>
      </c>
      <c r="F413" s="395" t="s">
        <v>1626</v>
      </c>
      <c r="G413" s="394" t="s">
        <v>1475</v>
      </c>
      <c r="H413" s="394" t="s">
        <v>1476</v>
      </c>
      <c r="I413" s="396">
        <v>809.45</v>
      </c>
      <c r="J413" s="396">
        <v>1</v>
      </c>
      <c r="K413" s="397">
        <v>809.45</v>
      </c>
    </row>
    <row r="414" spans="1:11" ht="14.4" customHeight="1" x14ac:dyDescent="0.3">
      <c r="A414" s="392" t="s">
        <v>418</v>
      </c>
      <c r="B414" s="393" t="s">
        <v>419</v>
      </c>
      <c r="C414" s="394" t="s">
        <v>423</v>
      </c>
      <c r="D414" s="395" t="s">
        <v>643</v>
      </c>
      <c r="E414" s="394" t="s">
        <v>1625</v>
      </c>
      <c r="F414" s="395" t="s">
        <v>1626</v>
      </c>
      <c r="G414" s="394" t="s">
        <v>1477</v>
      </c>
      <c r="H414" s="394" t="s">
        <v>1478</v>
      </c>
      <c r="I414" s="396">
        <v>235.2</v>
      </c>
      <c r="J414" s="396">
        <v>2</v>
      </c>
      <c r="K414" s="397">
        <v>470.4</v>
      </c>
    </row>
    <row r="415" spans="1:11" ht="14.4" customHeight="1" x14ac:dyDescent="0.3">
      <c r="A415" s="392" t="s">
        <v>418</v>
      </c>
      <c r="B415" s="393" t="s">
        <v>419</v>
      </c>
      <c r="C415" s="394" t="s">
        <v>423</v>
      </c>
      <c r="D415" s="395" t="s">
        <v>643</v>
      </c>
      <c r="E415" s="394" t="s">
        <v>1625</v>
      </c>
      <c r="F415" s="395" t="s">
        <v>1626</v>
      </c>
      <c r="G415" s="394" t="s">
        <v>1479</v>
      </c>
      <c r="H415" s="394" t="s">
        <v>1480</v>
      </c>
      <c r="I415" s="396">
        <v>3943.35</v>
      </c>
      <c r="J415" s="396">
        <v>1</v>
      </c>
      <c r="K415" s="397">
        <v>3943.35</v>
      </c>
    </row>
    <row r="416" spans="1:11" ht="14.4" customHeight="1" x14ac:dyDescent="0.3">
      <c r="A416" s="392" t="s">
        <v>418</v>
      </c>
      <c r="B416" s="393" t="s">
        <v>419</v>
      </c>
      <c r="C416" s="394" t="s">
        <v>423</v>
      </c>
      <c r="D416" s="395" t="s">
        <v>643</v>
      </c>
      <c r="E416" s="394" t="s">
        <v>1625</v>
      </c>
      <c r="F416" s="395" t="s">
        <v>1626</v>
      </c>
      <c r="G416" s="394" t="s">
        <v>1481</v>
      </c>
      <c r="H416" s="394" t="s">
        <v>1482</v>
      </c>
      <c r="I416" s="396">
        <v>2592.9449999999997</v>
      </c>
      <c r="J416" s="396">
        <v>2</v>
      </c>
      <c r="K416" s="397">
        <v>5185.8899999999994</v>
      </c>
    </row>
    <row r="417" spans="1:11" ht="14.4" customHeight="1" x14ac:dyDescent="0.3">
      <c r="A417" s="392" t="s">
        <v>418</v>
      </c>
      <c r="B417" s="393" t="s">
        <v>419</v>
      </c>
      <c r="C417" s="394" t="s">
        <v>423</v>
      </c>
      <c r="D417" s="395" t="s">
        <v>643</v>
      </c>
      <c r="E417" s="394" t="s">
        <v>1625</v>
      </c>
      <c r="F417" s="395" t="s">
        <v>1626</v>
      </c>
      <c r="G417" s="394" t="s">
        <v>1483</v>
      </c>
      <c r="H417" s="394" t="s">
        <v>1484</v>
      </c>
      <c r="I417" s="396">
        <v>45.98</v>
      </c>
      <c r="J417" s="396">
        <v>10</v>
      </c>
      <c r="K417" s="397">
        <v>459.81</v>
      </c>
    </row>
    <row r="418" spans="1:11" ht="14.4" customHeight="1" x14ac:dyDescent="0.3">
      <c r="A418" s="392" t="s">
        <v>418</v>
      </c>
      <c r="B418" s="393" t="s">
        <v>419</v>
      </c>
      <c r="C418" s="394" t="s">
        <v>423</v>
      </c>
      <c r="D418" s="395" t="s">
        <v>643</v>
      </c>
      <c r="E418" s="394" t="s">
        <v>1625</v>
      </c>
      <c r="F418" s="395" t="s">
        <v>1626</v>
      </c>
      <c r="G418" s="394" t="s">
        <v>1485</v>
      </c>
      <c r="H418" s="394" t="s">
        <v>1486</v>
      </c>
      <c r="I418" s="396">
        <v>18.600000000000001</v>
      </c>
      <c r="J418" s="396">
        <v>10</v>
      </c>
      <c r="K418" s="397">
        <v>186</v>
      </c>
    </row>
    <row r="419" spans="1:11" ht="14.4" customHeight="1" x14ac:dyDescent="0.3">
      <c r="A419" s="392" t="s">
        <v>418</v>
      </c>
      <c r="B419" s="393" t="s">
        <v>419</v>
      </c>
      <c r="C419" s="394" t="s">
        <v>423</v>
      </c>
      <c r="D419" s="395" t="s">
        <v>643</v>
      </c>
      <c r="E419" s="394" t="s">
        <v>1625</v>
      </c>
      <c r="F419" s="395" t="s">
        <v>1626</v>
      </c>
      <c r="G419" s="394" t="s">
        <v>1487</v>
      </c>
      <c r="H419" s="394" t="s">
        <v>1488</v>
      </c>
      <c r="I419" s="396">
        <v>425.6</v>
      </c>
      <c r="J419" s="396">
        <v>2</v>
      </c>
      <c r="K419" s="397">
        <v>851.2</v>
      </c>
    </row>
    <row r="420" spans="1:11" ht="14.4" customHeight="1" x14ac:dyDescent="0.3">
      <c r="A420" s="392" t="s">
        <v>418</v>
      </c>
      <c r="B420" s="393" t="s">
        <v>419</v>
      </c>
      <c r="C420" s="394" t="s">
        <v>423</v>
      </c>
      <c r="D420" s="395" t="s">
        <v>643</v>
      </c>
      <c r="E420" s="394" t="s">
        <v>1625</v>
      </c>
      <c r="F420" s="395" t="s">
        <v>1626</v>
      </c>
      <c r="G420" s="394" t="s">
        <v>1489</v>
      </c>
      <c r="H420" s="394" t="s">
        <v>1490</v>
      </c>
      <c r="I420" s="396">
        <v>531.78</v>
      </c>
      <c r="J420" s="396">
        <v>3</v>
      </c>
      <c r="K420" s="397">
        <v>1595.35</v>
      </c>
    </row>
    <row r="421" spans="1:11" ht="14.4" customHeight="1" x14ac:dyDescent="0.3">
      <c r="A421" s="392" t="s">
        <v>418</v>
      </c>
      <c r="B421" s="393" t="s">
        <v>419</v>
      </c>
      <c r="C421" s="394" t="s">
        <v>423</v>
      </c>
      <c r="D421" s="395" t="s">
        <v>643</v>
      </c>
      <c r="E421" s="394" t="s">
        <v>1625</v>
      </c>
      <c r="F421" s="395" t="s">
        <v>1626</v>
      </c>
      <c r="G421" s="394" t="s">
        <v>1491</v>
      </c>
      <c r="H421" s="394" t="s">
        <v>1492</v>
      </c>
      <c r="I421" s="396">
        <v>846.95</v>
      </c>
      <c r="J421" s="396">
        <v>3</v>
      </c>
      <c r="K421" s="397">
        <v>2552.96</v>
      </c>
    </row>
    <row r="422" spans="1:11" ht="14.4" customHeight="1" x14ac:dyDescent="0.3">
      <c r="A422" s="392" t="s">
        <v>418</v>
      </c>
      <c r="B422" s="393" t="s">
        <v>419</v>
      </c>
      <c r="C422" s="394" t="s">
        <v>423</v>
      </c>
      <c r="D422" s="395" t="s">
        <v>643</v>
      </c>
      <c r="E422" s="394" t="s">
        <v>1625</v>
      </c>
      <c r="F422" s="395" t="s">
        <v>1626</v>
      </c>
      <c r="G422" s="394" t="s">
        <v>1493</v>
      </c>
      <c r="H422" s="394" t="s">
        <v>1494</v>
      </c>
      <c r="I422" s="396">
        <v>290.39999999999998</v>
      </c>
      <c r="J422" s="396">
        <v>2</v>
      </c>
      <c r="K422" s="397">
        <v>580.79999999999995</v>
      </c>
    </row>
    <row r="423" spans="1:11" ht="14.4" customHeight="1" x14ac:dyDescent="0.3">
      <c r="A423" s="392" t="s">
        <v>418</v>
      </c>
      <c r="B423" s="393" t="s">
        <v>419</v>
      </c>
      <c r="C423" s="394" t="s">
        <v>423</v>
      </c>
      <c r="D423" s="395" t="s">
        <v>643</v>
      </c>
      <c r="E423" s="394" t="s">
        <v>1625</v>
      </c>
      <c r="F423" s="395" t="s">
        <v>1626</v>
      </c>
      <c r="G423" s="394" t="s">
        <v>1495</v>
      </c>
      <c r="H423" s="394" t="s">
        <v>1496</v>
      </c>
      <c r="I423" s="396">
        <v>1846.9</v>
      </c>
      <c r="J423" s="396">
        <v>1</v>
      </c>
      <c r="K423" s="397">
        <v>1846.9</v>
      </c>
    </row>
    <row r="424" spans="1:11" ht="14.4" customHeight="1" x14ac:dyDescent="0.3">
      <c r="A424" s="392" t="s">
        <v>418</v>
      </c>
      <c r="B424" s="393" t="s">
        <v>419</v>
      </c>
      <c r="C424" s="394" t="s">
        <v>423</v>
      </c>
      <c r="D424" s="395" t="s">
        <v>643</v>
      </c>
      <c r="E424" s="394" t="s">
        <v>1625</v>
      </c>
      <c r="F424" s="395" t="s">
        <v>1626</v>
      </c>
      <c r="G424" s="394" t="s">
        <v>1497</v>
      </c>
      <c r="H424" s="394" t="s">
        <v>1498</v>
      </c>
      <c r="I424" s="396">
        <v>443.4</v>
      </c>
      <c r="J424" s="396">
        <v>3</v>
      </c>
      <c r="K424" s="397">
        <v>1330.21</v>
      </c>
    </row>
    <row r="425" spans="1:11" ht="14.4" customHeight="1" x14ac:dyDescent="0.3">
      <c r="A425" s="392" t="s">
        <v>418</v>
      </c>
      <c r="B425" s="393" t="s">
        <v>419</v>
      </c>
      <c r="C425" s="394" t="s">
        <v>423</v>
      </c>
      <c r="D425" s="395" t="s">
        <v>643</v>
      </c>
      <c r="E425" s="394" t="s">
        <v>1625</v>
      </c>
      <c r="F425" s="395" t="s">
        <v>1626</v>
      </c>
      <c r="G425" s="394" t="s">
        <v>1499</v>
      </c>
      <c r="H425" s="394" t="s">
        <v>1500</v>
      </c>
      <c r="I425" s="396">
        <v>290.39999999999998</v>
      </c>
      <c r="J425" s="396">
        <v>2</v>
      </c>
      <c r="K425" s="397">
        <v>580.79999999999995</v>
      </c>
    </row>
    <row r="426" spans="1:11" ht="14.4" customHeight="1" x14ac:dyDescent="0.3">
      <c r="A426" s="392" t="s">
        <v>418</v>
      </c>
      <c r="B426" s="393" t="s">
        <v>419</v>
      </c>
      <c r="C426" s="394" t="s">
        <v>423</v>
      </c>
      <c r="D426" s="395" t="s">
        <v>643</v>
      </c>
      <c r="E426" s="394" t="s">
        <v>1625</v>
      </c>
      <c r="F426" s="395" t="s">
        <v>1626</v>
      </c>
      <c r="G426" s="394" t="s">
        <v>1501</v>
      </c>
      <c r="H426" s="394" t="s">
        <v>1502</v>
      </c>
      <c r="I426" s="396">
        <v>190</v>
      </c>
      <c r="J426" s="396">
        <v>3</v>
      </c>
      <c r="K426" s="397">
        <v>570</v>
      </c>
    </row>
    <row r="427" spans="1:11" ht="14.4" customHeight="1" x14ac:dyDescent="0.3">
      <c r="A427" s="392" t="s">
        <v>418</v>
      </c>
      <c r="B427" s="393" t="s">
        <v>419</v>
      </c>
      <c r="C427" s="394" t="s">
        <v>423</v>
      </c>
      <c r="D427" s="395" t="s">
        <v>643</v>
      </c>
      <c r="E427" s="394" t="s">
        <v>1625</v>
      </c>
      <c r="F427" s="395" t="s">
        <v>1626</v>
      </c>
      <c r="G427" s="394" t="s">
        <v>1503</v>
      </c>
      <c r="H427" s="394" t="s">
        <v>1504</v>
      </c>
      <c r="I427" s="396">
        <v>6785</v>
      </c>
      <c r="J427" s="396">
        <v>1</v>
      </c>
      <c r="K427" s="397">
        <v>6785</v>
      </c>
    </row>
    <row r="428" spans="1:11" ht="14.4" customHeight="1" x14ac:dyDescent="0.3">
      <c r="A428" s="392" t="s">
        <v>418</v>
      </c>
      <c r="B428" s="393" t="s">
        <v>419</v>
      </c>
      <c r="C428" s="394" t="s">
        <v>423</v>
      </c>
      <c r="D428" s="395" t="s">
        <v>643</v>
      </c>
      <c r="E428" s="394" t="s">
        <v>1625</v>
      </c>
      <c r="F428" s="395" t="s">
        <v>1626</v>
      </c>
      <c r="G428" s="394" t="s">
        <v>1505</v>
      </c>
      <c r="H428" s="394" t="s">
        <v>1506</v>
      </c>
      <c r="I428" s="396">
        <v>409.37</v>
      </c>
      <c r="J428" s="396">
        <v>1</v>
      </c>
      <c r="K428" s="397">
        <v>409.37</v>
      </c>
    </row>
    <row r="429" spans="1:11" ht="14.4" customHeight="1" x14ac:dyDescent="0.3">
      <c r="A429" s="392" t="s">
        <v>418</v>
      </c>
      <c r="B429" s="393" t="s">
        <v>419</v>
      </c>
      <c r="C429" s="394" t="s">
        <v>423</v>
      </c>
      <c r="D429" s="395" t="s">
        <v>643</v>
      </c>
      <c r="E429" s="394" t="s">
        <v>1625</v>
      </c>
      <c r="F429" s="395" t="s">
        <v>1626</v>
      </c>
      <c r="G429" s="394" t="s">
        <v>1507</v>
      </c>
      <c r="H429" s="394" t="s">
        <v>1508</v>
      </c>
      <c r="I429" s="396">
        <v>37.51</v>
      </c>
      <c r="J429" s="396">
        <v>12</v>
      </c>
      <c r="K429" s="397">
        <v>450.12</v>
      </c>
    </row>
    <row r="430" spans="1:11" ht="14.4" customHeight="1" x14ac:dyDescent="0.3">
      <c r="A430" s="392" t="s">
        <v>418</v>
      </c>
      <c r="B430" s="393" t="s">
        <v>419</v>
      </c>
      <c r="C430" s="394" t="s">
        <v>423</v>
      </c>
      <c r="D430" s="395" t="s">
        <v>643</v>
      </c>
      <c r="E430" s="394" t="s">
        <v>1625</v>
      </c>
      <c r="F430" s="395" t="s">
        <v>1626</v>
      </c>
      <c r="G430" s="394" t="s">
        <v>1509</v>
      </c>
      <c r="H430" s="394" t="s">
        <v>1510</v>
      </c>
      <c r="I430" s="396">
        <v>1727</v>
      </c>
      <c r="J430" s="396">
        <v>1</v>
      </c>
      <c r="K430" s="397">
        <v>1727</v>
      </c>
    </row>
    <row r="431" spans="1:11" ht="14.4" customHeight="1" x14ac:dyDescent="0.3">
      <c r="A431" s="392" t="s">
        <v>418</v>
      </c>
      <c r="B431" s="393" t="s">
        <v>419</v>
      </c>
      <c r="C431" s="394" t="s">
        <v>423</v>
      </c>
      <c r="D431" s="395" t="s">
        <v>643</v>
      </c>
      <c r="E431" s="394" t="s">
        <v>1625</v>
      </c>
      <c r="F431" s="395" t="s">
        <v>1626</v>
      </c>
      <c r="G431" s="394" t="s">
        <v>1511</v>
      </c>
      <c r="H431" s="394" t="s">
        <v>1512</v>
      </c>
      <c r="I431" s="396">
        <v>3943.35</v>
      </c>
      <c r="J431" s="396">
        <v>1</v>
      </c>
      <c r="K431" s="397">
        <v>3943.35</v>
      </c>
    </row>
    <row r="432" spans="1:11" ht="14.4" customHeight="1" x14ac:dyDescent="0.3">
      <c r="A432" s="392" t="s">
        <v>418</v>
      </c>
      <c r="B432" s="393" t="s">
        <v>419</v>
      </c>
      <c r="C432" s="394" t="s">
        <v>423</v>
      </c>
      <c r="D432" s="395" t="s">
        <v>643</v>
      </c>
      <c r="E432" s="394" t="s">
        <v>1625</v>
      </c>
      <c r="F432" s="395" t="s">
        <v>1626</v>
      </c>
      <c r="G432" s="394" t="s">
        <v>1513</v>
      </c>
      <c r="H432" s="394" t="s">
        <v>1514</v>
      </c>
      <c r="I432" s="396">
        <v>306.89999999999998</v>
      </c>
      <c r="J432" s="396">
        <v>1</v>
      </c>
      <c r="K432" s="397">
        <v>306.89999999999998</v>
      </c>
    </row>
    <row r="433" spans="1:11" ht="14.4" customHeight="1" x14ac:dyDescent="0.3">
      <c r="A433" s="392" t="s">
        <v>418</v>
      </c>
      <c r="B433" s="393" t="s">
        <v>419</v>
      </c>
      <c r="C433" s="394" t="s">
        <v>423</v>
      </c>
      <c r="D433" s="395" t="s">
        <v>643</v>
      </c>
      <c r="E433" s="394" t="s">
        <v>1625</v>
      </c>
      <c r="F433" s="395" t="s">
        <v>1626</v>
      </c>
      <c r="G433" s="394" t="s">
        <v>1515</v>
      </c>
      <c r="H433" s="394" t="s">
        <v>1516</v>
      </c>
      <c r="I433" s="396">
        <v>2373.1999999999998</v>
      </c>
      <c r="J433" s="396">
        <v>1</v>
      </c>
      <c r="K433" s="397">
        <v>2373.1999999999998</v>
      </c>
    </row>
    <row r="434" spans="1:11" ht="14.4" customHeight="1" x14ac:dyDescent="0.3">
      <c r="A434" s="392" t="s">
        <v>418</v>
      </c>
      <c r="B434" s="393" t="s">
        <v>419</v>
      </c>
      <c r="C434" s="394" t="s">
        <v>423</v>
      </c>
      <c r="D434" s="395" t="s">
        <v>643</v>
      </c>
      <c r="E434" s="394" t="s">
        <v>1625</v>
      </c>
      <c r="F434" s="395" t="s">
        <v>1626</v>
      </c>
      <c r="G434" s="394" t="s">
        <v>1517</v>
      </c>
      <c r="H434" s="394" t="s">
        <v>1518</v>
      </c>
      <c r="I434" s="396">
        <v>19.55</v>
      </c>
      <c r="J434" s="396">
        <v>30</v>
      </c>
      <c r="K434" s="397">
        <v>586.5</v>
      </c>
    </row>
    <row r="435" spans="1:11" ht="14.4" customHeight="1" x14ac:dyDescent="0.3">
      <c r="A435" s="392" t="s">
        <v>418</v>
      </c>
      <c r="B435" s="393" t="s">
        <v>419</v>
      </c>
      <c r="C435" s="394" t="s">
        <v>423</v>
      </c>
      <c r="D435" s="395" t="s">
        <v>643</v>
      </c>
      <c r="E435" s="394" t="s">
        <v>1625</v>
      </c>
      <c r="F435" s="395" t="s">
        <v>1626</v>
      </c>
      <c r="G435" s="394" t="s">
        <v>1519</v>
      </c>
      <c r="H435" s="394" t="s">
        <v>1520</v>
      </c>
      <c r="I435" s="396">
        <v>443.71</v>
      </c>
      <c r="J435" s="396">
        <v>1</v>
      </c>
      <c r="K435" s="397">
        <v>443.71</v>
      </c>
    </row>
    <row r="436" spans="1:11" ht="14.4" customHeight="1" x14ac:dyDescent="0.3">
      <c r="A436" s="392" t="s">
        <v>418</v>
      </c>
      <c r="B436" s="393" t="s">
        <v>419</v>
      </c>
      <c r="C436" s="394" t="s">
        <v>423</v>
      </c>
      <c r="D436" s="395" t="s">
        <v>643</v>
      </c>
      <c r="E436" s="394" t="s">
        <v>1625</v>
      </c>
      <c r="F436" s="395" t="s">
        <v>1626</v>
      </c>
      <c r="G436" s="394" t="s">
        <v>1521</v>
      </c>
      <c r="H436" s="394" t="s">
        <v>1522</v>
      </c>
      <c r="I436" s="396">
        <v>775.68</v>
      </c>
      <c r="J436" s="396">
        <v>1</v>
      </c>
      <c r="K436" s="397">
        <v>775.68</v>
      </c>
    </row>
    <row r="437" spans="1:11" ht="14.4" customHeight="1" x14ac:dyDescent="0.3">
      <c r="A437" s="392" t="s">
        <v>418</v>
      </c>
      <c r="B437" s="393" t="s">
        <v>419</v>
      </c>
      <c r="C437" s="394" t="s">
        <v>423</v>
      </c>
      <c r="D437" s="395" t="s">
        <v>643</v>
      </c>
      <c r="E437" s="394" t="s">
        <v>1625</v>
      </c>
      <c r="F437" s="395" t="s">
        <v>1626</v>
      </c>
      <c r="G437" s="394" t="s">
        <v>1523</v>
      </c>
      <c r="H437" s="394" t="s">
        <v>1524</v>
      </c>
      <c r="I437" s="396">
        <v>1727</v>
      </c>
      <c r="J437" s="396">
        <v>1</v>
      </c>
      <c r="K437" s="397">
        <v>1727</v>
      </c>
    </row>
    <row r="438" spans="1:11" ht="14.4" customHeight="1" x14ac:dyDescent="0.3">
      <c r="A438" s="392" t="s">
        <v>418</v>
      </c>
      <c r="B438" s="393" t="s">
        <v>419</v>
      </c>
      <c r="C438" s="394" t="s">
        <v>423</v>
      </c>
      <c r="D438" s="395" t="s">
        <v>643</v>
      </c>
      <c r="E438" s="394" t="s">
        <v>1625</v>
      </c>
      <c r="F438" s="395" t="s">
        <v>1626</v>
      </c>
      <c r="G438" s="394" t="s">
        <v>1525</v>
      </c>
      <c r="H438" s="394" t="s">
        <v>1526</v>
      </c>
      <c r="I438" s="396">
        <v>331.03</v>
      </c>
      <c r="J438" s="396">
        <v>1</v>
      </c>
      <c r="K438" s="397">
        <v>331.03</v>
      </c>
    </row>
    <row r="439" spans="1:11" ht="14.4" customHeight="1" x14ac:dyDescent="0.3">
      <c r="A439" s="392" t="s">
        <v>418</v>
      </c>
      <c r="B439" s="393" t="s">
        <v>419</v>
      </c>
      <c r="C439" s="394" t="s">
        <v>423</v>
      </c>
      <c r="D439" s="395" t="s">
        <v>643</v>
      </c>
      <c r="E439" s="394" t="s">
        <v>1625</v>
      </c>
      <c r="F439" s="395" t="s">
        <v>1626</v>
      </c>
      <c r="G439" s="394" t="s">
        <v>1527</v>
      </c>
      <c r="H439" s="394" t="s">
        <v>1528</v>
      </c>
      <c r="I439" s="396">
        <v>290.39999999999998</v>
      </c>
      <c r="J439" s="396">
        <v>2</v>
      </c>
      <c r="K439" s="397">
        <v>580.79999999999995</v>
      </c>
    </row>
    <row r="440" spans="1:11" ht="14.4" customHeight="1" x14ac:dyDescent="0.3">
      <c r="A440" s="392" t="s">
        <v>418</v>
      </c>
      <c r="B440" s="393" t="s">
        <v>419</v>
      </c>
      <c r="C440" s="394" t="s">
        <v>423</v>
      </c>
      <c r="D440" s="395" t="s">
        <v>643</v>
      </c>
      <c r="E440" s="394" t="s">
        <v>1625</v>
      </c>
      <c r="F440" s="395" t="s">
        <v>1626</v>
      </c>
      <c r="G440" s="394" t="s">
        <v>1529</v>
      </c>
      <c r="H440" s="394" t="s">
        <v>1530</v>
      </c>
      <c r="I440" s="396">
        <v>1391.5</v>
      </c>
      <c r="J440" s="396">
        <v>2</v>
      </c>
      <c r="K440" s="397">
        <v>2783</v>
      </c>
    </row>
    <row r="441" spans="1:11" ht="14.4" customHeight="1" x14ac:dyDescent="0.3">
      <c r="A441" s="392" t="s">
        <v>418</v>
      </c>
      <c r="B441" s="393" t="s">
        <v>419</v>
      </c>
      <c r="C441" s="394" t="s">
        <v>423</v>
      </c>
      <c r="D441" s="395" t="s">
        <v>643</v>
      </c>
      <c r="E441" s="394" t="s">
        <v>1625</v>
      </c>
      <c r="F441" s="395" t="s">
        <v>1626</v>
      </c>
      <c r="G441" s="394" t="s">
        <v>1531</v>
      </c>
      <c r="H441" s="394" t="s">
        <v>1532</v>
      </c>
      <c r="I441" s="396">
        <v>900.23</v>
      </c>
      <c r="J441" s="396">
        <v>1</v>
      </c>
      <c r="K441" s="397">
        <v>900.23</v>
      </c>
    </row>
    <row r="442" spans="1:11" ht="14.4" customHeight="1" x14ac:dyDescent="0.3">
      <c r="A442" s="392" t="s">
        <v>418</v>
      </c>
      <c r="B442" s="393" t="s">
        <v>419</v>
      </c>
      <c r="C442" s="394" t="s">
        <v>423</v>
      </c>
      <c r="D442" s="395" t="s">
        <v>643</v>
      </c>
      <c r="E442" s="394" t="s">
        <v>1625</v>
      </c>
      <c r="F442" s="395" t="s">
        <v>1626</v>
      </c>
      <c r="G442" s="394" t="s">
        <v>1533</v>
      </c>
      <c r="H442" s="394" t="s">
        <v>1534</v>
      </c>
      <c r="I442" s="396">
        <v>1040.18</v>
      </c>
      <c r="J442" s="396">
        <v>1</v>
      </c>
      <c r="K442" s="397">
        <v>1040.18</v>
      </c>
    </row>
    <row r="443" spans="1:11" ht="14.4" customHeight="1" x14ac:dyDescent="0.3">
      <c r="A443" s="392" t="s">
        <v>418</v>
      </c>
      <c r="B443" s="393" t="s">
        <v>419</v>
      </c>
      <c r="C443" s="394" t="s">
        <v>423</v>
      </c>
      <c r="D443" s="395" t="s">
        <v>643</v>
      </c>
      <c r="E443" s="394" t="s">
        <v>1625</v>
      </c>
      <c r="F443" s="395" t="s">
        <v>1626</v>
      </c>
      <c r="G443" s="394" t="s">
        <v>1535</v>
      </c>
      <c r="H443" s="394" t="s">
        <v>1536</v>
      </c>
      <c r="I443" s="396">
        <v>37.51</v>
      </c>
      <c r="J443" s="396">
        <v>12</v>
      </c>
      <c r="K443" s="397">
        <v>450.12</v>
      </c>
    </row>
    <row r="444" spans="1:11" ht="14.4" customHeight="1" x14ac:dyDescent="0.3">
      <c r="A444" s="392" t="s">
        <v>418</v>
      </c>
      <c r="B444" s="393" t="s">
        <v>419</v>
      </c>
      <c r="C444" s="394" t="s">
        <v>423</v>
      </c>
      <c r="D444" s="395" t="s">
        <v>643</v>
      </c>
      <c r="E444" s="394" t="s">
        <v>1625</v>
      </c>
      <c r="F444" s="395" t="s">
        <v>1626</v>
      </c>
      <c r="G444" s="394" t="s">
        <v>1537</v>
      </c>
      <c r="H444" s="394" t="s">
        <v>1538</v>
      </c>
      <c r="I444" s="396">
        <v>464.07</v>
      </c>
      <c r="J444" s="396">
        <v>1</v>
      </c>
      <c r="K444" s="397">
        <v>464.07</v>
      </c>
    </row>
    <row r="445" spans="1:11" ht="14.4" customHeight="1" x14ac:dyDescent="0.3">
      <c r="A445" s="392" t="s">
        <v>418</v>
      </c>
      <c r="B445" s="393" t="s">
        <v>419</v>
      </c>
      <c r="C445" s="394" t="s">
        <v>423</v>
      </c>
      <c r="D445" s="395" t="s">
        <v>643</v>
      </c>
      <c r="E445" s="394" t="s">
        <v>1625</v>
      </c>
      <c r="F445" s="395" t="s">
        <v>1626</v>
      </c>
      <c r="G445" s="394" t="s">
        <v>1539</v>
      </c>
      <c r="H445" s="394" t="s">
        <v>1540</v>
      </c>
      <c r="I445" s="396">
        <v>331.54</v>
      </c>
      <c r="J445" s="396">
        <v>1</v>
      </c>
      <c r="K445" s="397">
        <v>331.54</v>
      </c>
    </row>
    <row r="446" spans="1:11" ht="14.4" customHeight="1" x14ac:dyDescent="0.3">
      <c r="A446" s="392" t="s">
        <v>418</v>
      </c>
      <c r="B446" s="393" t="s">
        <v>419</v>
      </c>
      <c r="C446" s="394" t="s">
        <v>423</v>
      </c>
      <c r="D446" s="395" t="s">
        <v>643</v>
      </c>
      <c r="E446" s="394" t="s">
        <v>1625</v>
      </c>
      <c r="F446" s="395" t="s">
        <v>1626</v>
      </c>
      <c r="G446" s="394" t="s">
        <v>1541</v>
      </c>
      <c r="H446" s="394" t="s">
        <v>1542</v>
      </c>
      <c r="I446" s="396">
        <v>844.58</v>
      </c>
      <c r="J446" s="396">
        <v>4</v>
      </c>
      <c r="K446" s="397">
        <v>3378.32</v>
      </c>
    </row>
    <row r="447" spans="1:11" ht="14.4" customHeight="1" x14ac:dyDescent="0.3">
      <c r="A447" s="392" t="s">
        <v>418</v>
      </c>
      <c r="B447" s="393" t="s">
        <v>419</v>
      </c>
      <c r="C447" s="394" t="s">
        <v>423</v>
      </c>
      <c r="D447" s="395" t="s">
        <v>643</v>
      </c>
      <c r="E447" s="394" t="s">
        <v>1625</v>
      </c>
      <c r="F447" s="395" t="s">
        <v>1626</v>
      </c>
      <c r="G447" s="394" t="s">
        <v>1543</v>
      </c>
      <c r="H447" s="394" t="s">
        <v>1544</v>
      </c>
      <c r="I447" s="396">
        <v>19.55</v>
      </c>
      <c r="J447" s="396">
        <v>60</v>
      </c>
      <c r="K447" s="397">
        <v>1173</v>
      </c>
    </row>
    <row r="448" spans="1:11" ht="14.4" customHeight="1" x14ac:dyDescent="0.3">
      <c r="A448" s="392" t="s">
        <v>418</v>
      </c>
      <c r="B448" s="393" t="s">
        <v>419</v>
      </c>
      <c r="C448" s="394" t="s">
        <v>423</v>
      </c>
      <c r="D448" s="395" t="s">
        <v>643</v>
      </c>
      <c r="E448" s="394" t="s">
        <v>1625</v>
      </c>
      <c r="F448" s="395" t="s">
        <v>1626</v>
      </c>
      <c r="G448" s="394" t="s">
        <v>1545</v>
      </c>
      <c r="H448" s="394" t="s">
        <v>1546</v>
      </c>
      <c r="I448" s="396">
        <v>1338.82</v>
      </c>
      <c r="J448" s="396">
        <v>1</v>
      </c>
      <c r="K448" s="397">
        <v>1338.82</v>
      </c>
    </row>
    <row r="449" spans="1:11" ht="14.4" customHeight="1" x14ac:dyDescent="0.3">
      <c r="A449" s="392" t="s">
        <v>418</v>
      </c>
      <c r="B449" s="393" t="s">
        <v>419</v>
      </c>
      <c r="C449" s="394" t="s">
        <v>423</v>
      </c>
      <c r="D449" s="395" t="s">
        <v>643</v>
      </c>
      <c r="E449" s="394" t="s">
        <v>1625</v>
      </c>
      <c r="F449" s="395" t="s">
        <v>1626</v>
      </c>
      <c r="G449" s="394" t="s">
        <v>1547</v>
      </c>
      <c r="H449" s="394" t="s">
        <v>1548</v>
      </c>
      <c r="I449" s="396">
        <v>69.44</v>
      </c>
      <c r="J449" s="396">
        <v>20</v>
      </c>
      <c r="K449" s="397">
        <v>1388.84</v>
      </c>
    </row>
    <row r="450" spans="1:11" ht="14.4" customHeight="1" x14ac:dyDescent="0.3">
      <c r="A450" s="392" t="s">
        <v>418</v>
      </c>
      <c r="B450" s="393" t="s">
        <v>419</v>
      </c>
      <c r="C450" s="394" t="s">
        <v>423</v>
      </c>
      <c r="D450" s="395" t="s">
        <v>643</v>
      </c>
      <c r="E450" s="394" t="s">
        <v>1625</v>
      </c>
      <c r="F450" s="395" t="s">
        <v>1626</v>
      </c>
      <c r="G450" s="394" t="s">
        <v>1549</v>
      </c>
      <c r="H450" s="394" t="s">
        <v>1550</v>
      </c>
      <c r="I450" s="396">
        <v>254.1</v>
      </c>
      <c r="J450" s="396">
        <v>1</v>
      </c>
      <c r="K450" s="397">
        <v>254.1</v>
      </c>
    </row>
    <row r="451" spans="1:11" ht="14.4" customHeight="1" x14ac:dyDescent="0.3">
      <c r="A451" s="392" t="s">
        <v>418</v>
      </c>
      <c r="B451" s="393" t="s">
        <v>419</v>
      </c>
      <c r="C451" s="394" t="s">
        <v>423</v>
      </c>
      <c r="D451" s="395" t="s">
        <v>643</v>
      </c>
      <c r="E451" s="394" t="s">
        <v>1625</v>
      </c>
      <c r="F451" s="395" t="s">
        <v>1626</v>
      </c>
      <c r="G451" s="394" t="s">
        <v>1551</v>
      </c>
      <c r="H451" s="394" t="s">
        <v>1552</v>
      </c>
      <c r="I451" s="396">
        <v>1936</v>
      </c>
      <c r="J451" s="396">
        <v>1</v>
      </c>
      <c r="K451" s="397">
        <v>1936</v>
      </c>
    </row>
    <row r="452" spans="1:11" ht="14.4" customHeight="1" x14ac:dyDescent="0.3">
      <c r="A452" s="392" t="s">
        <v>418</v>
      </c>
      <c r="B452" s="393" t="s">
        <v>419</v>
      </c>
      <c r="C452" s="394" t="s">
        <v>423</v>
      </c>
      <c r="D452" s="395" t="s">
        <v>643</v>
      </c>
      <c r="E452" s="394" t="s">
        <v>1625</v>
      </c>
      <c r="F452" s="395" t="s">
        <v>1626</v>
      </c>
      <c r="G452" s="394" t="s">
        <v>1553</v>
      </c>
      <c r="H452" s="394" t="s">
        <v>1554</v>
      </c>
      <c r="I452" s="396">
        <v>984.94</v>
      </c>
      <c r="J452" s="396">
        <v>10</v>
      </c>
      <c r="K452" s="397">
        <v>9849.4</v>
      </c>
    </row>
    <row r="453" spans="1:11" ht="14.4" customHeight="1" x14ac:dyDescent="0.3">
      <c r="A453" s="392" t="s">
        <v>418</v>
      </c>
      <c r="B453" s="393" t="s">
        <v>419</v>
      </c>
      <c r="C453" s="394" t="s">
        <v>423</v>
      </c>
      <c r="D453" s="395" t="s">
        <v>643</v>
      </c>
      <c r="E453" s="394" t="s">
        <v>1625</v>
      </c>
      <c r="F453" s="395" t="s">
        <v>1626</v>
      </c>
      <c r="G453" s="394" t="s">
        <v>1555</v>
      </c>
      <c r="H453" s="394" t="s">
        <v>1556</v>
      </c>
      <c r="I453" s="396">
        <v>69.44</v>
      </c>
      <c r="J453" s="396">
        <v>30</v>
      </c>
      <c r="K453" s="397">
        <v>2083.29</v>
      </c>
    </row>
    <row r="454" spans="1:11" ht="14.4" customHeight="1" x14ac:dyDescent="0.3">
      <c r="A454" s="392" t="s">
        <v>418</v>
      </c>
      <c r="B454" s="393" t="s">
        <v>419</v>
      </c>
      <c r="C454" s="394" t="s">
        <v>423</v>
      </c>
      <c r="D454" s="395" t="s">
        <v>643</v>
      </c>
      <c r="E454" s="394" t="s">
        <v>1625</v>
      </c>
      <c r="F454" s="395" t="s">
        <v>1626</v>
      </c>
      <c r="G454" s="394" t="s">
        <v>1557</v>
      </c>
      <c r="H454" s="394" t="s">
        <v>1558</v>
      </c>
      <c r="I454" s="396">
        <v>712.64</v>
      </c>
      <c r="J454" s="396">
        <v>1</v>
      </c>
      <c r="K454" s="397">
        <v>712.64</v>
      </c>
    </row>
    <row r="455" spans="1:11" ht="14.4" customHeight="1" x14ac:dyDescent="0.3">
      <c r="A455" s="392" t="s">
        <v>418</v>
      </c>
      <c r="B455" s="393" t="s">
        <v>419</v>
      </c>
      <c r="C455" s="394" t="s">
        <v>423</v>
      </c>
      <c r="D455" s="395" t="s">
        <v>643</v>
      </c>
      <c r="E455" s="394" t="s">
        <v>1627</v>
      </c>
      <c r="F455" s="395" t="s">
        <v>1628</v>
      </c>
      <c r="G455" s="394" t="s">
        <v>1559</v>
      </c>
      <c r="H455" s="394" t="s">
        <v>1560</v>
      </c>
      <c r="I455" s="396">
        <v>61.555</v>
      </c>
      <c r="J455" s="396">
        <v>72</v>
      </c>
      <c r="K455" s="397">
        <v>4432.1099999999997</v>
      </c>
    </row>
    <row r="456" spans="1:11" ht="14.4" customHeight="1" x14ac:dyDescent="0.3">
      <c r="A456" s="392" t="s">
        <v>418</v>
      </c>
      <c r="B456" s="393" t="s">
        <v>419</v>
      </c>
      <c r="C456" s="394" t="s">
        <v>423</v>
      </c>
      <c r="D456" s="395" t="s">
        <v>643</v>
      </c>
      <c r="E456" s="394" t="s">
        <v>1627</v>
      </c>
      <c r="F456" s="395" t="s">
        <v>1628</v>
      </c>
      <c r="G456" s="394" t="s">
        <v>1561</v>
      </c>
      <c r="H456" s="394" t="s">
        <v>1562</v>
      </c>
      <c r="I456" s="396">
        <v>43.92</v>
      </c>
      <c r="J456" s="396">
        <v>144</v>
      </c>
      <c r="K456" s="397">
        <v>6325</v>
      </c>
    </row>
    <row r="457" spans="1:11" ht="14.4" customHeight="1" x14ac:dyDescent="0.3">
      <c r="A457" s="392" t="s">
        <v>418</v>
      </c>
      <c r="B457" s="393" t="s">
        <v>419</v>
      </c>
      <c r="C457" s="394" t="s">
        <v>423</v>
      </c>
      <c r="D457" s="395" t="s">
        <v>643</v>
      </c>
      <c r="E457" s="394" t="s">
        <v>1627</v>
      </c>
      <c r="F457" s="395" t="s">
        <v>1628</v>
      </c>
      <c r="G457" s="394" t="s">
        <v>1563</v>
      </c>
      <c r="H457" s="394" t="s">
        <v>1564</v>
      </c>
      <c r="I457" s="396">
        <v>72.040000000000006</v>
      </c>
      <c r="J457" s="396">
        <v>24</v>
      </c>
      <c r="K457" s="397">
        <v>1728.86</v>
      </c>
    </row>
    <row r="458" spans="1:11" ht="14.4" customHeight="1" x14ac:dyDescent="0.3">
      <c r="A458" s="392" t="s">
        <v>418</v>
      </c>
      <c r="B458" s="393" t="s">
        <v>419</v>
      </c>
      <c r="C458" s="394" t="s">
        <v>423</v>
      </c>
      <c r="D458" s="395" t="s">
        <v>643</v>
      </c>
      <c r="E458" s="394" t="s">
        <v>1627</v>
      </c>
      <c r="F458" s="395" t="s">
        <v>1628</v>
      </c>
      <c r="G458" s="394" t="s">
        <v>1565</v>
      </c>
      <c r="H458" s="394" t="s">
        <v>1566</v>
      </c>
      <c r="I458" s="396">
        <v>79.760000000000005</v>
      </c>
      <c r="J458" s="396">
        <v>36</v>
      </c>
      <c r="K458" s="397">
        <v>2871.5</v>
      </c>
    </row>
    <row r="459" spans="1:11" ht="14.4" customHeight="1" x14ac:dyDescent="0.3">
      <c r="A459" s="392" t="s">
        <v>418</v>
      </c>
      <c r="B459" s="393" t="s">
        <v>419</v>
      </c>
      <c r="C459" s="394" t="s">
        <v>423</v>
      </c>
      <c r="D459" s="395" t="s">
        <v>643</v>
      </c>
      <c r="E459" s="394" t="s">
        <v>1627</v>
      </c>
      <c r="F459" s="395" t="s">
        <v>1628</v>
      </c>
      <c r="G459" s="394" t="s">
        <v>1567</v>
      </c>
      <c r="H459" s="394" t="s">
        <v>1568</v>
      </c>
      <c r="I459" s="396">
        <v>45.11</v>
      </c>
      <c r="J459" s="396">
        <v>144</v>
      </c>
      <c r="K459" s="397">
        <v>6495.2</v>
      </c>
    </row>
    <row r="460" spans="1:11" ht="14.4" customHeight="1" x14ac:dyDescent="0.3">
      <c r="A460" s="392" t="s">
        <v>418</v>
      </c>
      <c r="B460" s="393" t="s">
        <v>419</v>
      </c>
      <c r="C460" s="394" t="s">
        <v>423</v>
      </c>
      <c r="D460" s="395" t="s">
        <v>643</v>
      </c>
      <c r="E460" s="394" t="s">
        <v>1627</v>
      </c>
      <c r="F460" s="395" t="s">
        <v>1628</v>
      </c>
      <c r="G460" s="394" t="s">
        <v>1569</v>
      </c>
      <c r="H460" s="394" t="s">
        <v>1570</v>
      </c>
      <c r="I460" s="396">
        <v>99.35</v>
      </c>
      <c r="J460" s="396">
        <v>36</v>
      </c>
      <c r="K460" s="397">
        <v>3576.58</v>
      </c>
    </row>
    <row r="461" spans="1:11" ht="14.4" customHeight="1" x14ac:dyDescent="0.3">
      <c r="A461" s="392" t="s">
        <v>418</v>
      </c>
      <c r="B461" s="393" t="s">
        <v>419</v>
      </c>
      <c r="C461" s="394" t="s">
        <v>423</v>
      </c>
      <c r="D461" s="395" t="s">
        <v>643</v>
      </c>
      <c r="E461" s="394" t="s">
        <v>1629</v>
      </c>
      <c r="F461" s="395" t="s">
        <v>1630</v>
      </c>
      <c r="G461" s="394" t="s">
        <v>1571</v>
      </c>
      <c r="H461" s="394" t="s">
        <v>1572</v>
      </c>
      <c r="I461" s="396">
        <v>0.30249999999999999</v>
      </c>
      <c r="J461" s="396">
        <v>2400</v>
      </c>
      <c r="K461" s="397">
        <v>723.4</v>
      </c>
    </row>
    <row r="462" spans="1:11" ht="14.4" customHeight="1" x14ac:dyDescent="0.3">
      <c r="A462" s="392" t="s">
        <v>418</v>
      </c>
      <c r="B462" s="393" t="s">
        <v>419</v>
      </c>
      <c r="C462" s="394" t="s">
        <v>423</v>
      </c>
      <c r="D462" s="395" t="s">
        <v>643</v>
      </c>
      <c r="E462" s="394" t="s">
        <v>1629</v>
      </c>
      <c r="F462" s="395" t="s">
        <v>1630</v>
      </c>
      <c r="G462" s="394" t="s">
        <v>1573</v>
      </c>
      <c r="H462" s="394" t="s">
        <v>1574</v>
      </c>
      <c r="I462" s="396">
        <v>0.3</v>
      </c>
      <c r="J462" s="396">
        <v>2200</v>
      </c>
      <c r="K462" s="397">
        <v>660</v>
      </c>
    </row>
    <row r="463" spans="1:11" ht="14.4" customHeight="1" x14ac:dyDescent="0.3">
      <c r="A463" s="392" t="s">
        <v>418</v>
      </c>
      <c r="B463" s="393" t="s">
        <v>419</v>
      </c>
      <c r="C463" s="394" t="s">
        <v>423</v>
      </c>
      <c r="D463" s="395" t="s">
        <v>643</v>
      </c>
      <c r="E463" s="394" t="s">
        <v>1629</v>
      </c>
      <c r="F463" s="395" t="s">
        <v>1630</v>
      </c>
      <c r="G463" s="394" t="s">
        <v>1575</v>
      </c>
      <c r="H463" s="394" t="s">
        <v>1576</v>
      </c>
      <c r="I463" s="396">
        <v>0.3</v>
      </c>
      <c r="J463" s="396">
        <v>500</v>
      </c>
      <c r="K463" s="397">
        <v>150</v>
      </c>
    </row>
    <row r="464" spans="1:11" ht="14.4" customHeight="1" x14ac:dyDescent="0.3">
      <c r="A464" s="392" t="s">
        <v>418</v>
      </c>
      <c r="B464" s="393" t="s">
        <v>419</v>
      </c>
      <c r="C464" s="394" t="s">
        <v>423</v>
      </c>
      <c r="D464" s="395" t="s">
        <v>643</v>
      </c>
      <c r="E464" s="394" t="s">
        <v>1629</v>
      </c>
      <c r="F464" s="395" t="s">
        <v>1630</v>
      </c>
      <c r="G464" s="394" t="s">
        <v>1577</v>
      </c>
      <c r="H464" s="394" t="s">
        <v>1578</v>
      </c>
      <c r="I464" s="396">
        <v>3.15</v>
      </c>
      <c r="J464" s="396">
        <v>100</v>
      </c>
      <c r="K464" s="397">
        <v>315.39999999999998</v>
      </c>
    </row>
    <row r="465" spans="1:11" ht="14.4" customHeight="1" x14ac:dyDescent="0.3">
      <c r="A465" s="392" t="s">
        <v>418</v>
      </c>
      <c r="B465" s="393" t="s">
        <v>419</v>
      </c>
      <c r="C465" s="394" t="s">
        <v>423</v>
      </c>
      <c r="D465" s="395" t="s">
        <v>643</v>
      </c>
      <c r="E465" s="394" t="s">
        <v>1631</v>
      </c>
      <c r="F465" s="395" t="s">
        <v>1632</v>
      </c>
      <c r="G465" s="394" t="s">
        <v>1579</v>
      </c>
      <c r="H465" s="394" t="s">
        <v>1580</v>
      </c>
      <c r="I465" s="396">
        <v>10.55</v>
      </c>
      <c r="J465" s="396">
        <v>120</v>
      </c>
      <c r="K465" s="397">
        <v>1266.0999999999999</v>
      </c>
    </row>
    <row r="466" spans="1:11" ht="14.4" customHeight="1" x14ac:dyDescent="0.3">
      <c r="A466" s="392" t="s">
        <v>418</v>
      </c>
      <c r="B466" s="393" t="s">
        <v>419</v>
      </c>
      <c r="C466" s="394" t="s">
        <v>423</v>
      </c>
      <c r="D466" s="395" t="s">
        <v>643</v>
      </c>
      <c r="E466" s="394" t="s">
        <v>1631</v>
      </c>
      <c r="F466" s="395" t="s">
        <v>1632</v>
      </c>
      <c r="G466" s="394" t="s">
        <v>1581</v>
      </c>
      <c r="H466" s="394" t="s">
        <v>1582</v>
      </c>
      <c r="I466" s="396">
        <v>0.73499999999999999</v>
      </c>
      <c r="J466" s="396">
        <v>600</v>
      </c>
      <c r="K466" s="397">
        <v>441</v>
      </c>
    </row>
    <row r="467" spans="1:11" ht="14.4" customHeight="1" x14ac:dyDescent="0.3">
      <c r="A467" s="392" t="s">
        <v>418</v>
      </c>
      <c r="B467" s="393" t="s">
        <v>419</v>
      </c>
      <c r="C467" s="394" t="s">
        <v>423</v>
      </c>
      <c r="D467" s="395" t="s">
        <v>643</v>
      </c>
      <c r="E467" s="394" t="s">
        <v>1631</v>
      </c>
      <c r="F467" s="395" t="s">
        <v>1632</v>
      </c>
      <c r="G467" s="394" t="s">
        <v>1583</v>
      </c>
      <c r="H467" s="394" t="s">
        <v>1584</v>
      </c>
      <c r="I467" s="396">
        <v>7.5</v>
      </c>
      <c r="J467" s="396">
        <v>150</v>
      </c>
      <c r="K467" s="397">
        <v>1125</v>
      </c>
    </row>
    <row r="468" spans="1:11" ht="14.4" customHeight="1" x14ac:dyDescent="0.3">
      <c r="A468" s="392" t="s">
        <v>418</v>
      </c>
      <c r="B468" s="393" t="s">
        <v>419</v>
      </c>
      <c r="C468" s="394" t="s">
        <v>423</v>
      </c>
      <c r="D468" s="395" t="s">
        <v>643</v>
      </c>
      <c r="E468" s="394" t="s">
        <v>1631</v>
      </c>
      <c r="F468" s="395" t="s">
        <v>1632</v>
      </c>
      <c r="G468" s="394" t="s">
        <v>1585</v>
      </c>
      <c r="H468" s="394" t="s">
        <v>1586</v>
      </c>
      <c r="I468" s="396">
        <v>7.51</v>
      </c>
      <c r="J468" s="396">
        <v>50</v>
      </c>
      <c r="K468" s="397">
        <v>375.5</v>
      </c>
    </row>
    <row r="469" spans="1:11" ht="14.4" customHeight="1" x14ac:dyDescent="0.3">
      <c r="A469" s="392" t="s">
        <v>418</v>
      </c>
      <c r="B469" s="393" t="s">
        <v>419</v>
      </c>
      <c r="C469" s="394" t="s">
        <v>423</v>
      </c>
      <c r="D469" s="395" t="s">
        <v>643</v>
      </c>
      <c r="E469" s="394" t="s">
        <v>1631</v>
      </c>
      <c r="F469" s="395" t="s">
        <v>1632</v>
      </c>
      <c r="G469" s="394" t="s">
        <v>1587</v>
      </c>
      <c r="H469" s="394" t="s">
        <v>1588</v>
      </c>
      <c r="I469" s="396">
        <v>7.5</v>
      </c>
      <c r="J469" s="396">
        <v>50</v>
      </c>
      <c r="K469" s="397">
        <v>375</v>
      </c>
    </row>
    <row r="470" spans="1:11" ht="14.4" customHeight="1" x14ac:dyDescent="0.3">
      <c r="A470" s="392" t="s">
        <v>418</v>
      </c>
      <c r="B470" s="393" t="s">
        <v>419</v>
      </c>
      <c r="C470" s="394" t="s">
        <v>423</v>
      </c>
      <c r="D470" s="395" t="s">
        <v>643</v>
      </c>
      <c r="E470" s="394" t="s">
        <v>1631</v>
      </c>
      <c r="F470" s="395" t="s">
        <v>1632</v>
      </c>
      <c r="G470" s="394" t="s">
        <v>1589</v>
      </c>
      <c r="H470" s="394" t="s">
        <v>1590</v>
      </c>
      <c r="I470" s="396">
        <v>7.5066666666666668</v>
      </c>
      <c r="J470" s="396">
        <v>151</v>
      </c>
      <c r="K470" s="397">
        <v>1133.45</v>
      </c>
    </row>
    <row r="471" spans="1:11" ht="14.4" customHeight="1" x14ac:dyDescent="0.3">
      <c r="A471" s="392" t="s">
        <v>418</v>
      </c>
      <c r="B471" s="393" t="s">
        <v>419</v>
      </c>
      <c r="C471" s="394" t="s">
        <v>423</v>
      </c>
      <c r="D471" s="395" t="s">
        <v>643</v>
      </c>
      <c r="E471" s="394" t="s">
        <v>1631</v>
      </c>
      <c r="F471" s="395" t="s">
        <v>1632</v>
      </c>
      <c r="G471" s="394" t="s">
        <v>1591</v>
      </c>
      <c r="H471" s="394" t="s">
        <v>1592</v>
      </c>
      <c r="I471" s="396">
        <v>7.5</v>
      </c>
      <c r="J471" s="396">
        <v>203</v>
      </c>
      <c r="K471" s="397">
        <v>1522.5</v>
      </c>
    </row>
    <row r="472" spans="1:11" ht="14.4" customHeight="1" x14ac:dyDescent="0.3">
      <c r="A472" s="392" t="s">
        <v>418</v>
      </c>
      <c r="B472" s="393" t="s">
        <v>419</v>
      </c>
      <c r="C472" s="394" t="s">
        <v>423</v>
      </c>
      <c r="D472" s="395" t="s">
        <v>643</v>
      </c>
      <c r="E472" s="394" t="s">
        <v>1631</v>
      </c>
      <c r="F472" s="395" t="s">
        <v>1632</v>
      </c>
      <c r="G472" s="394" t="s">
        <v>1593</v>
      </c>
      <c r="H472" s="394" t="s">
        <v>1594</v>
      </c>
      <c r="I472" s="396">
        <v>1.22</v>
      </c>
      <c r="J472" s="396">
        <v>1100</v>
      </c>
      <c r="K472" s="397">
        <v>1341.5</v>
      </c>
    </row>
    <row r="473" spans="1:11" ht="14.4" customHeight="1" x14ac:dyDescent="0.3">
      <c r="A473" s="392" t="s">
        <v>418</v>
      </c>
      <c r="B473" s="393" t="s">
        <v>419</v>
      </c>
      <c r="C473" s="394" t="s">
        <v>423</v>
      </c>
      <c r="D473" s="395" t="s">
        <v>643</v>
      </c>
      <c r="E473" s="394" t="s">
        <v>1631</v>
      </c>
      <c r="F473" s="395" t="s">
        <v>1632</v>
      </c>
      <c r="G473" s="394" t="s">
        <v>1595</v>
      </c>
      <c r="H473" s="394" t="s">
        <v>1596</v>
      </c>
      <c r="I473" s="396">
        <v>0.81</v>
      </c>
      <c r="J473" s="396">
        <v>4000</v>
      </c>
      <c r="K473" s="397">
        <v>3228.2</v>
      </c>
    </row>
    <row r="474" spans="1:11" ht="14.4" customHeight="1" x14ac:dyDescent="0.3">
      <c r="A474" s="392" t="s">
        <v>418</v>
      </c>
      <c r="B474" s="393" t="s">
        <v>419</v>
      </c>
      <c r="C474" s="394" t="s">
        <v>423</v>
      </c>
      <c r="D474" s="395" t="s">
        <v>643</v>
      </c>
      <c r="E474" s="394" t="s">
        <v>1631</v>
      </c>
      <c r="F474" s="395" t="s">
        <v>1632</v>
      </c>
      <c r="G474" s="394" t="s">
        <v>1597</v>
      </c>
      <c r="H474" s="394" t="s">
        <v>1598</v>
      </c>
      <c r="I474" s="396">
        <v>0.81000000000000016</v>
      </c>
      <c r="J474" s="396">
        <v>12000</v>
      </c>
      <c r="K474" s="397">
        <v>9684.5800000000017</v>
      </c>
    </row>
    <row r="475" spans="1:11" ht="14.4" customHeight="1" x14ac:dyDescent="0.3">
      <c r="A475" s="392" t="s">
        <v>418</v>
      </c>
      <c r="B475" s="393" t="s">
        <v>419</v>
      </c>
      <c r="C475" s="394" t="s">
        <v>423</v>
      </c>
      <c r="D475" s="395" t="s">
        <v>643</v>
      </c>
      <c r="E475" s="394" t="s">
        <v>1631</v>
      </c>
      <c r="F475" s="395" t="s">
        <v>1632</v>
      </c>
      <c r="G475" s="394" t="s">
        <v>1599</v>
      </c>
      <c r="H475" s="394" t="s">
        <v>1600</v>
      </c>
      <c r="I475" s="396">
        <v>0.77500000000000002</v>
      </c>
      <c r="J475" s="396">
        <v>7000</v>
      </c>
      <c r="K475" s="397">
        <v>5410</v>
      </c>
    </row>
    <row r="476" spans="1:11" ht="14.4" customHeight="1" x14ac:dyDescent="0.3">
      <c r="A476" s="392" t="s">
        <v>418</v>
      </c>
      <c r="B476" s="393" t="s">
        <v>419</v>
      </c>
      <c r="C476" s="394" t="s">
        <v>423</v>
      </c>
      <c r="D476" s="395" t="s">
        <v>643</v>
      </c>
      <c r="E476" s="394" t="s">
        <v>1631</v>
      </c>
      <c r="F476" s="395" t="s">
        <v>1632</v>
      </c>
      <c r="G476" s="394" t="s">
        <v>1601</v>
      </c>
      <c r="H476" s="394" t="s">
        <v>1602</v>
      </c>
      <c r="I476" s="396">
        <v>0.77249999999999996</v>
      </c>
      <c r="J476" s="396">
        <v>18000</v>
      </c>
      <c r="K476" s="397">
        <v>13910</v>
      </c>
    </row>
    <row r="477" spans="1:11" ht="14.4" customHeight="1" x14ac:dyDescent="0.3">
      <c r="A477" s="392" t="s">
        <v>418</v>
      </c>
      <c r="B477" s="393" t="s">
        <v>419</v>
      </c>
      <c r="C477" s="394" t="s">
        <v>423</v>
      </c>
      <c r="D477" s="395" t="s">
        <v>643</v>
      </c>
      <c r="E477" s="394" t="s">
        <v>1631</v>
      </c>
      <c r="F477" s="395" t="s">
        <v>1632</v>
      </c>
      <c r="G477" s="394" t="s">
        <v>1603</v>
      </c>
      <c r="H477" s="394" t="s">
        <v>1604</v>
      </c>
      <c r="I477" s="396">
        <v>0.77400000000000002</v>
      </c>
      <c r="J477" s="396">
        <v>19000</v>
      </c>
      <c r="K477" s="397">
        <v>14730</v>
      </c>
    </row>
    <row r="478" spans="1:11" ht="14.4" customHeight="1" x14ac:dyDescent="0.3">
      <c r="A478" s="392" t="s">
        <v>418</v>
      </c>
      <c r="B478" s="393" t="s">
        <v>419</v>
      </c>
      <c r="C478" s="394" t="s">
        <v>423</v>
      </c>
      <c r="D478" s="395" t="s">
        <v>643</v>
      </c>
      <c r="E478" s="394" t="s">
        <v>1631</v>
      </c>
      <c r="F478" s="395" t="s">
        <v>1632</v>
      </c>
      <c r="G478" s="394" t="s">
        <v>1605</v>
      </c>
      <c r="H478" s="394" t="s">
        <v>1606</v>
      </c>
      <c r="I478" s="396">
        <v>1.9</v>
      </c>
      <c r="J478" s="396">
        <v>3200</v>
      </c>
      <c r="K478" s="397">
        <v>6079.04</v>
      </c>
    </row>
    <row r="479" spans="1:11" ht="14.4" customHeight="1" x14ac:dyDescent="0.3">
      <c r="A479" s="392" t="s">
        <v>418</v>
      </c>
      <c r="B479" s="393" t="s">
        <v>419</v>
      </c>
      <c r="C479" s="394" t="s">
        <v>423</v>
      </c>
      <c r="D479" s="395" t="s">
        <v>643</v>
      </c>
      <c r="E479" s="394" t="s">
        <v>1631</v>
      </c>
      <c r="F479" s="395" t="s">
        <v>1632</v>
      </c>
      <c r="G479" s="394" t="s">
        <v>1607</v>
      </c>
      <c r="H479" s="394" t="s">
        <v>1608</v>
      </c>
      <c r="I479" s="396">
        <v>0.81</v>
      </c>
      <c r="J479" s="396">
        <v>6000</v>
      </c>
      <c r="K479" s="397">
        <v>4842.3</v>
      </c>
    </row>
    <row r="480" spans="1:11" ht="14.4" customHeight="1" x14ac:dyDescent="0.3">
      <c r="A480" s="392" t="s">
        <v>418</v>
      </c>
      <c r="B480" s="393" t="s">
        <v>419</v>
      </c>
      <c r="C480" s="394" t="s">
        <v>423</v>
      </c>
      <c r="D480" s="395" t="s">
        <v>643</v>
      </c>
      <c r="E480" s="394" t="s">
        <v>1631</v>
      </c>
      <c r="F480" s="395" t="s">
        <v>1632</v>
      </c>
      <c r="G480" s="394" t="s">
        <v>1609</v>
      </c>
      <c r="H480" s="394" t="s">
        <v>1610</v>
      </c>
      <c r="I480" s="396">
        <v>0.79</v>
      </c>
      <c r="J480" s="396">
        <v>1000</v>
      </c>
      <c r="K480" s="397">
        <v>786.5</v>
      </c>
    </row>
    <row r="481" spans="1:11" ht="14.4" customHeight="1" x14ac:dyDescent="0.3">
      <c r="A481" s="392" t="s">
        <v>418</v>
      </c>
      <c r="B481" s="393" t="s">
        <v>419</v>
      </c>
      <c r="C481" s="394" t="s">
        <v>423</v>
      </c>
      <c r="D481" s="395" t="s">
        <v>643</v>
      </c>
      <c r="E481" s="394" t="s">
        <v>1631</v>
      </c>
      <c r="F481" s="395" t="s">
        <v>1632</v>
      </c>
      <c r="G481" s="394" t="s">
        <v>1611</v>
      </c>
      <c r="H481" s="394" t="s">
        <v>1612</v>
      </c>
      <c r="I481" s="396">
        <v>0.71</v>
      </c>
      <c r="J481" s="396">
        <v>4000</v>
      </c>
      <c r="K481" s="397">
        <v>2840</v>
      </c>
    </row>
    <row r="482" spans="1:11" ht="14.4" customHeight="1" x14ac:dyDescent="0.3">
      <c r="A482" s="392" t="s">
        <v>418</v>
      </c>
      <c r="B482" s="393" t="s">
        <v>419</v>
      </c>
      <c r="C482" s="394" t="s">
        <v>423</v>
      </c>
      <c r="D482" s="395" t="s">
        <v>643</v>
      </c>
      <c r="E482" s="394" t="s">
        <v>1631</v>
      </c>
      <c r="F482" s="395" t="s">
        <v>1632</v>
      </c>
      <c r="G482" s="394" t="s">
        <v>1613</v>
      </c>
      <c r="H482" s="394" t="s">
        <v>1614</v>
      </c>
      <c r="I482" s="396">
        <v>0.71</v>
      </c>
      <c r="J482" s="396">
        <v>1440</v>
      </c>
      <c r="K482" s="397">
        <v>1022.4</v>
      </c>
    </row>
    <row r="483" spans="1:11" ht="14.4" customHeight="1" x14ac:dyDescent="0.3">
      <c r="A483" s="392" t="s">
        <v>418</v>
      </c>
      <c r="B483" s="393" t="s">
        <v>419</v>
      </c>
      <c r="C483" s="394" t="s">
        <v>423</v>
      </c>
      <c r="D483" s="395" t="s">
        <v>643</v>
      </c>
      <c r="E483" s="394" t="s">
        <v>1631</v>
      </c>
      <c r="F483" s="395" t="s">
        <v>1632</v>
      </c>
      <c r="G483" s="394" t="s">
        <v>1615</v>
      </c>
      <c r="H483" s="394" t="s">
        <v>1616</v>
      </c>
      <c r="I483" s="396">
        <v>0.71</v>
      </c>
      <c r="J483" s="396">
        <v>5000</v>
      </c>
      <c r="K483" s="397">
        <v>3550</v>
      </c>
    </row>
    <row r="484" spans="1:11" ht="14.4" customHeight="1" thickBot="1" x14ac:dyDescent="0.35">
      <c r="A484" s="398" t="s">
        <v>418</v>
      </c>
      <c r="B484" s="399" t="s">
        <v>419</v>
      </c>
      <c r="C484" s="400" t="s">
        <v>423</v>
      </c>
      <c r="D484" s="401" t="s">
        <v>643</v>
      </c>
      <c r="E484" s="400" t="s">
        <v>1631</v>
      </c>
      <c r="F484" s="401" t="s">
        <v>1632</v>
      </c>
      <c r="G484" s="400" t="s">
        <v>1617</v>
      </c>
      <c r="H484" s="400" t="s">
        <v>1618</v>
      </c>
      <c r="I484" s="402">
        <v>0.71</v>
      </c>
      <c r="J484" s="402">
        <v>2000</v>
      </c>
      <c r="K484" s="403">
        <v>1420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32" width="13.109375" hidden="1" customWidth="1"/>
    <col min="33" max="34" width="13.109375" customWidth="1"/>
  </cols>
  <sheetData>
    <row r="1" spans="1:35" ht="18.600000000000001" thickBot="1" x14ac:dyDescent="0.4">
      <c r="A1" s="330" t="s">
        <v>93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</row>
    <row r="2" spans="1:35" ht="15" thickBot="1" x14ac:dyDescent="0.35">
      <c r="A2" s="212" t="s">
        <v>241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</row>
    <row r="3" spans="1:35" x14ac:dyDescent="0.3">
      <c r="A3" s="231" t="s">
        <v>201</v>
      </c>
      <c r="B3" s="331" t="s">
        <v>181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408</v>
      </c>
      <c r="I3" s="234">
        <v>409</v>
      </c>
      <c r="J3" s="234">
        <v>410</v>
      </c>
      <c r="K3" s="234">
        <v>415</v>
      </c>
      <c r="L3" s="234">
        <v>416</v>
      </c>
      <c r="M3" s="234">
        <v>418</v>
      </c>
      <c r="N3" s="234">
        <v>419</v>
      </c>
      <c r="O3" s="234">
        <v>420</v>
      </c>
      <c r="P3" s="234">
        <v>421</v>
      </c>
      <c r="Q3" s="234">
        <v>522</v>
      </c>
      <c r="R3" s="234">
        <v>523</v>
      </c>
      <c r="S3" s="234">
        <v>524</v>
      </c>
      <c r="T3" s="234">
        <v>525</v>
      </c>
      <c r="U3" s="234">
        <v>526</v>
      </c>
      <c r="V3" s="234">
        <v>527</v>
      </c>
      <c r="W3" s="234">
        <v>528</v>
      </c>
      <c r="X3" s="234">
        <v>629</v>
      </c>
      <c r="Y3" s="234">
        <v>630</v>
      </c>
      <c r="Z3" s="234">
        <v>636</v>
      </c>
      <c r="AA3" s="234">
        <v>637</v>
      </c>
      <c r="AB3" s="234">
        <v>640</v>
      </c>
      <c r="AC3" s="234">
        <v>642</v>
      </c>
      <c r="AD3" s="234">
        <v>743</v>
      </c>
      <c r="AE3" s="215">
        <v>745</v>
      </c>
      <c r="AF3" s="215">
        <v>746</v>
      </c>
      <c r="AG3" s="215">
        <v>930</v>
      </c>
      <c r="AH3" s="436">
        <v>940</v>
      </c>
      <c r="AI3" s="452"/>
    </row>
    <row r="4" spans="1:35" ht="36.6" outlineLevel="1" thickBot="1" x14ac:dyDescent="0.35">
      <c r="A4" s="232">
        <v>2014</v>
      </c>
      <c r="B4" s="332"/>
      <c r="C4" s="216" t="s">
        <v>182</v>
      </c>
      <c r="D4" s="217" t="s">
        <v>183</v>
      </c>
      <c r="E4" s="217" t="s">
        <v>184</v>
      </c>
      <c r="F4" s="235" t="s">
        <v>213</v>
      </c>
      <c r="G4" s="235" t="s">
        <v>214</v>
      </c>
      <c r="H4" s="235" t="s">
        <v>215</v>
      </c>
      <c r="I4" s="235" t="s">
        <v>216</v>
      </c>
      <c r="J4" s="235" t="s">
        <v>217</v>
      </c>
      <c r="K4" s="235" t="s">
        <v>218</v>
      </c>
      <c r="L4" s="235" t="s">
        <v>219</v>
      </c>
      <c r="M4" s="235" t="s">
        <v>220</v>
      </c>
      <c r="N4" s="235" t="s">
        <v>221</v>
      </c>
      <c r="O4" s="235" t="s">
        <v>222</v>
      </c>
      <c r="P4" s="235" t="s">
        <v>223</v>
      </c>
      <c r="Q4" s="235" t="s">
        <v>224</v>
      </c>
      <c r="R4" s="235" t="s">
        <v>225</v>
      </c>
      <c r="S4" s="235" t="s">
        <v>226</v>
      </c>
      <c r="T4" s="235" t="s">
        <v>227</v>
      </c>
      <c r="U4" s="235" t="s">
        <v>228</v>
      </c>
      <c r="V4" s="235" t="s">
        <v>229</v>
      </c>
      <c r="W4" s="235" t="s">
        <v>238</v>
      </c>
      <c r="X4" s="235" t="s">
        <v>230</v>
      </c>
      <c r="Y4" s="235" t="s">
        <v>239</v>
      </c>
      <c r="Z4" s="235" t="s">
        <v>231</v>
      </c>
      <c r="AA4" s="235" t="s">
        <v>232</v>
      </c>
      <c r="AB4" s="235" t="s">
        <v>233</v>
      </c>
      <c r="AC4" s="235" t="s">
        <v>234</v>
      </c>
      <c r="AD4" s="235" t="s">
        <v>235</v>
      </c>
      <c r="AE4" s="217" t="s">
        <v>236</v>
      </c>
      <c r="AF4" s="217" t="s">
        <v>237</v>
      </c>
      <c r="AG4" s="217" t="s">
        <v>203</v>
      </c>
      <c r="AH4" s="437" t="s">
        <v>185</v>
      </c>
      <c r="AI4" s="452"/>
    </row>
    <row r="5" spans="1:35" x14ac:dyDescent="0.3">
      <c r="A5" s="218" t="s">
        <v>186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438"/>
      <c r="AI5" s="452"/>
    </row>
    <row r="6" spans="1:35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56.4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12.2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13.2</v>
      </c>
      <c r="M6" s="259">
        <f xml:space="preserve">
TRUNC(IF($A$4&lt;=12,SUMIFS('ON Data'!R:R,'ON Data'!$D:$D,$A$4,'ON Data'!$E:$E,1),SUMIFS('ON Data'!R:R,'ON Data'!$E:$E,1)/'ON Data'!$D$3),1)</f>
        <v>0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Data'!AM:AM,'ON Data'!$D:$D,$A$4,'ON Data'!$E:$E,1),SUMIFS('ON Data'!AM:AM,'ON Data'!$E:$E,1)/'ON Data'!$D$3),1)</f>
        <v>0.8</v>
      </c>
      <c r="AH6" s="439">
        <f xml:space="preserve">
TRUNC(IF($A$4&lt;=12,SUMIFS('ON Data'!AN:AN,'ON Data'!$D:$D,$A$4,'ON Data'!$E:$E,1),SUMIFS('ON Data'!AN:AN,'ON Data'!$E:$E,1)/'ON Data'!$D$3),1)</f>
        <v>1</v>
      </c>
      <c r="AI6" s="452"/>
    </row>
    <row r="7" spans="1:35" ht="15" hidden="1" outlineLevel="1" thickBot="1" x14ac:dyDescent="0.35">
      <c r="A7" s="219" t="s">
        <v>94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439"/>
      <c r="AI7" s="452"/>
    </row>
    <row r="8" spans="1:35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439"/>
      <c r="AI8" s="452"/>
    </row>
    <row r="9" spans="1:35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440"/>
      <c r="AI9" s="452"/>
    </row>
    <row r="10" spans="1:35" x14ac:dyDescent="0.3">
      <c r="A10" s="221" t="s">
        <v>187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441"/>
      <c r="AI10" s="452"/>
    </row>
    <row r="11" spans="1:35" x14ac:dyDescent="0.3">
      <c r="A11" s="222" t="s">
        <v>188</v>
      </c>
      <c r="B11" s="239">
        <f xml:space="preserve">
IF($A$4&lt;=12,SUMIFS('ON Data'!F:F,'ON Data'!$D:$D,$A$4,'ON Data'!$E:$E,2),SUMIFS('ON Data'!F:F,'ON Data'!$E:$E,2))</f>
        <v>46076.3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9899.1</v>
      </c>
      <c r="F11" s="241">
        <f xml:space="preserve">
IF($A$4&lt;=12,SUMIFS('ON Data'!K:K,'ON Data'!$D:$D,$A$4,'ON Data'!$E:$E,2),SUMIFS('ON Data'!K:K,'ON Data'!$E:$E,2))</f>
        <v>23472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11145.600000000002</v>
      </c>
      <c r="M11" s="241">
        <f xml:space="preserve">
IF($A$4&lt;=12,SUMIFS('ON Data'!R:R,'ON Data'!$D:$D,$A$4,'ON Data'!$E:$E,2),SUMIFS('ON Data'!R:R,'ON Data'!$E:$E,2))</f>
        <v>0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Data'!AM:AM,'ON Data'!$D:$D,$A$4,'ON Data'!$E:$E,2),SUMIFS('ON Data'!AM:AM,'ON Data'!$E:$E,2))</f>
        <v>719.6</v>
      </c>
      <c r="AH11" s="442">
        <f xml:space="preserve">
IF($A$4&lt;=12,SUMIFS('ON Data'!AN:AN,'ON Data'!$D:$D,$A$4,'ON Data'!$E:$E,2),SUMIFS('ON Data'!AN:AN,'ON Data'!$E:$E,2))</f>
        <v>840</v>
      </c>
      <c r="AI11" s="452"/>
    </row>
    <row r="12" spans="1:35" x14ac:dyDescent="0.3">
      <c r="A12" s="222" t="s">
        <v>189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Data'!AM:AM,'ON Data'!$D:$D,$A$4,'ON Data'!$E:$E,3),SUMIFS('ON Data'!AM:AM,'ON Data'!$E:$E,3))</f>
        <v>0</v>
      </c>
      <c r="AH12" s="442">
        <f xml:space="preserve">
IF($A$4&lt;=12,SUMIFS('ON Data'!AN:AN,'ON Data'!$D:$D,$A$4,'ON Data'!$E:$E,3),SUMIFS('ON Data'!AN:AN,'ON Data'!$E:$E,3))</f>
        <v>0</v>
      </c>
      <c r="AI12" s="452"/>
    </row>
    <row r="13" spans="1:35" x14ac:dyDescent="0.3">
      <c r="A13" s="222" t="s">
        <v>196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Data'!AM:AM,'ON Data'!$D:$D,$A$4,'ON Data'!$E:$E,4),SUMIFS('ON Data'!AM:AM,'ON Data'!$E:$E,4))</f>
        <v>0</v>
      </c>
      <c r="AH13" s="442">
        <f xml:space="preserve">
IF($A$4&lt;=12,SUMIFS('ON Data'!AN:AN,'ON Data'!$D:$D,$A$4,'ON Data'!$E:$E,4),SUMIFS('ON Data'!AN:AN,'ON Data'!$E:$E,4))</f>
        <v>0</v>
      </c>
      <c r="AI13" s="452"/>
    </row>
    <row r="14" spans="1:35" ht="15" thickBot="1" x14ac:dyDescent="0.35">
      <c r="A14" s="223" t="s">
        <v>190</v>
      </c>
      <c r="B14" s="242">
        <f xml:space="preserve">
IF($A$4&lt;=12,SUMIFS('ON Data'!F:F,'ON Data'!$D:$D,$A$4,'ON Data'!$E:$E,5),SUMIFS('ON Data'!F:F,'ON Data'!$E:$E,5))</f>
        <v>532</v>
      </c>
      <c r="C14" s="243">
        <f xml:space="preserve">
IF($A$4&lt;=12,SUMIFS('ON Data'!G:G,'ON Data'!$D:$D,$A$4,'ON Data'!$E:$E,5),SUMIFS('ON Data'!G:G,'ON Data'!$E:$E,5))</f>
        <v>532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Data'!AM:AM,'ON Data'!$D:$D,$A$4,'ON Data'!$E:$E,5),SUMIFS('ON Data'!AM:AM,'ON Data'!$E:$E,5))</f>
        <v>0</v>
      </c>
      <c r="AH14" s="443">
        <f xml:space="preserve">
IF($A$4&lt;=12,SUMIFS('ON Data'!AN:AN,'ON Data'!$D:$D,$A$4,'ON Data'!$E:$E,5),SUMIFS('ON Data'!AN:AN,'ON Data'!$E:$E,5))</f>
        <v>0</v>
      </c>
      <c r="AI14" s="452"/>
    </row>
    <row r="15" spans="1:35" x14ac:dyDescent="0.3">
      <c r="A15" s="146" t="s">
        <v>200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444"/>
      <c r="AI15" s="452"/>
    </row>
    <row r="16" spans="1:35" x14ac:dyDescent="0.3">
      <c r="A16" s="224" t="s">
        <v>191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Data'!AM:AM,'ON Data'!$D:$D,$A$4,'ON Data'!$E:$E,7),SUMIFS('ON Data'!AM:AM,'ON Data'!$E:$E,7))</f>
        <v>0</v>
      </c>
      <c r="AH16" s="442">
        <f xml:space="preserve">
IF($A$4&lt;=12,SUMIFS('ON Data'!AN:AN,'ON Data'!$D:$D,$A$4,'ON Data'!$E:$E,7),SUMIFS('ON Data'!AN:AN,'ON Data'!$E:$E,7))</f>
        <v>0</v>
      </c>
      <c r="AI16" s="452"/>
    </row>
    <row r="17" spans="1:35" x14ac:dyDescent="0.3">
      <c r="A17" s="224" t="s">
        <v>192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Data'!AM:AM,'ON Data'!$D:$D,$A$4,'ON Data'!$E:$E,8),SUMIFS('ON Data'!AM:AM,'ON Data'!$E:$E,8))</f>
        <v>0</v>
      </c>
      <c r="AH17" s="442">
        <f xml:space="preserve">
IF($A$4&lt;=12,SUMIFS('ON Data'!AN:AN,'ON Data'!$D:$D,$A$4,'ON Data'!$E:$E,8),SUMIFS('ON Data'!AN:AN,'ON Data'!$E:$E,8))</f>
        <v>0</v>
      </c>
      <c r="AI17" s="452"/>
    </row>
    <row r="18" spans="1:35" x14ac:dyDescent="0.3">
      <c r="A18" s="224" t="s">
        <v>193</v>
      </c>
      <c r="B18" s="239">
        <f xml:space="preserve">
B19-B16-B17</f>
        <v>52657</v>
      </c>
      <c r="C18" s="240">
        <f t="shared" ref="C18" si="0" xml:space="preserve">
C19-C16-C17</f>
        <v>0</v>
      </c>
      <c r="D18" s="241">
        <f t="shared" ref="D18:AH18" si="1" xml:space="preserve">
D19-D16-D17</f>
        <v>0</v>
      </c>
      <c r="E18" s="241">
        <f t="shared" si="1"/>
        <v>30572</v>
      </c>
      <c r="F18" s="241">
        <f t="shared" si="1"/>
        <v>10432</v>
      </c>
      <c r="G18" s="241">
        <f t="shared" si="1"/>
        <v>0</v>
      </c>
      <c r="H18" s="241">
        <f t="shared" si="1"/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11653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0</v>
      </c>
      <c r="AH18" s="442">
        <f t="shared" si="1"/>
        <v>0</v>
      </c>
      <c r="AI18" s="452"/>
    </row>
    <row r="19" spans="1:35" ht="15" thickBot="1" x14ac:dyDescent="0.35">
      <c r="A19" s="225" t="s">
        <v>194</v>
      </c>
      <c r="B19" s="248">
        <f xml:space="preserve">
IF($A$4&lt;=12,SUMIFS('ON Data'!F:F,'ON Data'!$D:$D,$A$4,'ON Data'!$E:$E,9),SUMIFS('ON Data'!F:F,'ON Data'!$E:$E,9))</f>
        <v>52657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30572</v>
      </c>
      <c r="F19" s="250">
        <f xml:space="preserve">
IF($A$4&lt;=12,SUMIFS('ON Data'!K:K,'ON Data'!$D:$D,$A$4,'ON Data'!$E:$E,9),SUMIFS('ON Data'!K:K,'ON Data'!$E:$E,9))</f>
        <v>10432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11653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Data'!AM:AM,'ON Data'!$D:$D,$A$4,'ON Data'!$E:$E,9),SUMIFS('ON Data'!AM:AM,'ON Data'!$E:$E,9))</f>
        <v>0</v>
      </c>
      <c r="AH19" s="445">
        <f xml:space="preserve">
IF($A$4&lt;=12,SUMIFS('ON Data'!AN:AN,'ON Data'!$D:$D,$A$4,'ON Data'!$E:$E,9),SUMIFS('ON Data'!AN:AN,'ON Data'!$E:$E,9))</f>
        <v>0</v>
      </c>
      <c r="AI19" s="452"/>
    </row>
    <row r="20" spans="1:35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7761460</v>
      </c>
      <c r="C20" s="252">
        <f xml:space="preserve">
IF($A$4&lt;=12,SUMIFS('ON Data'!G:G,'ON Data'!$D:$D,$A$4,'ON Data'!$E:$E,6),SUMIFS('ON Data'!G:G,'ON Data'!$E:$E,6))</f>
        <v>87820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2530720</v>
      </c>
      <c r="F20" s="253">
        <f xml:space="preserve">
IF($A$4&lt;=12,SUMIFS('ON Data'!K:K,'ON Data'!$D:$D,$A$4,'ON Data'!$E:$E,6),SUMIFS('ON Data'!K:K,'ON Data'!$E:$E,6))</f>
        <v>3583905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1423588</v>
      </c>
      <c r="M20" s="253">
        <f xml:space="preserve">
IF($A$4&lt;=12,SUMIFS('ON Data'!R:R,'ON Data'!$D:$D,$A$4,'ON Data'!$E:$E,6),SUMIFS('ON Data'!R:R,'ON Data'!$E:$E,6))</f>
        <v>0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Data'!AM:AM,'ON Data'!$D:$D,$A$4,'ON Data'!$E:$E,6),SUMIFS('ON Data'!AM:AM,'ON Data'!$E:$E,6))</f>
        <v>65232</v>
      </c>
      <c r="AH20" s="446">
        <f xml:space="preserve">
IF($A$4&lt;=12,SUMIFS('ON Data'!AN:AN,'ON Data'!$D:$D,$A$4,'ON Data'!$E:$E,6),SUMIFS('ON Data'!AN:AN,'ON Data'!$E:$E,6))</f>
        <v>70195</v>
      </c>
      <c r="AI20" s="452"/>
    </row>
    <row r="21" spans="1:35" ht="15" hidden="1" outlineLevel="1" thickBot="1" x14ac:dyDescent="0.35">
      <c r="A21" s="219" t="s">
        <v>94</v>
      </c>
      <c r="B21" s="239"/>
      <c r="C21" s="240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442"/>
      <c r="AI21" s="452"/>
    </row>
    <row r="22" spans="1:35" ht="15" hidden="1" outlineLevel="1" thickBot="1" x14ac:dyDescent="0.35">
      <c r="A22" s="219" t="s">
        <v>62</v>
      </c>
      <c r="B22" s="239"/>
      <c r="C22" s="240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442"/>
      <c r="AI22" s="452"/>
    </row>
    <row r="23" spans="1:35" ht="15" hidden="1" outlineLevel="1" thickBot="1" x14ac:dyDescent="0.35">
      <c r="A23" s="227" t="s">
        <v>55</v>
      </c>
      <c r="B23" s="242"/>
      <c r="C23" s="243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443"/>
      <c r="AI23" s="452"/>
    </row>
    <row r="24" spans="1:35" x14ac:dyDescent="0.3">
      <c r="A24" s="221" t="s">
        <v>195</v>
      </c>
      <c r="B24" s="268" t="s">
        <v>3</v>
      </c>
      <c r="C24" s="453" t="s">
        <v>206</v>
      </c>
      <c r="D24" s="427"/>
      <c r="E24" s="428"/>
      <c r="F24" s="428" t="s">
        <v>207</v>
      </c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428"/>
      <c r="AE24" s="428"/>
      <c r="AF24" s="428"/>
      <c r="AG24" s="428" t="s">
        <v>208</v>
      </c>
      <c r="AH24" s="447"/>
      <c r="AI24" s="452"/>
    </row>
    <row r="25" spans="1:35" x14ac:dyDescent="0.3">
      <c r="A25" s="222" t="s">
        <v>60</v>
      </c>
      <c r="B25" s="239">
        <f xml:space="preserve">
SUM(C25:AH25)</f>
        <v>2450</v>
      </c>
      <c r="C25" s="454">
        <f xml:space="preserve">
IF($A$4&lt;=12,SUMIFS('ON Data'!H:H,'ON Data'!$D:$D,$A$4,'ON Data'!$E:$E,10),SUMIFS('ON Data'!H:H,'ON Data'!$E:$E,10))</f>
        <v>1050</v>
      </c>
      <c r="D25" s="429"/>
      <c r="E25" s="430"/>
      <c r="F25" s="430">
        <f xml:space="preserve">
IF($A$4&lt;=12,SUMIFS('ON Data'!K:K,'ON Data'!$D:$D,$A$4,'ON Data'!$E:$E,10),SUMIFS('ON Data'!K:K,'ON Data'!$E:$E,10))</f>
        <v>1400</v>
      </c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>
        <f xml:space="preserve">
IF($A$4&lt;=12,SUMIFS('ON Data'!AM:AM,'ON Data'!$D:$D,$A$4,'ON Data'!$E:$E,10),SUMIFS('ON Data'!AM:AM,'ON Data'!$E:$E,10))</f>
        <v>0</v>
      </c>
      <c r="AH25" s="448"/>
      <c r="AI25" s="452"/>
    </row>
    <row r="26" spans="1:35" x14ac:dyDescent="0.3">
      <c r="A26" s="228" t="s">
        <v>205</v>
      </c>
      <c r="B26" s="248">
        <f xml:space="preserve">
SUM(C26:AH26)</f>
        <v>22277.5</v>
      </c>
      <c r="C26" s="454">
        <f xml:space="preserve">
IF($A$4&lt;=12,SUMIFS('ON Data'!H:H,'ON Data'!$D:$D,$A$4,'ON Data'!$E:$E,11),SUMIFS('ON Data'!H:H,'ON Data'!$E:$E,11))</f>
        <v>22277.5</v>
      </c>
      <c r="D26" s="429"/>
      <c r="E26" s="430"/>
      <c r="F26" s="431">
        <f xml:space="preserve">
IF($A$4&lt;=12,SUMIFS('ON Data'!K:K,'ON Data'!$D:$D,$A$4,'ON Data'!$E:$E,11),SUMIFS('ON Data'!K:K,'ON Data'!$E:$E,11))</f>
        <v>0</v>
      </c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0">
        <f xml:space="preserve">
IF($A$4&lt;=12,SUMIFS('ON Data'!AM:AM,'ON Data'!$D:$D,$A$4,'ON Data'!$E:$E,11),SUMIFS('ON Data'!AM:AM,'ON Data'!$E:$E,11))</f>
        <v>0</v>
      </c>
      <c r="AH26" s="449"/>
      <c r="AI26" s="452"/>
    </row>
    <row r="27" spans="1:35" x14ac:dyDescent="0.3">
      <c r="A27" s="228" t="s">
        <v>62</v>
      </c>
      <c r="B27" s="269">
        <f xml:space="preserve">
IF(B26=0,0,B25/B26)</f>
        <v>0.10997643362136685</v>
      </c>
      <c r="C27" s="455">
        <f xml:space="preserve">
IF(C26=0,0,C25/C26)</f>
        <v>4.7132757266300077E-2</v>
      </c>
      <c r="D27" s="432"/>
      <c r="E27" s="433"/>
      <c r="F27" s="433">
        <f xml:space="preserve">
IF(F26=0,0,F25/F26)</f>
        <v>0</v>
      </c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>
        <f xml:space="preserve">
IF(AG26=0,0,AG25/AG26)</f>
        <v>0</v>
      </c>
      <c r="AH27" s="450"/>
      <c r="AI27" s="452"/>
    </row>
    <row r="28" spans="1:35" ht="15" thickBot="1" x14ac:dyDescent="0.35">
      <c r="A28" s="228" t="s">
        <v>204</v>
      </c>
      <c r="B28" s="248">
        <f xml:space="preserve">
SUM(C28:AH28)</f>
        <v>19827.5</v>
      </c>
      <c r="C28" s="456">
        <f xml:space="preserve">
C26-C25</f>
        <v>21227.5</v>
      </c>
      <c r="D28" s="434"/>
      <c r="E28" s="435"/>
      <c r="F28" s="435">
        <f xml:space="preserve">
F26-F25</f>
        <v>-1400</v>
      </c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>
        <f xml:space="preserve">
AG26-AG25</f>
        <v>0</v>
      </c>
      <c r="AH28" s="451"/>
      <c r="AI28" s="452"/>
    </row>
    <row r="29" spans="1:35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29"/>
      <c r="AF29" s="229"/>
      <c r="AG29" s="229"/>
      <c r="AH29" s="229"/>
    </row>
    <row r="30" spans="1:35" x14ac:dyDescent="0.3">
      <c r="A30" s="98" t="s">
        <v>135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34"/>
      <c r="AH30" s="134"/>
    </row>
    <row r="31" spans="1:35" x14ac:dyDescent="0.3">
      <c r="A31" s="99" t="s">
        <v>202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34"/>
      <c r="AH31" s="134"/>
    </row>
    <row r="32" spans="1:35" ht="14.4" customHeight="1" x14ac:dyDescent="0.3">
      <c r="A32" s="265" t="s">
        <v>199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</row>
    <row r="33" spans="1:1" x14ac:dyDescent="0.3">
      <c r="A33" s="267" t="s">
        <v>209</v>
      </c>
    </row>
    <row r="34" spans="1:1" x14ac:dyDescent="0.3">
      <c r="A34" s="267" t="s">
        <v>210</v>
      </c>
    </row>
    <row r="35" spans="1:1" x14ac:dyDescent="0.3">
      <c r="A35" s="267" t="s">
        <v>211</v>
      </c>
    </row>
    <row r="36" spans="1:1" x14ac:dyDescent="0.3">
      <c r="A36" s="267" t="s">
        <v>212</v>
      </c>
    </row>
  </sheetData>
  <mergeCells count="17">
    <mergeCell ref="A1:AH1"/>
    <mergeCell ref="B3:B4"/>
    <mergeCell ref="AG24:AH24"/>
    <mergeCell ref="AG25:AH25"/>
    <mergeCell ref="C24:E24"/>
    <mergeCell ref="AG26:AH26"/>
    <mergeCell ref="C25:E25"/>
    <mergeCell ref="C26:E26"/>
    <mergeCell ref="F24:AF24"/>
    <mergeCell ref="F25:AF25"/>
    <mergeCell ref="F26:AF26"/>
    <mergeCell ref="C28:E28"/>
    <mergeCell ref="AG27:AH27"/>
    <mergeCell ref="AG28:AH28"/>
    <mergeCell ref="C27:E27"/>
    <mergeCell ref="F27:AF27"/>
    <mergeCell ref="F28:AF28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4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0" x14ac:dyDescent="0.3">
      <c r="A1" s="208" t="s">
        <v>1634</v>
      </c>
    </row>
    <row r="2" spans="1:40" x14ac:dyDescent="0.3">
      <c r="A2" s="212" t="s">
        <v>241</v>
      </c>
    </row>
    <row r="3" spans="1:40" x14ac:dyDescent="0.3">
      <c r="A3" s="208" t="s">
        <v>168</v>
      </c>
      <c r="B3" s="233">
        <v>2014</v>
      </c>
      <c r="D3" s="209">
        <f>MAX(D5:D1048576)</f>
        <v>5</v>
      </c>
      <c r="F3" s="209">
        <f>SUMIF($E5:$E1048576,"&lt;10",F5:F1048576)</f>
        <v>7861007.3000000007</v>
      </c>
      <c r="G3" s="209">
        <f t="shared" ref="G3:AN3" si="0">SUMIF($E5:$E1048576,"&lt;10",G5:G1048576)</f>
        <v>88352</v>
      </c>
      <c r="H3" s="209">
        <f t="shared" si="0"/>
        <v>0</v>
      </c>
      <c r="I3" s="209">
        <f t="shared" si="0"/>
        <v>2571252.25</v>
      </c>
      <c r="J3" s="209">
        <f t="shared" si="0"/>
        <v>0</v>
      </c>
      <c r="K3" s="209">
        <f t="shared" si="0"/>
        <v>3617954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1446452.9999999998</v>
      </c>
      <c r="R3" s="209">
        <f t="shared" si="0"/>
        <v>0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65956.049999999988</v>
      </c>
      <c r="AN3" s="209">
        <f t="shared" si="0"/>
        <v>71040</v>
      </c>
    </row>
    <row r="4" spans="1:40" x14ac:dyDescent="0.3">
      <c r="A4" s="208" t="s">
        <v>169</v>
      </c>
      <c r="B4" s="233">
        <v>1</v>
      </c>
      <c r="C4" s="210" t="s">
        <v>5</v>
      </c>
      <c r="D4" s="211" t="s">
        <v>54</v>
      </c>
      <c r="E4" s="211" t="s">
        <v>163</v>
      </c>
      <c r="F4" s="211" t="s">
        <v>3</v>
      </c>
      <c r="G4" s="211" t="s">
        <v>164</v>
      </c>
      <c r="H4" s="211" t="s">
        <v>165</v>
      </c>
      <c r="I4" s="211" t="s">
        <v>166</v>
      </c>
      <c r="J4" s="211" t="s">
        <v>167</v>
      </c>
      <c r="K4" s="211">
        <v>305</v>
      </c>
      <c r="L4" s="211">
        <v>306</v>
      </c>
      <c r="M4" s="211">
        <v>408</v>
      </c>
      <c r="N4" s="211">
        <v>409</v>
      </c>
      <c r="O4" s="211">
        <v>410</v>
      </c>
      <c r="P4" s="211">
        <v>415</v>
      </c>
      <c r="Q4" s="211">
        <v>416</v>
      </c>
      <c r="R4" s="211">
        <v>418</v>
      </c>
      <c r="S4" s="211">
        <v>419</v>
      </c>
      <c r="T4" s="211">
        <v>420</v>
      </c>
      <c r="U4" s="211">
        <v>421</v>
      </c>
      <c r="V4" s="211">
        <v>522</v>
      </c>
      <c r="W4" s="211">
        <v>523</v>
      </c>
      <c r="X4" s="211">
        <v>524</v>
      </c>
      <c r="Y4" s="211">
        <v>525</v>
      </c>
      <c r="Z4" s="211">
        <v>526</v>
      </c>
      <c r="AA4" s="211">
        <v>527</v>
      </c>
      <c r="AB4" s="211">
        <v>528</v>
      </c>
      <c r="AC4" s="211">
        <v>629</v>
      </c>
      <c r="AD4" s="211">
        <v>630</v>
      </c>
      <c r="AE4" s="211">
        <v>636</v>
      </c>
      <c r="AF4" s="211">
        <v>637</v>
      </c>
      <c r="AG4" s="211">
        <v>640</v>
      </c>
      <c r="AH4" s="211">
        <v>642</v>
      </c>
      <c r="AI4" s="211">
        <v>743</v>
      </c>
      <c r="AJ4" s="211">
        <v>745</v>
      </c>
      <c r="AK4" s="211">
        <v>746</v>
      </c>
      <c r="AL4" s="211">
        <v>747</v>
      </c>
      <c r="AM4" s="211">
        <v>930</v>
      </c>
      <c r="AN4" s="211">
        <v>940</v>
      </c>
    </row>
    <row r="5" spans="1:40" x14ac:dyDescent="0.3">
      <c r="A5" s="208" t="s">
        <v>170</v>
      </c>
      <c r="B5" s="233">
        <v>2</v>
      </c>
      <c r="C5" s="208">
        <v>24</v>
      </c>
      <c r="D5" s="208">
        <v>1</v>
      </c>
      <c r="E5" s="208">
        <v>1</v>
      </c>
      <c r="F5" s="208">
        <v>55.13</v>
      </c>
      <c r="G5" s="208">
        <v>0</v>
      </c>
      <c r="H5" s="208">
        <v>0</v>
      </c>
      <c r="I5" s="208">
        <v>11.4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12.88</v>
      </c>
      <c r="R5" s="208">
        <v>0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0.85</v>
      </c>
      <c r="AN5" s="208">
        <v>1</v>
      </c>
    </row>
    <row r="6" spans="1:40" x14ac:dyDescent="0.3">
      <c r="A6" s="208" t="s">
        <v>171</v>
      </c>
      <c r="B6" s="233">
        <v>3</v>
      </c>
      <c r="C6" s="208">
        <v>24</v>
      </c>
      <c r="D6" s="208">
        <v>1</v>
      </c>
      <c r="E6" s="208">
        <v>2</v>
      </c>
      <c r="F6" s="208">
        <v>9410.82</v>
      </c>
      <c r="G6" s="208">
        <v>0</v>
      </c>
      <c r="H6" s="208">
        <v>0</v>
      </c>
      <c r="I6" s="208">
        <v>1890.5</v>
      </c>
      <c r="J6" s="208">
        <v>0</v>
      </c>
      <c r="K6" s="208">
        <v>4864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2329.92</v>
      </c>
      <c r="R6" s="208">
        <v>0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142.4</v>
      </c>
      <c r="AN6" s="208">
        <v>184</v>
      </c>
    </row>
    <row r="7" spans="1:40" x14ac:dyDescent="0.3">
      <c r="A7" s="208" t="s">
        <v>172</v>
      </c>
      <c r="B7" s="233">
        <v>4</v>
      </c>
      <c r="C7" s="208">
        <v>24</v>
      </c>
      <c r="D7" s="208">
        <v>1</v>
      </c>
      <c r="E7" s="208">
        <v>5</v>
      </c>
      <c r="F7" s="208">
        <v>99</v>
      </c>
      <c r="G7" s="208">
        <v>99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</row>
    <row r="8" spans="1:40" x14ac:dyDescent="0.3">
      <c r="A8" s="208" t="s">
        <v>173</v>
      </c>
      <c r="B8" s="233">
        <v>5</v>
      </c>
      <c r="C8" s="208">
        <v>24</v>
      </c>
      <c r="D8" s="208">
        <v>1</v>
      </c>
      <c r="E8" s="208">
        <v>6</v>
      </c>
      <c r="F8" s="208">
        <v>1529386</v>
      </c>
      <c r="G8" s="208">
        <v>16010</v>
      </c>
      <c r="H8" s="208">
        <v>0</v>
      </c>
      <c r="I8" s="208">
        <v>499328</v>
      </c>
      <c r="J8" s="208">
        <v>0</v>
      </c>
      <c r="K8" s="208">
        <v>704388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282728</v>
      </c>
      <c r="R8" s="208">
        <v>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12932</v>
      </c>
      <c r="AN8" s="208">
        <v>14000</v>
      </c>
    </row>
    <row r="9" spans="1:40" x14ac:dyDescent="0.3">
      <c r="A9" s="208" t="s">
        <v>174</v>
      </c>
      <c r="B9" s="233">
        <v>6</v>
      </c>
      <c r="C9" s="208">
        <v>24</v>
      </c>
      <c r="D9" s="208">
        <v>1</v>
      </c>
      <c r="E9" s="208">
        <v>9</v>
      </c>
      <c r="F9" s="208">
        <v>10432</v>
      </c>
      <c r="G9" s="208">
        <v>0</v>
      </c>
      <c r="H9" s="208">
        <v>0</v>
      </c>
      <c r="I9" s="208">
        <v>0</v>
      </c>
      <c r="J9" s="208">
        <v>0</v>
      </c>
      <c r="K9" s="208">
        <v>10432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</row>
    <row r="10" spans="1:40" x14ac:dyDescent="0.3">
      <c r="A10" s="208" t="s">
        <v>175</v>
      </c>
      <c r="B10" s="233">
        <v>7</v>
      </c>
      <c r="C10" s="208">
        <v>24</v>
      </c>
      <c r="D10" s="208">
        <v>1</v>
      </c>
      <c r="E10" s="208">
        <v>10</v>
      </c>
      <c r="F10" s="208">
        <v>1050</v>
      </c>
      <c r="G10" s="208">
        <v>0</v>
      </c>
      <c r="H10" s="208">
        <v>1050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</row>
    <row r="11" spans="1:40" x14ac:dyDescent="0.3">
      <c r="A11" s="208" t="s">
        <v>176</v>
      </c>
      <c r="B11" s="233">
        <v>8</v>
      </c>
      <c r="C11" s="208">
        <v>24</v>
      </c>
      <c r="D11" s="208">
        <v>1</v>
      </c>
      <c r="E11" s="208">
        <v>11</v>
      </c>
      <c r="F11" s="208">
        <v>4455.5</v>
      </c>
      <c r="G11" s="208">
        <v>0</v>
      </c>
      <c r="H11" s="208">
        <v>4455.5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</v>
      </c>
    </row>
    <row r="12" spans="1:40" x14ac:dyDescent="0.3">
      <c r="A12" s="208" t="s">
        <v>177</v>
      </c>
      <c r="B12" s="233">
        <v>9</v>
      </c>
      <c r="C12" s="208">
        <v>24</v>
      </c>
      <c r="D12" s="208">
        <v>2</v>
      </c>
      <c r="E12" s="208">
        <v>1</v>
      </c>
      <c r="F12" s="208">
        <v>56.28</v>
      </c>
      <c r="G12" s="208">
        <v>0</v>
      </c>
      <c r="H12" s="208">
        <v>0</v>
      </c>
      <c r="I12" s="208">
        <v>12.55</v>
      </c>
      <c r="J12" s="208">
        <v>0</v>
      </c>
      <c r="K12" s="208">
        <v>29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12.88</v>
      </c>
      <c r="R12" s="208">
        <v>0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0.85</v>
      </c>
      <c r="AN12" s="208">
        <v>1</v>
      </c>
    </row>
    <row r="13" spans="1:40" x14ac:dyDescent="0.3">
      <c r="A13" s="208" t="s">
        <v>178</v>
      </c>
      <c r="B13" s="233">
        <v>10</v>
      </c>
      <c r="C13" s="208">
        <v>24</v>
      </c>
      <c r="D13" s="208">
        <v>2</v>
      </c>
      <c r="E13" s="208">
        <v>2</v>
      </c>
      <c r="F13" s="208">
        <v>8532.36</v>
      </c>
      <c r="G13" s="208">
        <v>0</v>
      </c>
      <c r="H13" s="208">
        <v>0</v>
      </c>
      <c r="I13" s="208">
        <v>1862.6</v>
      </c>
      <c r="J13" s="208">
        <v>0</v>
      </c>
      <c r="K13" s="208">
        <v>4376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1997.76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136</v>
      </c>
      <c r="AN13" s="208">
        <v>160</v>
      </c>
    </row>
    <row r="14" spans="1:40" x14ac:dyDescent="0.3">
      <c r="A14" s="208" t="s">
        <v>179</v>
      </c>
      <c r="B14" s="233">
        <v>11</v>
      </c>
      <c r="C14" s="208">
        <v>24</v>
      </c>
      <c r="D14" s="208">
        <v>2</v>
      </c>
      <c r="E14" s="208">
        <v>5</v>
      </c>
      <c r="F14" s="208">
        <v>100</v>
      </c>
      <c r="G14" s="208">
        <v>100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0</v>
      </c>
    </row>
    <row r="15" spans="1:40" x14ac:dyDescent="0.3">
      <c r="A15" s="208" t="s">
        <v>180</v>
      </c>
      <c r="B15" s="233">
        <v>12</v>
      </c>
      <c r="C15" s="208">
        <v>24</v>
      </c>
      <c r="D15" s="208">
        <v>2</v>
      </c>
      <c r="E15" s="208">
        <v>6</v>
      </c>
      <c r="F15" s="208">
        <v>1547968</v>
      </c>
      <c r="G15" s="208">
        <v>16610</v>
      </c>
      <c r="H15" s="208">
        <v>0</v>
      </c>
      <c r="I15" s="208">
        <v>514188</v>
      </c>
      <c r="J15" s="208">
        <v>0</v>
      </c>
      <c r="K15" s="208">
        <v>707093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283320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12757</v>
      </c>
      <c r="AN15" s="208">
        <v>14000</v>
      </c>
    </row>
    <row r="16" spans="1:40" x14ac:dyDescent="0.3">
      <c r="A16" s="208" t="s">
        <v>168</v>
      </c>
      <c r="B16" s="233">
        <v>2014</v>
      </c>
      <c r="C16" s="208">
        <v>24</v>
      </c>
      <c r="D16" s="208">
        <v>2</v>
      </c>
      <c r="E16" s="208">
        <v>9</v>
      </c>
      <c r="F16" s="208">
        <v>27083</v>
      </c>
      <c r="G16" s="208">
        <v>0</v>
      </c>
      <c r="H16" s="208">
        <v>0</v>
      </c>
      <c r="I16" s="208">
        <v>15430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11653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</row>
    <row r="17" spans="3:40" x14ac:dyDescent="0.3">
      <c r="C17" s="208">
        <v>24</v>
      </c>
      <c r="D17" s="208">
        <v>2</v>
      </c>
      <c r="E17" s="208">
        <v>11</v>
      </c>
      <c r="F17" s="208">
        <v>4455.5</v>
      </c>
      <c r="G17" s="208">
        <v>0</v>
      </c>
      <c r="H17" s="208">
        <v>4455.5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</v>
      </c>
    </row>
    <row r="18" spans="3:40" x14ac:dyDescent="0.3">
      <c r="C18" s="208">
        <v>24</v>
      </c>
      <c r="D18" s="208">
        <v>3</v>
      </c>
      <c r="E18" s="208">
        <v>1</v>
      </c>
      <c r="F18" s="208">
        <v>56.13</v>
      </c>
      <c r="G18" s="208">
        <v>0</v>
      </c>
      <c r="H18" s="208">
        <v>0</v>
      </c>
      <c r="I18" s="208">
        <v>12.4</v>
      </c>
      <c r="J18" s="208">
        <v>0</v>
      </c>
      <c r="K18" s="208">
        <v>29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12.88</v>
      </c>
      <c r="R18" s="208">
        <v>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0</v>
      </c>
      <c r="AI18" s="208">
        <v>0</v>
      </c>
      <c r="AJ18" s="208">
        <v>0</v>
      </c>
      <c r="AK18" s="208">
        <v>0</v>
      </c>
      <c r="AL18" s="208">
        <v>0</v>
      </c>
      <c r="AM18" s="208">
        <v>0.85</v>
      </c>
      <c r="AN18" s="208">
        <v>1</v>
      </c>
    </row>
    <row r="19" spans="3:40" x14ac:dyDescent="0.3">
      <c r="C19" s="208">
        <v>24</v>
      </c>
      <c r="D19" s="208">
        <v>3</v>
      </c>
      <c r="E19" s="208">
        <v>2</v>
      </c>
      <c r="F19" s="208">
        <v>9163.44</v>
      </c>
      <c r="G19" s="208">
        <v>0</v>
      </c>
      <c r="H19" s="208">
        <v>0</v>
      </c>
      <c r="I19" s="208">
        <v>2008.8</v>
      </c>
      <c r="J19" s="208">
        <v>0</v>
      </c>
      <c r="K19" s="208">
        <v>4696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2147.84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142.80000000000001</v>
      </c>
      <c r="AN19" s="208">
        <v>168</v>
      </c>
    </row>
    <row r="20" spans="3:40" x14ac:dyDescent="0.3">
      <c r="C20" s="208">
        <v>24</v>
      </c>
      <c r="D20" s="208">
        <v>3</v>
      </c>
      <c r="E20" s="208">
        <v>5</v>
      </c>
      <c r="F20" s="208">
        <v>111</v>
      </c>
      <c r="G20" s="208">
        <v>111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208">
        <v>0</v>
      </c>
      <c r="AJ20" s="208">
        <v>0</v>
      </c>
      <c r="AK20" s="208">
        <v>0</v>
      </c>
      <c r="AL20" s="208">
        <v>0</v>
      </c>
      <c r="AM20" s="208">
        <v>0</v>
      </c>
      <c r="AN20" s="208">
        <v>0</v>
      </c>
    </row>
    <row r="21" spans="3:40" x14ac:dyDescent="0.3">
      <c r="C21" s="208">
        <v>24</v>
      </c>
      <c r="D21" s="208">
        <v>3</v>
      </c>
      <c r="E21" s="208">
        <v>6</v>
      </c>
      <c r="F21" s="208">
        <v>1544429</v>
      </c>
      <c r="G21" s="208">
        <v>18300</v>
      </c>
      <c r="H21" s="208">
        <v>0</v>
      </c>
      <c r="I21" s="208">
        <v>501181</v>
      </c>
      <c r="J21" s="208">
        <v>0</v>
      </c>
      <c r="K21" s="208">
        <v>726305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271886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12757</v>
      </c>
      <c r="AN21" s="208">
        <v>14000</v>
      </c>
    </row>
    <row r="22" spans="3:40" x14ac:dyDescent="0.3">
      <c r="C22" s="208">
        <v>24</v>
      </c>
      <c r="D22" s="208">
        <v>3</v>
      </c>
      <c r="E22" s="208">
        <v>11</v>
      </c>
      <c r="F22" s="208">
        <v>4455.5</v>
      </c>
      <c r="G22" s="208">
        <v>0</v>
      </c>
      <c r="H22" s="208">
        <v>4455.5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  <c r="AI22" s="208">
        <v>0</v>
      </c>
      <c r="AJ22" s="208">
        <v>0</v>
      </c>
      <c r="AK22" s="208">
        <v>0</v>
      </c>
      <c r="AL22" s="208">
        <v>0</v>
      </c>
      <c r="AM22" s="208">
        <v>0</v>
      </c>
      <c r="AN22" s="208">
        <v>0</v>
      </c>
    </row>
    <row r="23" spans="3:40" x14ac:dyDescent="0.3">
      <c r="C23" s="208">
        <v>24</v>
      </c>
      <c r="D23" s="208">
        <v>4</v>
      </c>
      <c r="E23" s="208">
        <v>1</v>
      </c>
      <c r="F23" s="208">
        <v>57.23</v>
      </c>
      <c r="G23" s="208">
        <v>0</v>
      </c>
      <c r="H23" s="208">
        <v>0</v>
      </c>
      <c r="I23" s="208">
        <v>12.4</v>
      </c>
      <c r="J23" s="208">
        <v>0</v>
      </c>
      <c r="K23" s="208">
        <v>29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13.88</v>
      </c>
      <c r="R23" s="208">
        <v>0</v>
      </c>
      <c r="S23" s="208">
        <v>0</v>
      </c>
      <c r="T23" s="208">
        <v>0</v>
      </c>
      <c r="U23" s="208">
        <v>0</v>
      </c>
      <c r="V23" s="208">
        <v>0</v>
      </c>
      <c r="W23" s="208">
        <v>0</v>
      </c>
      <c r="X23" s="208">
        <v>0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  <c r="AI23" s="208">
        <v>0</v>
      </c>
      <c r="AJ23" s="208">
        <v>0</v>
      </c>
      <c r="AK23" s="208">
        <v>0</v>
      </c>
      <c r="AL23" s="208">
        <v>0</v>
      </c>
      <c r="AM23" s="208">
        <v>0.95</v>
      </c>
      <c r="AN23" s="208">
        <v>1</v>
      </c>
    </row>
    <row r="24" spans="3:40" x14ac:dyDescent="0.3">
      <c r="C24" s="208">
        <v>24</v>
      </c>
      <c r="D24" s="208">
        <v>4</v>
      </c>
      <c r="E24" s="208">
        <v>2</v>
      </c>
      <c r="F24" s="208">
        <v>9408.8799999999992</v>
      </c>
      <c r="G24" s="208">
        <v>0</v>
      </c>
      <c r="H24" s="208">
        <v>0</v>
      </c>
      <c r="I24" s="208">
        <v>2123.6</v>
      </c>
      <c r="J24" s="208">
        <v>0</v>
      </c>
      <c r="K24" s="208">
        <v>4680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2297.2800000000002</v>
      </c>
      <c r="R24" s="208">
        <v>0</v>
      </c>
      <c r="S24" s="208">
        <v>0</v>
      </c>
      <c r="T24" s="208">
        <v>0</v>
      </c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  <c r="AI24" s="208">
        <v>0</v>
      </c>
      <c r="AJ24" s="208">
        <v>0</v>
      </c>
      <c r="AK24" s="208">
        <v>0</v>
      </c>
      <c r="AL24" s="208">
        <v>0</v>
      </c>
      <c r="AM24" s="208">
        <v>140</v>
      </c>
      <c r="AN24" s="208">
        <v>168</v>
      </c>
    </row>
    <row r="25" spans="3:40" x14ac:dyDescent="0.3">
      <c r="C25" s="208">
        <v>24</v>
      </c>
      <c r="D25" s="208">
        <v>4</v>
      </c>
      <c r="E25" s="208">
        <v>5</v>
      </c>
      <c r="F25" s="208">
        <v>107</v>
      </c>
      <c r="G25" s="208">
        <v>107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208">
        <v>0</v>
      </c>
      <c r="X25" s="208">
        <v>0</v>
      </c>
      <c r="Y25" s="208">
        <v>0</v>
      </c>
      <c r="Z25" s="208">
        <v>0</v>
      </c>
      <c r="AA25" s="208">
        <v>0</v>
      </c>
      <c r="AB25" s="208">
        <v>0</v>
      </c>
      <c r="AC25" s="208">
        <v>0</v>
      </c>
      <c r="AD25" s="208">
        <v>0</v>
      </c>
      <c r="AE25" s="208">
        <v>0</v>
      </c>
      <c r="AF25" s="208">
        <v>0</v>
      </c>
      <c r="AG25" s="208">
        <v>0</v>
      </c>
      <c r="AH25" s="208">
        <v>0</v>
      </c>
      <c r="AI25" s="208">
        <v>0</v>
      </c>
      <c r="AJ25" s="208">
        <v>0</v>
      </c>
      <c r="AK25" s="208">
        <v>0</v>
      </c>
      <c r="AL25" s="208">
        <v>0</v>
      </c>
      <c r="AM25" s="208">
        <v>0</v>
      </c>
      <c r="AN25" s="208">
        <v>0</v>
      </c>
    </row>
    <row r="26" spans="3:40" x14ac:dyDescent="0.3">
      <c r="C26" s="208">
        <v>24</v>
      </c>
      <c r="D26" s="208">
        <v>4</v>
      </c>
      <c r="E26" s="208">
        <v>6</v>
      </c>
      <c r="F26" s="208">
        <v>1539470</v>
      </c>
      <c r="G26" s="208">
        <v>17730</v>
      </c>
      <c r="H26" s="208">
        <v>0</v>
      </c>
      <c r="I26" s="208">
        <v>496296</v>
      </c>
      <c r="J26" s="208">
        <v>0</v>
      </c>
      <c r="K26" s="208">
        <v>711658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287205</v>
      </c>
      <c r="R26" s="208">
        <v>0</v>
      </c>
      <c r="S26" s="208">
        <v>0</v>
      </c>
      <c r="T26" s="208">
        <v>0</v>
      </c>
      <c r="U26" s="208">
        <v>0</v>
      </c>
      <c r="V26" s="208">
        <v>0</v>
      </c>
      <c r="W26" s="208">
        <v>0</v>
      </c>
      <c r="X26" s="208">
        <v>0</v>
      </c>
      <c r="Y26" s="208">
        <v>0</v>
      </c>
      <c r="Z26" s="208">
        <v>0</v>
      </c>
      <c r="AA26" s="208">
        <v>0</v>
      </c>
      <c r="AB26" s="208">
        <v>0</v>
      </c>
      <c r="AC26" s="208">
        <v>0</v>
      </c>
      <c r="AD26" s="208">
        <v>0</v>
      </c>
      <c r="AE26" s="208">
        <v>0</v>
      </c>
      <c r="AF26" s="208">
        <v>0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  <c r="AL26" s="208">
        <v>0</v>
      </c>
      <c r="AM26" s="208">
        <v>12516</v>
      </c>
      <c r="AN26" s="208">
        <v>14065</v>
      </c>
    </row>
    <row r="27" spans="3:40" x14ac:dyDescent="0.3">
      <c r="C27" s="208">
        <v>24</v>
      </c>
      <c r="D27" s="208">
        <v>4</v>
      </c>
      <c r="E27" s="208">
        <v>10</v>
      </c>
      <c r="F27" s="208">
        <v>1400</v>
      </c>
      <c r="G27" s="208">
        <v>0</v>
      </c>
      <c r="H27" s="208">
        <v>0</v>
      </c>
      <c r="I27" s="208">
        <v>0</v>
      </c>
      <c r="J27" s="208">
        <v>0</v>
      </c>
      <c r="K27" s="208">
        <v>1400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208">
        <v>0</v>
      </c>
      <c r="X27" s="208">
        <v>0</v>
      </c>
      <c r="Y27" s="208">
        <v>0</v>
      </c>
      <c r="Z27" s="208">
        <v>0</v>
      </c>
      <c r="AA27" s="208">
        <v>0</v>
      </c>
      <c r="AB27" s="208">
        <v>0</v>
      </c>
      <c r="AC27" s="208">
        <v>0</v>
      </c>
      <c r="AD27" s="208">
        <v>0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  <c r="AL27" s="208">
        <v>0</v>
      </c>
      <c r="AM27" s="208">
        <v>0</v>
      </c>
      <c r="AN27" s="208">
        <v>0</v>
      </c>
    </row>
    <row r="28" spans="3:40" x14ac:dyDescent="0.3">
      <c r="C28" s="208">
        <v>24</v>
      </c>
      <c r="D28" s="208">
        <v>4</v>
      </c>
      <c r="E28" s="208">
        <v>11</v>
      </c>
      <c r="F28" s="208">
        <v>4455.5</v>
      </c>
      <c r="G28" s="208">
        <v>0</v>
      </c>
      <c r="H28" s="208">
        <v>4455.5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v>0</v>
      </c>
      <c r="AB28" s="208">
        <v>0</v>
      </c>
      <c r="AC28" s="208">
        <v>0</v>
      </c>
      <c r="AD28" s="208">
        <v>0</v>
      </c>
      <c r="AE28" s="208">
        <v>0</v>
      </c>
      <c r="AF28" s="208">
        <v>0</v>
      </c>
      <c r="AG28" s="208">
        <v>0</v>
      </c>
      <c r="AH28" s="208">
        <v>0</v>
      </c>
      <c r="AI28" s="208">
        <v>0</v>
      </c>
      <c r="AJ28" s="208">
        <v>0</v>
      </c>
      <c r="AK28" s="208">
        <v>0</v>
      </c>
      <c r="AL28" s="208">
        <v>0</v>
      </c>
      <c r="AM28" s="208">
        <v>0</v>
      </c>
      <c r="AN28" s="208">
        <v>0</v>
      </c>
    </row>
    <row r="29" spans="3:40" x14ac:dyDescent="0.3">
      <c r="C29" s="208">
        <v>24</v>
      </c>
      <c r="D29" s="208">
        <v>5</v>
      </c>
      <c r="E29" s="208">
        <v>1</v>
      </c>
      <c r="F29" s="208">
        <v>57.23</v>
      </c>
      <c r="G29" s="208">
        <v>0</v>
      </c>
      <c r="H29" s="208">
        <v>0</v>
      </c>
      <c r="I29" s="208">
        <v>12.4</v>
      </c>
      <c r="J29" s="208">
        <v>0</v>
      </c>
      <c r="K29" s="208">
        <v>29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13.88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208">
        <v>0</v>
      </c>
      <c r="AB29" s="208">
        <v>0</v>
      </c>
      <c r="AC29" s="208">
        <v>0</v>
      </c>
      <c r="AD29" s="208">
        <v>0</v>
      </c>
      <c r="AE29" s="208">
        <v>0</v>
      </c>
      <c r="AF29" s="208">
        <v>0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  <c r="AL29" s="208">
        <v>0</v>
      </c>
      <c r="AM29" s="208">
        <v>0.95</v>
      </c>
      <c r="AN29" s="208">
        <v>1</v>
      </c>
    </row>
    <row r="30" spans="3:40" x14ac:dyDescent="0.3">
      <c r="C30" s="208">
        <v>24</v>
      </c>
      <c r="D30" s="208">
        <v>5</v>
      </c>
      <c r="E30" s="208">
        <v>2</v>
      </c>
      <c r="F30" s="208">
        <v>9560.7999999999993</v>
      </c>
      <c r="G30" s="208">
        <v>0</v>
      </c>
      <c r="H30" s="208">
        <v>0</v>
      </c>
      <c r="I30" s="208">
        <v>2013.6</v>
      </c>
      <c r="J30" s="208">
        <v>0</v>
      </c>
      <c r="K30" s="208">
        <v>4856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2372.8000000000002</v>
      </c>
      <c r="R30" s="208">
        <v>0</v>
      </c>
      <c r="S30" s="208">
        <v>0</v>
      </c>
      <c r="T30" s="208">
        <v>0</v>
      </c>
      <c r="U30" s="208">
        <v>0</v>
      </c>
      <c r="V30" s="208">
        <v>0</v>
      </c>
      <c r="W30" s="208">
        <v>0</v>
      </c>
      <c r="X30" s="208">
        <v>0</v>
      </c>
      <c r="Y30" s="208">
        <v>0</v>
      </c>
      <c r="Z30" s="208">
        <v>0</v>
      </c>
      <c r="AA30" s="208">
        <v>0</v>
      </c>
      <c r="AB30" s="208">
        <v>0</v>
      </c>
      <c r="AC30" s="208">
        <v>0</v>
      </c>
      <c r="AD30" s="208">
        <v>0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  <c r="AL30" s="208">
        <v>0</v>
      </c>
      <c r="AM30" s="208">
        <v>158.4</v>
      </c>
      <c r="AN30" s="208">
        <v>160</v>
      </c>
    </row>
    <row r="31" spans="3:40" x14ac:dyDescent="0.3">
      <c r="C31" s="208">
        <v>24</v>
      </c>
      <c r="D31" s="208">
        <v>5</v>
      </c>
      <c r="E31" s="208">
        <v>5</v>
      </c>
      <c r="F31" s="208">
        <v>115</v>
      </c>
      <c r="G31" s="208">
        <v>115</v>
      </c>
      <c r="H31" s="208">
        <v>0</v>
      </c>
      <c r="I31" s="208">
        <v>0</v>
      </c>
      <c r="J31" s="208">
        <v>0</v>
      </c>
      <c r="K31" s="208">
        <v>0</v>
      </c>
      <c r="L31" s="208">
        <v>0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8">
        <v>0</v>
      </c>
      <c r="T31" s="208">
        <v>0</v>
      </c>
      <c r="U31" s="208">
        <v>0</v>
      </c>
      <c r="V31" s="208">
        <v>0</v>
      </c>
      <c r="W31" s="208">
        <v>0</v>
      </c>
      <c r="X31" s="208">
        <v>0</v>
      </c>
      <c r="Y31" s="208">
        <v>0</v>
      </c>
      <c r="Z31" s="208">
        <v>0</v>
      </c>
      <c r="AA31" s="208">
        <v>0</v>
      </c>
      <c r="AB31" s="208">
        <v>0</v>
      </c>
      <c r="AC31" s="208">
        <v>0</v>
      </c>
      <c r="AD31" s="208">
        <v>0</v>
      </c>
      <c r="AE31" s="208">
        <v>0</v>
      </c>
      <c r="AF31" s="208">
        <v>0</v>
      </c>
      <c r="AG31" s="208">
        <v>0</v>
      </c>
      <c r="AH31" s="208">
        <v>0</v>
      </c>
      <c r="AI31" s="208">
        <v>0</v>
      </c>
      <c r="AJ31" s="208">
        <v>0</v>
      </c>
      <c r="AK31" s="208">
        <v>0</v>
      </c>
      <c r="AL31" s="208">
        <v>0</v>
      </c>
      <c r="AM31" s="208">
        <v>0</v>
      </c>
      <c r="AN31" s="208">
        <v>0</v>
      </c>
    </row>
    <row r="32" spans="3:40" x14ac:dyDescent="0.3">
      <c r="C32" s="208">
        <v>24</v>
      </c>
      <c r="D32" s="208">
        <v>5</v>
      </c>
      <c r="E32" s="208">
        <v>6</v>
      </c>
      <c r="F32" s="208">
        <v>1600207</v>
      </c>
      <c r="G32" s="208">
        <v>19170</v>
      </c>
      <c r="H32" s="208">
        <v>0</v>
      </c>
      <c r="I32" s="208">
        <v>519727</v>
      </c>
      <c r="J32" s="208">
        <v>0</v>
      </c>
      <c r="K32" s="208">
        <v>734461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298449</v>
      </c>
      <c r="R32" s="208">
        <v>0</v>
      </c>
      <c r="S32" s="208">
        <v>0</v>
      </c>
      <c r="T32" s="208">
        <v>0</v>
      </c>
      <c r="U32" s="208">
        <v>0</v>
      </c>
      <c r="V32" s="208">
        <v>0</v>
      </c>
      <c r="W32" s="208">
        <v>0</v>
      </c>
      <c r="X32" s="208">
        <v>0</v>
      </c>
      <c r="Y32" s="208">
        <v>0</v>
      </c>
      <c r="Z32" s="208">
        <v>0</v>
      </c>
      <c r="AA32" s="208">
        <v>0</v>
      </c>
      <c r="AB32" s="208">
        <v>0</v>
      </c>
      <c r="AC32" s="208">
        <v>0</v>
      </c>
      <c r="AD32" s="208">
        <v>0</v>
      </c>
      <c r="AE32" s="208">
        <v>0</v>
      </c>
      <c r="AF32" s="208">
        <v>0</v>
      </c>
      <c r="AG32" s="208">
        <v>0</v>
      </c>
      <c r="AH32" s="208">
        <v>0</v>
      </c>
      <c r="AI32" s="208">
        <v>0</v>
      </c>
      <c r="AJ32" s="208">
        <v>0</v>
      </c>
      <c r="AK32" s="208">
        <v>0</v>
      </c>
      <c r="AL32" s="208">
        <v>0</v>
      </c>
      <c r="AM32" s="208">
        <v>14270</v>
      </c>
      <c r="AN32" s="208">
        <v>14130</v>
      </c>
    </row>
    <row r="33" spans="3:40" x14ac:dyDescent="0.3">
      <c r="C33" s="208">
        <v>24</v>
      </c>
      <c r="D33" s="208">
        <v>5</v>
      </c>
      <c r="E33" s="208">
        <v>9</v>
      </c>
      <c r="F33" s="208">
        <v>15142</v>
      </c>
      <c r="G33" s="208">
        <v>0</v>
      </c>
      <c r="H33" s="208">
        <v>0</v>
      </c>
      <c r="I33" s="208">
        <v>15142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208">
        <v>0</v>
      </c>
      <c r="X33" s="208">
        <v>0</v>
      </c>
      <c r="Y33" s="208">
        <v>0</v>
      </c>
      <c r="Z33" s="208">
        <v>0</v>
      </c>
      <c r="AA33" s="208">
        <v>0</v>
      </c>
      <c r="AB33" s="208">
        <v>0</v>
      </c>
      <c r="AC33" s="208">
        <v>0</v>
      </c>
      <c r="AD33" s="208">
        <v>0</v>
      </c>
      <c r="AE33" s="208">
        <v>0</v>
      </c>
      <c r="AF33" s="208">
        <v>0</v>
      </c>
      <c r="AG33" s="208">
        <v>0</v>
      </c>
      <c r="AH33" s="208">
        <v>0</v>
      </c>
      <c r="AI33" s="208">
        <v>0</v>
      </c>
      <c r="AJ33" s="208">
        <v>0</v>
      </c>
      <c r="AK33" s="208">
        <v>0</v>
      </c>
      <c r="AL33" s="208">
        <v>0</v>
      </c>
      <c r="AM33" s="208">
        <v>0</v>
      </c>
      <c r="AN33" s="208">
        <v>0</v>
      </c>
    </row>
    <row r="34" spans="3:40" x14ac:dyDescent="0.3">
      <c r="C34" s="208">
        <v>24</v>
      </c>
      <c r="D34" s="208">
        <v>5</v>
      </c>
      <c r="E34" s="208">
        <v>11</v>
      </c>
      <c r="F34" s="208">
        <v>4455.5</v>
      </c>
      <c r="G34" s="208">
        <v>0</v>
      </c>
      <c r="H34" s="208">
        <v>4455.5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208">
        <v>0</v>
      </c>
      <c r="W34" s="208">
        <v>0</v>
      </c>
      <c r="X34" s="208">
        <v>0</v>
      </c>
      <c r="Y34" s="208">
        <v>0</v>
      </c>
      <c r="Z34" s="208">
        <v>0</v>
      </c>
      <c r="AA34" s="208">
        <v>0</v>
      </c>
      <c r="AB34" s="208">
        <v>0</v>
      </c>
      <c r="AC34" s="208">
        <v>0</v>
      </c>
      <c r="AD34" s="208">
        <v>0</v>
      </c>
      <c r="AE34" s="208">
        <v>0</v>
      </c>
      <c r="AF34" s="208">
        <v>0</v>
      </c>
      <c r="AG34" s="208">
        <v>0</v>
      </c>
      <c r="AH34" s="208">
        <v>0</v>
      </c>
      <c r="AI34" s="208">
        <v>0</v>
      </c>
      <c r="AJ34" s="208">
        <v>0</v>
      </c>
      <c r="AK34" s="208">
        <v>0</v>
      </c>
      <c r="AL34" s="208">
        <v>0</v>
      </c>
      <c r="AM34" s="208">
        <v>0</v>
      </c>
      <c r="AN34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33" t="s">
        <v>1640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</row>
    <row r="2" spans="1:19" ht="14.4" customHeight="1" thickBot="1" x14ac:dyDescent="0.35">
      <c r="A2" s="212" t="s">
        <v>241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110</v>
      </c>
      <c r="B3" s="201">
        <f>SUBTOTAL(9,B6:B1048576)</f>
        <v>10621733.320000004</v>
      </c>
      <c r="C3" s="202">
        <f t="shared" ref="C3:R3" si="0">SUBTOTAL(9,C6:C1048576)</f>
        <v>2</v>
      </c>
      <c r="D3" s="202">
        <f t="shared" si="0"/>
        <v>9603012.1600000039</v>
      </c>
      <c r="E3" s="202">
        <f t="shared" si="0"/>
        <v>1.7840312837450722</v>
      </c>
      <c r="F3" s="202">
        <f t="shared" si="0"/>
        <v>9865476.7499999981</v>
      </c>
      <c r="G3" s="203">
        <f>IF(B3&lt;&gt;0,F3/B3,"")</f>
        <v>0.92880102077350912</v>
      </c>
      <c r="H3" s="204">
        <f t="shared" si="0"/>
        <v>1383139.6</v>
      </c>
      <c r="I3" s="202">
        <f t="shared" si="0"/>
        <v>2</v>
      </c>
      <c r="J3" s="202">
        <f t="shared" si="0"/>
        <v>1119968.45</v>
      </c>
      <c r="K3" s="202">
        <f t="shared" si="0"/>
        <v>1.6200618426546982</v>
      </c>
      <c r="L3" s="202">
        <f t="shared" si="0"/>
        <v>1182837</v>
      </c>
      <c r="M3" s="205">
        <f>IF(H3&lt;&gt;0,L3/H3,"")</f>
        <v>0.85518265835205642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34" t="s">
        <v>86</v>
      </c>
      <c r="B4" s="335" t="s">
        <v>87</v>
      </c>
      <c r="C4" s="336"/>
      <c r="D4" s="336"/>
      <c r="E4" s="336"/>
      <c r="F4" s="336"/>
      <c r="G4" s="337"/>
      <c r="H4" s="335" t="s">
        <v>88</v>
      </c>
      <c r="I4" s="336"/>
      <c r="J4" s="336"/>
      <c r="K4" s="336"/>
      <c r="L4" s="336"/>
      <c r="M4" s="337"/>
      <c r="N4" s="335" t="s">
        <v>89</v>
      </c>
      <c r="O4" s="336"/>
      <c r="P4" s="336"/>
      <c r="Q4" s="336"/>
      <c r="R4" s="336"/>
      <c r="S4" s="337"/>
    </row>
    <row r="5" spans="1:19" ht="14.4" customHeight="1" thickBot="1" x14ac:dyDescent="0.35">
      <c r="A5" s="457"/>
      <c r="B5" s="458">
        <v>2012</v>
      </c>
      <c r="C5" s="459"/>
      <c r="D5" s="459">
        <v>2013</v>
      </c>
      <c r="E5" s="459"/>
      <c r="F5" s="459">
        <v>2014</v>
      </c>
      <c r="G5" s="460" t="s">
        <v>2</v>
      </c>
      <c r="H5" s="458">
        <v>2012</v>
      </c>
      <c r="I5" s="459"/>
      <c r="J5" s="459">
        <v>2013</v>
      </c>
      <c r="K5" s="459"/>
      <c r="L5" s="459">
        <v>2014</v>
      </c>
      <c r="M5" s="460" t="s">
        <v>2</v>
      </c>
      <c r="N5" s="458">
        <v>2012</v>
      </c>
      <c r="O5" s="459"/>
      <c r="P5" s="459">
        <v>2013</v>
      </c>
      <c r="Q5" s="459"/>
      <c r="R5" s="459">
        <v>2014</v>
      </c>
      <c r="S5" s="460" t="s">
        <v>2</v>
      </c>
    </row>
    <row r="6" spans="1:19" ht="14.4" customHeight="1" x14ac:dyDescent="0.3">
      <c r="A6" s="421" t="s">
        <v>1635</v>
      </c>
      <c r="B6" s="461">
        <v>7467409.9900000021</v>
      </c>
      <c r="C6" s="387">
        <v>1</v>
      </c>
      <c r="D6" s="461">
        <v>6883107.7200000035</v>
      </c>
      <c r="E6" s="387">
        <v>0.92175302135781101</v>
      </c>
      <c r="F6" s="461">
        <v>7097340.0299999993</v>
      </c>
      <c r="G6" s="409">
        <v>0.95044199253883443</v>
      </c>
      <c r="H6" s="461">
        <v>862952.6</v>
      </c>
      <c r="I6" s="387">
        <v>1</v>
      </c>
      <c r="J6" s="461">
        <v>697967.45</v>
      </c>
      <c r="K6" s="387">
        <v>0.8088131955335669</v>
      </c>
      <c r="L6" s="461">
        <v>705519</v>
      </c>
      <c r="M6" s="409">
        <v>0.81756402379458615</v>
      </c>
      <c r="N6" s="461"/>
      <c r="O6" s="387"/>
      <c r="P6" s="461"/>
      <c r="Q6" s="387"/>
      <c r="R6" s="461"/>
      <c r="S6" s="462"/>
    </row>
    <row r="7" spans="1:19" ht="14.4" customHeight="1" thickBot="1" x14ac:dyDescent="0.35">
      <c r="A7" s="465" t="s">
        <v>1636</v>
      </c>
      <c r="B7" s="463">
        <v>3154323.330000001</v>
      </c>
      <c r="C7" s="399">
        <v>1</v>
      </c>
      <c r="D7" s="463">
        <v>2719904.4400000004</v>
      </c>
      <c r="E7" s="399">
        <v>0.86227826238726124</v>
      </c>
      <c r="F7" s="463">
        <v>2768136.7199999988</v>
      </c>
      <c r="G7" s="410">
        <v>0.87756911083683931</v>
      </c>
      <c r="H7" s="463">
        <v>520187</v>
      </c>
      <c r="I7" s="399">
        <v>1</v>
      </c>
      <c r="J7" s="463">
        <v>422001</v>
      </c>
      <c r="K7" s="399">
        <v>0.81124864712113143</v>
      </c>
      <c r="L7" s="463">
        <v>477318</v>
      </c>
      <c r="M7" s="410">
        <v>0.91758925155761295</v>
      </c>
      <c r="N7" s="463"/>
      <c r="O7" s="399"/>
      <c r="P7" s="463"/>
      <c r="Q7" s="399"/>
      <c r="R7" s="463"/>
      <c r="S7" s="464"/>
    </row>
    <row r="8" spans="1:19" ht="14.4" customHeight="1" x14ac:dyDescent="0.3">
      <c r="A8" s="466" t="s">
        <v>1637</v>
      </c>
    </row>
    <row r="9" spans="1:19" ht="14.4" customHeight="1" x14ac:dyDescent="0.3">
      <c r="A9" s="467" t="s">
        <v>1638</v>
      </c>
    </row>
    <row r="10" spans="1:19" ht="14.4" customHeight="1" x14ac:dyDescent="0.3">
      <c r="A10" s="466" t="s">
        <v>1639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9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8" style="115" bestFit="1" customWidth="1"/>
    <col min="4" max="4" width="50.88671875" style="115" bestFit="1" customWidth="1"/>
    <col min="5" max="6" width="11.109375" style="191" customWidth="1"/>
    <col min="7" max="8" width="9.33203125" style="115" hidden="1" customWidth="1"/>
    <col min="9" max="10" width="11.109375" style="191" customWidth="1"/>
    <col min="11" max="12" width="9.33203125" style="115" hidden="1" customWidth="1"/>
    <col min="13" max="14" width="11.109375" style="191" customWidth="1"/>
    <col min="15" max="15" width="11.109375" style="194" customWidth="1"/>
    <col min="16" max="16" width="11.109375" style="191" customWidth="1"/>
    <col min="17" max="16384" width="8.88671875" style="115"/>
  </cols>
  <sheetData>
    <row r="1" spans="1:16" ht="18.600000000000001" customHeight="1" thickBot="1" x14ac:dyDescent="0.4">
      <c r="A1" s="282" t="s">
        <v>1874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ht="14.4" customHeight="1" thickBot="1" x14ac:dyDescent="0.35">
      <c r="A2" s="212" t="s">
        <v>241</v>
      </c>
      <c r="B2" s="116"/>
      <c r="C2" s="116"/>
      <c r="D2" s="116"/>
      <c r="E2" s="206"/>
      <c r="F2" s="206"/>
      <c r="G2" s="116"/>
      <c r="H2" s="116"/>
      <c r="I2" s="206"/>
      <c r="J2" s="206"/>
      <c r="K2" s="116"/>
      <c r="L2" s="116"/>
      <c r="M2" s="206"/>
      <c r="N2" s="206"/>
      <c r="O2" s="207"/>
      <c r="P2" s="206"/>
    </row>
    <row r="3" spans="1:16" ht="14.4" customHeight="1" thickBot="1" x14ac:dyDescent="0.35">
      <c r="D3" s="73" t="s">
        <v>110</v>
      </c>
      <c r="E3" s="88">
        <f t="shared" ref="E3:N3" si="0">SUBTOTAL(9,E6:E1048576)</f>
        <v>42068</v>
      </c>
      <c r="F3" s="89">
        <f t="shared" si="0"/>
        <v>12004872.92</v>
      </c>
      <c r="G3" s="66"/>
      <c r="H3" s="66"/>
      <c r="I3" s="89">
        <f t="shared" si="0"/>
        <v>38164</v>
      </c>
      <c r="J3" s="89">
        <f t="shared" si="0"/>
        <v>10722980.609999999</v>
      </c>
      <c r="K3" s="66"/>
      <c r="L3" s="66"/>
      <c r="M3" s="89">
        <f t="shared" si="0"/>
        <v>42195</v>
      </c>
      <c r="N3" s="89">
        <f t="shared" si="0"/>
        <v>11048313.749999998</v>
      </c>
      <c r="O3" s="67">
        <f>IF(F3=0,0,N3/F3)</f>
        <v>0.9203190923906921</v>
      </c>
      <c r="P3" s="90">
        <f>IF(M3=0,0,N3/M3)</f>
        <v>261.83940632776392</v>
      </c>
    </row>
    <row r="4" spans="1:16" ht="14.4" customHeight="1" x14ac:dyDescent="0.3">
      <c r="A4" s="339" t="s">
        <v>82</v>
      </c>
      <c r="B4" s="340" t="s">
        <v>83</v>
      </c>
      <c r="C4" s="341" t="s">
        <v>84</v>
      </c>
      <c r="D4" s="342" t="s">
        <v>57</v>
      </c>
      <c r="E4" s="343">
        <v>2012</v>
      </c>
      <c r="F4" s="344"/>
      <c r="G4" s="87"/>
      <c r="H4" s="87"/>
      <c r="I4" s="343">
        <v>2013</v>
      </c>
      <c r="J4" s="344"/>
      <c r="K4" s="87"/>
      <c r="L4" s="87"/>
      <c r="M4" s="343">
        <v>2014</v>
      </c>
      <c r="N4" s="344"/>
      <c r="O4" s="345" t="s">
        <v>2</v>
      </c>
      <c r="P4" s="338" t="s">
        <v>85</v>
      </c>
    </row>
    <row r="5" spans="1:16" ht="14.4" customHeight="1" thickBot="1" x14ac:dyDescent="0.35">
      <c r="A5" s="468"/>
      <c r="B5" s="469"/>
      <c r="C5" s="470"/>
      <c r="D5" s="471"/>
      <c r="E5" s="472" t="s">
        <v>59</v>
      </c>
      <c r="F5" s="473" t="s">
        <v>14</v>
      </c>
      <c r="G5" s="474"/>
      <c r="H5" s="474"/>
      <c r="I5" s="472" t="s">
        <v>59</v>
      </c>
      <c r="J5" s="473" t="s">
        <v>14</v>
      </c>
      <c r="K5" s="474"/>
      <c r="L5" s="474"/>
      <c r="M5" s="472" t="s">
        <v>59</v>
      </c>
      <c r="N5" s="473" t="s">
        <v>14</v>
      </c>
      <c r="O5" s="475"/>
      <c r="P5" s="476"/>
    </row>
    <row r="6" spans="1:16" ht="14.4" customHeight="1" x14ac:dyDescent="0.3">
      <c r="A6" s="386" t="s">
        <v>1641</v>
      </c>
      <c r="B6" s="387" t="s">
        <v>1642</v>
      </c>
      <c r="C6" s="387" t="s">
        <v>1643</v>
      </c>
      <c r="D6" s="387" t="s">
        <v>1637</v>
      </c>
      <c r="E6" s="390">
        <v>4</v>
      </c>
      <c r="F6" s="390">
        <v>16.600000000000001</v>
      </c>
      <c r="G6" s="387">
        <v>1</v>
      </c>
      <c r="H6" s="387">
        <v>4.1500000000000004</v>
      </c>
      <c r="I6" s="390">
        <v>3</v>
      </c>
      <c r="J6" s="390">
        <v>12.45</v>
      </c>
      <c r="K6" s="387">
        <v>0.74999999999999989</v>
      </c>
      <c r="L6" s="387">
        <v>4.1499999999999995</v>
      </c>
      <c r="M6" s="390"/>
      <c r="N6" s="390"/>
      <c r="O6" s="409"/>
      <c r="P6" s="391"/>
    </row>
    <row r="7" spans="1:16" ht="14.4" customHeight="1" x14ac:dyDescent="0.3">
      <c r="A7" s="392" t="s">
        <v>1641</v>
      </c>
      <c r="B7" s="393" t="s">
        <v>1642</v>
      </c>
      <c r="C7" s="393" t="s">
        <v>1644</v>
      </c>
      <c r="D7" s="393" t="s">
        <v>1637</v>
      </c>
      <c r="E7" s="396">
        <v>1</v>
      </c>
      <c r="F7" s="396">
        <v>277</v>
      </c>
      <c r="G7" s="393">
        <v>1</v>
      </c>
      <c r="H7" s="393">
        <v>277</v>
      </c>
      <c r="I7" s="396"/>
      <c r="J7" s="396"/>
      <c r="K7" s="393"/>
      <c r="L7" s="393"/>
      <c r="M7" s="396"/>
      <c r="N7" s="396"/>
      <c r="O7" s="417"/>
      <c r="P7" s="397"/>
    </row>
    <row r="8" spans="1:16" ht="14.4" customHeight="1" x14ac:dyDescent="0.3">
      <c r="A8" s="392" t="s">
        <v>1641</v>
      </c>
      <c r="B8" s="393" t="s">
        <v>1642</v>
      </c>
      <c r="C8" s="393" t="s">
        <v>1645</v>
      </c>
      <c r="D8" s="393" t="s">
        <v>1637</v>
      </c>
      <c r="E8" s="396">
        <v>3</v>
      </c>
      <c r="F8" s="396">
        <v>339</v>
      </c>
      <c r="G8" s="393">
        <v>1</v>
      </c>
      <c r="H8" s="393">
        <v>113</v>
      </c>
      <c r="I8" s="396"/>
      <c r="J8" s="396"/>
      <c r="K8" s="393"/>
      <c r="L8" s="393"/>
      <c r="M8" s="396"/>
      <c r="N8" s="396"/>
      <c r="O8" s="417"/>
      <c r="P8" s="397"/>
    </row>
    <row r="9" spans="1:16" ht="14.4" customHeight="1" x14ac:dyDescent="0.3">
      <c r="A9" s="392" t="s">
        <v>1641</v>
      </c>
      <c r="B9" s="393" t="s">
        <v>1642</v>
      </c>
      <c r="C9" s="393" t="s">
        <v>1646</v>
      </c>
      <c r="D9" s="393" t="s">
        <v>1637</v>
      </c>
      <c r="E9" s="396">
        <v>1</v>
      </c>
      <c r="F9" s="396">
        <v>219</v>
      </c>
      <c r="G9" s="393">
        <v>1</v>
      </c>
      <c r="H9" s="393">
        <v>219</v>
      </c>
      <c r="I9" s="396"/>
      <c r="J9" s="396"/>
      <c r="K9" s="393"/>
      <c r="L9" s="393"/>
      <c r="M9" s="396"/>
      <c r="N9" s="396"/>
      <c r="O9" s="417"/>
      <c r="P9" s="397"/>
    </row>
    <row r="10" spans="1:16" ht="14.4" customHeight="1" x14ac:dyDescent="0.3">
      <c r="A10" s="392" t="s">
        <v>1641</v>
      </c>
      <c r="B10" s="393" t="s">
        <v>1642</v>
      </c>
      <c r="C10" s="393" t="s">
        <v>1647</v>
      </c>
      <c r="D10" s="393" t="s">
        <v>1637</v>
      </c>
      <c r="E10" s="396">
        <v>3</v>
      </c>
      <c r="F10" s="396">
        <v>2034</v>
      </c>
      <c r="G10" s="393">
        <v>1</v>
      </c>
      <c r="H10" s="393">
        <v>678</v>
      </c>
      <c r="I10" s="396"/>
      <c r="J10" s="396"/>
      <c r="K10" s="393"/>
      <c r="L10" s="393"/>
      <c r="M10" s="396"/>
      <c r="N10" s="396"/>
      <c r="O10" s="417"/>
      <c r="P10" s="397"/>
    </row>
    <row r="11" spans="1:16" ht="14.4" customHeight="1" x14ac:dyDescent="0.3">
      <c r="A11" s="392" t="s">
        <v>1641</v>
      </c>
      <c r="B11" s="393" t="s">
        <v>1642</v>
      </c>
      <c r="C11" s="393" t="s">
        <v>1648</v>
      </c>
      <c r="D11" s="393" t="s">
        <v>1637</v>
      </c>
      <c r="E11" s="396">
        <v>6</v>
      </c>
      <c r="F11" s="396">
        <v>4800</v>
      </c>
      <c r="G11" s="393">
        <v>1</v>
      </c>
      <c r="H11" s="393">
        <v>800</v>
      </c>
      <c r="I11" s="396"/>
      <c r="J11" s="396"/>
      <c r="K11" s="393"/>
      <c r="L11" s="393"/>
      <c r="M11" s="396"/>
      <c r="N11" s="396"/>
      <c r="O11" s="417"/>
      <c r="P11" s="397"/>
    </row>
    <row r="12" spans="1:16" ht="14.4" customHeight="1" x14ac:dyDescent="0.3">
      <c r="A12" s="392" t="s">
        <v>1641</v>
      </c>
      <c r="B12" s="393" t="s">
        <v>1642</v>
      </c>
      <c r="C12" s="393" t="s">
        <v>1649</v>
      </c>
      <c r="D12" s="393" t="s">
        <v>1637</v>
      </c>
      <c r="E12" s="396">
        <v>3</v>
      </c>
      <c r="F12" s="396">
        <v>999</v>
      </c>
      <c r="G12" s="393">
        <v>1</v>
      </c>
      <c r="H12" s="393">
        <v>333</v>
      </c>
      <c r="I12" s="396">
        <v>4</v>
      </c>
      <c r="J12" s="396">
        <v>1332</v>
      </c>
      <c r="K12" s="393">
        <v>1.3333333333333333</v>
      </c>
      <c r="L12" s="393">
        <v>333</v>
      </c>
      <c r="M12" s="396">
        <v>1</v>
      </c>
      <c r="N12" s="396">
        <v>333</v>
      </c>
      <c r="O12" s="417">
        <v>0.33333333333333331</v>
      </c>
      <c r="P12" s="397">
        <v>333</v>
      </c>
    </row>
    <row r="13" spans="1:16" ht="14.4" customHeight="1" x14ac:dyDescent="0.3">
      <c r="A13" s="392" t="s">
        <v>1641</v>
      </c>
      <c r="B13" s="393" t="s">
        <v>1642</v>
      </c>
      <c r="C13" s="393" t="s">
        <v>1650</v>
      </c>
      <c r="D13" s="393" t="s">
        <v>1637</v>
      </c>
      <c r="E13" s="396">
        <v>3</v>
      </c>
      <c r="F13" s="396">
        <v>4971</v>
      </c>
      <c r="G13" s="393">
        <v>1</v>
      </c>
      <c r="H13" s="393">
        <v>1657</v>
      </c>
      <c r="I13" s="396">
        <v>3</v>
      </c>
      <c r="J13" s="396">
        <v>4971</v>
      </c>
      <c r="K13" s="393">
        <v>1</v>
      </c>
      <c r="L13" s="393">
        <v>1657</v>
      </c>
      <c r="M13" s="396">
        <v>2</v>
      </c>
      <c r="N13" s="396">
        <v>3314</v>
      </c>
      <c r="O13" s="417">
        <v>0.66666666666666663</v>
      </c>
      <c r="P13" s="397">
        <v>1657</v>
      </c>
    </row>
    <row r="14" spans="1:16" ht="14.4" customHeight="1" x14ac:dyDescent="0.3">
      <c r="A14" s="392" t="s">
        <v>1641</v>
      </c>
      <c r="B14" s="393" t="s">
        <v>1642</v>
      </c>
      <c r="C14" s="393" t="s">
        <v>1651</v>
      </c>
      <c r="D14" s="393" t="s">
        <v>1637</v>
      </c>
      <c r="E14" s="396">
        <v>8</v>
      </c>
      <c r="F14" s="396">
        <v>9432</v>
      </c>
      <c r="G14" s="393">
        <v>1</v>
      </c>
      <c r="H14" s="393">
        <v>1179</v>
      </c>
      <c r="I14" s="396">
        <v>3</v>
      </c>
      <c r="J14" s="396">
        <v>3537</v>
      </c>
      <c r="K14" s="393">
        <v>0.375</v>
      </c>
      <c r="L14" s="393">
        <v>1179</v>
      </c>
      <c r="M14" s="396">
        <v>2</v>
      </c>
      <c r="N14" s="396">
        <v>2358</v>
      </c>
      <c r="O14" s="417">
        <v>0.25</v>
      </c>
      <c r="P14" s="397">
        <v>1179</v>
      </c>
    </row>
    <row r="15" spans="1:16" ht="14.4" customHeight="1" x14ac:dyDescent="0.3">
      <c r="A15" s="392" t="s">
        <v>1641</v>
      </c>
      <c r="B15" s="393" t="s">
        <v>1642</v>
      </c>
      <c r="C15" s="393" t="s">
        <v>1652</v>
      </c>
      <c r="D15" s="393" t="s">
        <v>1637</v>
      </c>
      <c r="E15" s="396"/>
      <c r="F15" s="396"/>
      <c r="G15" s="393"/>
      <c r="H15" s="393"/>
      <c r="I15" s="396">
        <v>1</v>
      </c>
      <c r="J15" s="396">
        <v>1281</v>
      </c>
      <c r="K15" s="393"/>
      <c r="L15" s="393">
        <v>1281</v>
      </c>
      <c r="M15" s="396">
        <v>1</v>
      </c>
      <c r="N15" s="396">
        <v>1281</v>
      </c>
      <c r="O15" s="417"/>
      <c r="P15" s="397">
        <v>1281</v>
      </c>
    </row>
    <row r="16" spans="1:16" ht="14.4" customHeight="1" x14ac:dyDescent="0.3">
      <c r="A16" s="392" t="s">
        <v>1641</v>
      </c>
      <c r="B16" s="393" t="s">
        <v>1642</v>
      </c>
      <c r="C16" s="393" t="s">
        <v>1653</v>
      </c>
      <c r="D16" s="393" t="s">
        <v>1637</v>
      </c>
      <c r="E16" s="396">
        <v>59</v>
      </c>
      <c r="F16" s="396">
        <v>6667</v>
      </c>
      <c r="G16" s="393">
        <v>1</v>
      </c>
      <c r="H16" s="393">
        <v>113</v>
      </c>
      <c r="I16" s="396">
        <v>45</v>
      </c>
      <c r="J16" s="396">
        <v>5085</v>
      </c>
      <c r="K16" s="393">
        <v>0.76271186440677963</v>
      </c>
      <c r="L16" s="393">
        <v>113</v>
      </c>
      <c r="M16" s="396">
        <v>28</v>
      </c>
      <c r="N16" s="396">
        <v>3164</v>
      </c>
      <c r="O16" s="417">
        <v>0.47457627118644069</v>
      </c>
      <c r="P16" s="397">
        <v>113</v>
      </c>
    </row>
    <row r="17" spans="1:16" ht="14.4" customHeight="1" x14ac:dyDescent="0.3">
      <c r="A17" s="392" t="s">
        <v>1641</v>
      </c>
      <c r="B17" s="393" t="s">
        <v>1642</v>
      </c>
      <c r="C17" s="393" t="s">
        <v>1654</v>
      </c>
      <c r="D17" s="393" t="s">
        <v>1637</v>
      </c>
      <c r="E17" s="396">
        <v>1</v>
      </c>
      <c r="F17" s="396">
        <v>132</v>
      </c>
      <c r="G17" s="393">
        <v>1</v>
      </c>
      <c r="H17" s="393">
        <v>132</v>
      </c>
      <c r="I17" s="396"/>
      <c r="J17" s="396"/>
      <c r="K17" s="393"/>
      <c r="L17" s="393"/>
      <c r="M17" s="396">
        <v>1</v>
      </c>
      <c r="N17" s="396">
        <v>132</v>
      </c>
      <c r="O17" s="417">
        <v>1</v>
      </c>
      <c r="P17" s="397">
        <v>132</v>
      </c>
    </row>
    <row r="18" spans="1:16" ht="14.4" customHeight="1" x14ac:dyDescent="0.3">
      <c r="A18" s="392" t="s">
        <v>1641</v>
      </c>
      <c r="B18" s="393" t="s">
        <v>1642</v>
      </c>
      <c r="C18" s="393" t="s">
        <v>1655</v>
      </c>
      <c r="D18" s="393" t="s">
        <v>1637</v>
      </c>
      <c r="E18" s="396"/>
      <c r="F18" s="396"/>
      <c r="G18" s="393"/>
      <c r="H18" s="393"/>
      <c r="I18" s="396">
        <v>4</v>
      </c>
      <c r="J18" s="396">
        <v>876</v>
      </c>
      <c r="K18" s="393"/>
      <c r="L18" s="393">
        <v>219</v>
      </c>
      <c r="M18" s="396">
        <v>2</v>
      </c>
      <c r="N18" s="396">
        <v>438</v>
      </c>
      <c r="O18" s="417"/>
      <c r="P18" s="397">
        <v>219</v>
      </c>
    </row>
    <row r="19" spans="1:16" ht="14.4" customHeight="1" x14ac:dyDescent="0.3">
      <c r="A19" s="392" t="s">
        <v>1641</v>
      </c>
      <c r="B19" s="393" t="s">
        <v>1642</v>
      </c>
      <c r="C19" s="393" t="s">
        <v>1656</v>
      </c>
      <c r="D19" s="393" t="s">
        <v>1637</v>
      </c>
      <c r="E19" s="396"/>
      <c r="F19" s="396"/>
      <c r="G19" s="393"/>
      <c r="H19" s="393"/>
      <c r="I19" s="396">
        <v>2</v>
      </c>
      <c r="J19" s="396">
        <v>472</v>
      </c>
      <c r="K19" s="393"/>
      <c r="L19" s="393">
        <v>236</v>
      </c>
      <c r="M19" s="396">
        <v>7</v>
      </c>
      <c r="N19" s="396">
        <v>1652</v>
      </c>
      <c r="O19" s="417"/>
      <c r="P19" s="397">
        <v>236</v>
      </c>
    </row>
    <row r="20" spans="1:16" ht="14.4" customHeight="1" x14ac:dyDescent="0.3">
      <c r="A20" s="392" t="s">
        <v>1641</v>
      </c>
      <c r="B20" s="393" t="s">
        <v>1642</v>
      </c>
      <c r="C20" s="393" t="s">
        <v>1657</v>
      </c>
      <c r="D20" s="393" t="s">
        <v>1637</v>
      </c>
      <c r="E20" s="396">
        <v>20</v>
      </c>
      <c r="F20" s="396">
        <v>3120</v>
      </c>
      <c r="G20" s="393">
        <v>1</v>
      </c>
      <c r="H20" s="393">
        <v>156</v>
      </c>
      <c r="I20" s="396">
        <v>16</v>
      </c>
      <c r="J20" s="396">
        <v>2496</v>
      </c>
      <c r="K20" s="393">
        <v>0.8</v>
      </c>
      <c r="L20" s="393">
        <v>156</v>
      </c>
      <c r="M20" s="396">
        <v>21</v>
      </c>
      <c r="N20" s="396">
        <v>3276</v>
      </c>
      <c r="O20" s="417">
        <v>1.05</v>
      </c>
      <c r="P20" s="397">
        <v>156</v>
      </c>
    </row>
    <row r="21" spans="1:16" ht="14.4" customHeight="1" x14ac:dyDescent="0.3">
      <c r="A21" s="392" t="s">
        <v>1641</v>
      </c>
      <c r="B21" s="393" t="s">
        <v>1642</v>
      </c>
      <c r="C21" s="393" t="s">
        <v>1658</v>
      </c>
      <c r="D21" s="393" t="s">
        <v>1637</v>
      </c>
      <c r="E21" s="396">
        <v>7</v>
      </c>
      <c r="F21" s="396">
        <v>1330</v>
      </c>
      <c r="G21" s="393">
        <v>1</v>
      </c>
      <c r="H21" s="393">
        <v>190</v>
      </c>
      <c r="I21" s="396">
        <v>13</v>
      </c>
      <c r="J21" s="396">
        <v>2470</v>
      </c>
      <c r="K21" s="393">
        <v>1.8571428571428572</v>
      </c>
      <c r="L21" s="393">
        <v>190</v>
      </c>
      <c r="M21" s="396">
        <v>5</v>
      </c>
      <c r="N21" s="396">
        <v>950</v>
      </c>
      <c r="O21" s="417">
        <v>0.7142857142857143</v>
      </c>
      <c r="P21" s="397">
        <v>190</v>
      </c>
    </row>
    <row r="22" spans="1:16" ht="14.4" customHeight="1" x14ac:dyDescent="0.3">
      <c r="A22" s="392" t="s">
        <v>1641</v>
      </c>
      <c r="B22" s="393" t="s">
        <v>1642</v>
      </c>
      <c r="C22" s="393" t="s">
        <v>1659</v>
      </c>
      <c r="D22" s="393" t="s">
        <v>1637</v>
      </c>
      <c r="E22" s="396">
        <v>5</v>
      </c>
      <c r="F22" s="396">
        <v>420</v>
      </c>
      <c r="G22" s="393">
        <v>1</v>
      </c>
      <c r="H22" s="393">
        <v>84</v>
      </c>
      <c r="I22" s="396">
        <v>1</v>
      </c>
      <c r="J22" s="396">
        <v>84</v>
      </c>
      <c r="K22" s="393">
        <v>0.2</v>
      </c>
      <c r="L22" s="393">
        <v>84</v>
      </c>
      <c r="M22" s="396">
        <v>2</v>
      </c>
      <c r="N22" s="396">
        <v>168</v>
      </c>
      <c r="O22" s="417">
        <v>0.4</v>
      </c>
      <c r="P22" s="397">
        <v>84</v>
      </c>
    </row>
    <row r="23" spans="1:16" ht="14.4" customHeight="1" x14ac:dyDescent="0.3">
      <c r="A23" s="392" t="s">
        <v>1641</v>
      </c>
      <c r="B23" s="393" t="s">
        <v>1642</v>
      </c>
      <c r="C23" s="393" t="s">
        <v>1660</v>
      </c>
      <c r="D23" s="393" t="s">
        <v>1637</v>
      </c>
      <c r="E23" s="396">
        <v>8</v>
      </c>
      <c r="F23" s="396">
        <v>840</v>
      </c>
      <c r="G23" s="393">
        <v>1</v>
      </c>
      <c r="H23" s="393">
        <v>105</v>
      </c>
      <c r="I23" s="396">
        <v>4</v>
      </c>
      <c r="J23" s="396">
        <v>420</v>
      </c>
      <c r="K23" s="393">
        <v>0.5</v>
      </c>
      <c r="L23" s="393">
        <v>105</v>
      </c>
      <c r="M23" s="396">
        <v>5</v>
      </c>
      <c r="N23" s="396">
        <v>525</v>
      </c>
      <c r="O23" s="417">
        <v>0.625</v>
      </c>
      <c r="P23" s="397">
        <v>105</v>
      </c>
    </row>
    <row r="24" spans="1:16" ht="14.4" customHeight="1" x14ac:dyDescent="0.3">
      <c r="A24" s="392" t="s">
        <v>1641</v>
      </c>
      <c r="B24" s="393" t="s">
        <v>1642</v>
      </c>
      <c r="C24" s="393" t="s">
        <v>1661</v>
      </c>
      <c r="D24" s="393" t="s">
        <v>1637</v>
      </c>
      <c r="E24" s="396">
        <v>1</v>
      </c>
      <c r="F24" s="396">
        <v>350</v>
      </c>
      <c r="G24" s="393">
        <v>1</v>
      </c>
      <c r="H24" s="393">
        <v>350</v>
      </c>
      <c r="I24" s="396"/>
      <c r="J24" s="396"/>
      <c r="K24" s="393"/>
      <c r="L24" s="393"/>
      <c r="M24" s="396"/>
      <c r="N24" s="396"/>
      <c r="O24" s="417"/>
      <c r="P24" s="397"/>
    </row>
    <row r="25" spans="1:16" ht="14.4" customHeight="1" x14ac:dyDescent="0.3">
      <c r="A25" s="392" t="s">
        <v>1641</v>
      </c>
      <c r="B25" s="393" t="s">
        <v>1642</v>
      </c>
      <c r="C25" s="393" t="s">
        <v>1662</v>
      </c>
      <c r="D25" s="393" t="s">
        <v>1637</v>
      </c>
      <c r="E25" s="396">
        <v>76</v>
      </c>
      <c r="F25" s="396">
        <v>45296</v>
      </c>
      <c r="G25" s="393">
        <v>1</v>
      </c>
      <c r="H25" s="393">
        <v>596</v>
      </c>
      <c r="I25" s="396">
        <v>48</v>
      </c>
      <c r="J25" s="396">
        <v>28608</v>
      </c>
      <c r="K25" s="393">
        <v>0.63157894736842102</v>
      </c>
      <c r="L25" s="393">
        <v>596</v>
      </c>
      <c r="M25" s="396">
        <v>66</v>
      </c>
      <c r="N25" s="396">
        <v>39336</v>
      </c>
      <c r="O25" s="417">
        <v>0.86842105263157898</v>
      </c>
      <c r="P25" s="397">
        <v>596</v>
      </c>
    </row>
    <row r="26" spans="1:16" ht="14.4" customHeight="1" x14ac:dyDescent="0.3">
      <c r="A26" s="392" t="s">
        <v>1641</v>
      </c>
      <c r="B26" s="393" t="s">
        <v>1642</v>
      </c>
      <c r="C26" s="393" t="s">
        <v>1663</v>
      </c>
      <c r="D26" s="393" t="s">
        <v>1637</v>
      </c>
      <c r="E26" s="396">
        <v>27</v>
      </c>
      <c r="F26" s="396">
        <v>17982</v>
      </c>
      <c r="G26" s="393">
        <v>1</v>
      </c>
      <c r="H26" s="393">
        <v>666</v>
      </c>
      <c r="I26" s="396">
        <v>22</v>
      </c>
      <c r="J26" s="396">
        <v>14652</v>
      </c>
      <c r="K26" s="393">
        <v>0.81481481481481477</v>
      </c>
      <c r="L26" s="393">
        <v>666</v>
      </c>
      <c r="M26" s="396">
        <v>18</v>
      </c>
      <c r="N26" s="396">
        <v>11988</v>
      </c>
      <c r="O26" s="417">
        <v>0.66666666666666663</v>
      </c>
      <c r="P26" s="397">
        <v>666</v>
      </c>
    </row>
    <row r="27" spans="1:16" ht="14.4" customHeight="1" x14ac:dyDescent="0.3">
      <c r="A27" s="392" t="s">
        <v>1641</v>
      </c>
      <c r="B27" s="393" t="s">
        <v>1642</v>
      </c>
      <c r="C27" s="393" t="s">
        <v>1664</v>
      </c>
      <c r="D27" s="393" t="s">
        <v>1637</v>
      </c>
      <c r="E27" s="396">
        <v>1</v>
      </c>
      <c r="F27" s="396">
        <v>770</v>
      </c>
      <c r="G27" s="393">
        <v>1</v>
      </c>
      <c r="H27" s="393">
        <v>770</v>
      </c>
      <c r="I27" s="396">
        <v>1</v>
      </c>
      <c r="J27" s="396">
        <v>770</v>
      </c>
      <c r="K27" s="393">
        <v>1</v>
      </c>
      <c r="L27" s="393">
        <v>770</v>
      </c>
      <c r="M27" s="396">
        <v>1</v>
      </c>
      <c r="N27" s="396">
        <v>770</v>
      </c>
      <c r="O27" s="417">
        <v>1</v>
      </c>
      <c r="P27" s="397">
        <v>770</v>
      </c>
    </row>
    <row r="28" spans="1:16" ht="14.4" customHeight="1" x14ac:dyDescent="0.3">
      <c r="A28" s="392" t="s">
        <v>1641</v>
      </c>
      <c r="B28" s="393" t="s">
        <v>1642</v>
      </c>
      <c r="C28" s="393" t="s">
        <v>1665</v>
      </c>
      <c r="D28" s="393" t="s">
        <v>1637</v>
      </c>
      <c r="E28" s="396">
        <v>1</v>
      </c>
      <c r="F28" s="396">
        <v>1008</v>
      </c>
      <c r="G28" s="393">
        <v>1</v>
      </c>
      <c r="H28" s="393">
        <v>1008</v>
      </c>
      <c r="I28" s="396"/>
      <c r="J28" s="396"/>
      <c r="K28" s="393"/>
      <c r="L28" s="393"/>
      <c r="M28" s="396"/>
      <c r="N28" s="396"/>
      <c r="O28" s="417"/>
      <c r="P28" s="397"/>
    </row>
    <row r="29" spans="1:16" ht="14.4" customHeight="1" x14ac:dyDescent="0.3">
      <c r="A29" s="392" t="s">
        <v>1641</v>
      </c>
      <c r="B29" s="393" t="s">
        <v>1642</v>
      </c>
      <c r="C29" s="393" t="s">
        <v>1666</v>
      </c>
      <c r="D29" s="393" t="s">
        <v>1637</v>
      </c>
      <c r="E29" s="396">
        <v>30</v>
      </c>
      <c r="F29" s="396">
        <v>35160</v>
      </c>
      <c r="G29" s="393">
        <v>1</v>
      </c>
      <c r="H29" s="393">
        <v>1172</v>
      </c>
      <c r="I29" s="396">
        <v>24</v>
      </c>
      <c r="J29" s="396">
        <v>28128</v>
      </c>
      <c r="K29" s="393">
        <v>0.8</v>
      </c>
      <c r="L29" s="393">
        <v>1172</v>
      </c>
      <c r="M29" s="396">
        <v>37</v>
      </c>
      <c r="N29" s="396">
        <v>43364</v>
      </c>
      <c r="O29" s="417">
        <v>1.2333333333333334</v>
      </c>
      <c r="P29" s="397">
        <v>1172</v>
      </c>
    </row>
    <row r="30" spans="1:16" ht="14.4" customHeight="1" x14ac:dyDescent="0.3">
      <c r="A30" s="392" t="s">
        <v>1641</v>
      </c>
      <c r="B30" s="393" t="s">
        <v>1642</v>
      </c>
      <c r="C30" s="393" t="s">
        <v>1667</v>
      </c>
      <c r="D30" s="393" t="s">
        <v>1637</v>
      </c>
      <c r="E30" s="396">
        <v>29</v>
      </c>
      <c r="F30" s="396">
        <v>23200</v>
      </c>
      <c r="G30" s="393">
        <v>1</v>
      </c>
      <c r="H30" s="393">
        <v>800</v>
      </c>
      <c r="I30" s="396">
        <v>28</v>
      </c>
      <c r="J30" s="396">
        <v>22400</v>
      </c>
      <c r="K30" s="393">
        <v>0.96551724137931039</v>
      </c>
      <c r="L30" s="393">
        <v>800</v>
      </c>
      <c r="M30" s="396">
        <v>27</v>
      </c>
      <c r="N30" s="396">
        <v>21600</v>
      </c>
      <c r="O30" s="417">
        <v>0.93103448275862066</v>
      </c>
      <c r="P30" s="397">
        <v>800</v>
      </c>
    </row>
    <row r="31" spans="1:16" ht="14.4" customHeight="1" x14ac:dyDescent="0.3">
      <c r="A31" s="392" t="s">
        <v>1641</v>
      </c>
      <c r="B31" s="393" t="s">
        <v>1642</v>
      </c>
      <c r="C31" s="393" t="s">
        <v>1668</v>
      </c>
      <c r="D31" s="393" t="s">
        <v>1637</v>
      </c>
      <c r="E31" s="396">
        <v>2</v>
      </c>
      <c r="F31" s="396">
        <v>1490</v>
      </c>
      <c r="G31" s="393">
        <v>1</v>
      </c>
      <c r="H31" s="393">
        <v>745</v>
      </c>
      <c r="I31" s="396"/>
      <c r="J31" s="396"/>
      <c r="K31" s="393"/>
      <c r="L31" s="393"/>
      <c r="M31" s="396">
        <v>12</v>
      </c>
      <c r="N31" s="396">
        <v>8940</v>
      </c>
      <c r="O31" s="417">
        <v>6</v>
      </c>
      <c r="P31" s="397">
        <v>745</v>
      </c>
    </row>
    <row r="32" spans="1:16" ht="14.4" customHeight="1" x14ac:dyDescent="0.3">
      <c r="A32" s="392" t="s">
        <v>1641</v>
      </c>
      <c r="B32" s="393" t="s">
        <v>1642</v>
      </c>
      <c r="C32" s="393" t="s">
        <v>1669</v>
      </c>
      <c r="D32" s="393" t="s">
        <v>1637</v>
      </c>
      <c r="E32" s="396">
        <v>12</v>
      </c>
      <c r="F32" s="396">
        <v>8940</v>
      </c>
      <c r="G32" s="393">
        <v>1</v>
      </c>
      <c r="H32" s="393">
        <v>745</v>
      </c>
      <c r="I32" s="396">
        <v>20</v>
      </c>
      <c r="J32" s="396">
        <v>14900</v>
      </c>
      <c r="K32" s="393">
        <v>1.6666666666666667</v>
      </c>
      <c r="L32" s="393">
        <v>745</v>
      </c>
      <c r="M32" s="396">
        <v>19</v>
      </c>
      <c r="N32" s="396">
        <v>14155</v>
      </c>
      <c r="O32" s="417">
        <v>1.5833333333333333</v>
      </c>
      <c r="P32" s="397">
        <v>745</v>
      </c>
    </row>
    <row r="33" spans="1:16" ht="14.4" customHeight="1" x14ac:dyDescent="0.3">
      <c r="A33" s="392" t="s">
        <v>1641</v>
      </c>
      <c r="B33" s="393" t="s">
        <v>1642</v>
      </c>
      <c r="C33" s="393" t="s">
        <v>1670</v>
      </c>
      <c r="D33" s="393" t="s">
        <v>1637</v>
      </c>
      <c r="E33" s="396"/>
      <c r="F33" s="396"/>
      <c r="G33" s="393"/>
      <c r="H33" s="393"/>
      <c r="I33" s="396">
        <v>2</v>
      </c>
      <c r="J33" s="396">
        <v>1122</v>
      </c>
      <c r="K33" s="393"/>
      <c r="L33" s="393">
        <v>561</v>
      </c>
      <c r="M33" s="396"/>
      <c r="N33" s="396"/>
      <c r="O33" s="417"/>
      <c r="P33" s="397"/>
    </row>
    <row r="34" spans="1:16" ht="14.4" customHeight="1" x14ac:dyDescent="0.3">
      <c r="A34" s="392" t="s">
        <v>1641</v>
      </c>
      <c r="B34" s="393" t="s">
        <v>1642</v>
      </c>
      <c r="C34" s="393" t="s">
        <v>1671</v>
      </c>
      <c r="D34" s="393" t="s">
        <v>1637</v>
      </c>
      <c r="E34" s="396">
        <v>16</v>
      </c>
      <c r="F34" s="396">
        <v>9472</v>
      </c>
      <c r="G34" s="393">
        <v>1</v>
      </c>
      <c r="H34" s="393">
        <v>592</v>
      </c>
      <c r="I34" s="396">
        <v>9</v>
      </c>
      <c r="J34" s="396">
        <v>5328</v>
      </c>
      <c r="K34" s="393">
        <v>0.5625</v>
      </c>
      <c r="L34" s="393">
        <v>592</v>
      </c>
      <c r="M34" s="396">
        <v>6</v>
      </c>
      <c r="N34" s="396">
        <v>3552</v>
      </c>
      <c r="O34" s="417">
        <v>0.375</v>
      </c>
      <c r="P34" s="397">
        <v>592</v>
      </c>
    </row>
    <row r="35" spans="1:16" ht="14.4" customHeight="1" x14ac:dyDescent="0.3">
      <c r="A35" s="392" t="s">
        <v>1641</v>
      </c>
      <c r="B35" s="393" t="s">
        <v>1642</v>
      </c>
      <c r="C35" s="393" t="s">
        <v>1672</v>
      </c>
      <c r="D35" s="393" t="s">
        <v>1637</v>
      </c>
      <c r="E35" s="396">
        <v>88</v>
      </c>
      <c r="F35" s="396">
        <v>49368</v>
      </c>
      <c r="G35" s="393">
        <v>1</v>
      </c>
      <c r="H35" s="393">
        <v>561</v>
      </c>
      <c r="I35" s="396">
        <v>80</v>
      </c>
      <c r="J35" s="396">
        <v>44880</v>
      </c>
      <c r="K35" s="393">
        <v>0.90909090909090906</v>
      </c>
      <c r="L35" s="393">
        <v>561</v>
      </c>
      <c r="M35" s="396">
        <v>71</v>
      </c>
      <c r="N35" s="396">
        <v>39831</v>
      </c>
      <c r="O35" s="417">
        <v>0.80681818181818177</v>
      </c>
      <c r="P35" s="397">
        <v>561</v>
      </c>
    </row>
    <row r="36" spans="1:16" ht="14.4" customHeight="1" x14ac:dyDescent="0.3">
      <c r="A36" s="392" t="s">
        <v>1641</v>
      </c>
      <c r="B36" s="393" t="s">
        <v>1642</v>
      </c>
      <c r="C36" s="393" t="s">
        <v>1673</v>
      </c>
      <c r="D36" s="393" t="s">
        <v>1637</v>
      </c>
      <c r="E36" s="396">
        <v>103</v>
      </c>
      <c r="F36" s="396">
        <v>53457</v>
      </c>
      <c r="G36" s="393">
        <v>1</v>
      </c>
      <c r="H36" s="393">
        <v>519</v>
      </c>
      <c r="I36" s="396">
        <v>70</v>
      </c>
      <c r="J36" s="396">
        <v>36330</v>
      </c>
      <c r="K36" s="393">
        <v>0.67961165048543692</v>
      </c>
      <c r="L36" s="393">
        <v>519</v>
      </c>
      <c r="M36" s="396">
        <v>75</v>
      </c>
      <c r="N36" s="396">
        <v>38925</v>
      </c>
      <c r="O36" s="417">
        <v>0.72815533980582525</v>
      </c>
      <c r="P36" s="397">
        <v>519</v>
      </c>
    </row>
    <row r="37" spans="1:16" ht="14.4" customHeight="1" x14ac:dyDescent="0.3">
      <c r="A37" s="392" t="s">
        <v>1641</v>
      </c>
      <c r="B37" s="393" t="s">
        <v>1642</v>
      </c>
      <c r="C37" s="393" t="s">
        <v>1674</v>
      </c>
      <c r="D37" s="393" t="s">
        <v>1637</v>
      </c>
      <c r="E37" s="396">
        <v>7</v>
      </c>
      <c r="F37" s="396">
        <v>4179</v>
      </c>
      <c r="G37" s="393">
        <v>1</v>
      </c>
      <c r="H37" s="393">
        <v>597</v>
      </c>
      <c r="I37" s="396"/>
      <c r="J37" s="396"/>
      <c r="K37" s="393"/>
      <c r="L37" s="393"/>
      <c r="M37" s="396"/>
      <c r="N37" s="396"/>
      <c r="O37" s="417"/>
      <c r="P37" s="397"/>
    </row>
    <row r="38" spans="1:16" ht="14.4" customHeight="1" x14ac:dyDescent="0.3">
      <c r="A38" s="392" t="s">
        <v>1641</v>
      </c>
      <c r="B38" s="393" t="s">
        <v>1642</v>
      </c>
      <c r="C38" s="393" t="s">
        <v>1675</v>
      </c>
      <c r="D38" s="393" t="s">
        <v>1637</v>
      </c>
      <c r="E38" s="396">
        <v>24</v>
      </c>
      <c r="F38" s="396">
        <v>7704</v>
      </c>
      <c r="G38" s="393">
        <v>1</v>
      </c>
      <c r="H38" s="393">
        <v>321</v>
      </c>
      <c r="I38" s="396">
        <v>5</v>
      </c>
      <c r="J38" s="396">
        <v>1605</v>
      </c>
      <c r="K38" s="393">
        <v>0.20833333333333334</v>
      </c>
      <c r="L38" s="393">
        <v>321</v>
      </c>
      <c r="M38" s="396">
        <v>6</v>
      </c>
      <c r="N38" s="396">
        <v>1926</v>
      </c>
      <c r="O38" s="417">
        <v>0.25</v>
      </c>
      <c r="P38" s="397">
        <v>321</v>
      </c>
    </row>
    <row r="39" spans="1:16" ht="14.4" customHeight="1" x14ac:dyDescent="0.3">
      <c r="A39" s="392" t="s">
        <v>1641</v>
      </c>
      <c r="B39" s="393" t="s">
        <v>1642</v>
      </c>
      <c r="C39" s="393" t="s">
        <v>1676</v>
      </c>
      <c r="D39" s="393" t="s">
        <v>1637</v>
      </c>
      <c r="E39" s="396"/>
      <c r="F39" s="396"/>
      <c r="G39" s="393"/>
      <c r="H39" s="393"/>
      <c r="I39" s="396">
        <v>4</v>
      </c>
      <c r="J39" s="396">
        <v>1284</v>
      </c>
      <c r="K39" s="393"/>
      <c r="L39" s="393">
        <v>321</v>
      </c>
      <c r="M39" s="396">
        <v>7</v>
      </c>
      <c r="N39" s="396">
        <v>2247</v>
      </c>
      <c r="O39" s="417"/>
      <c r="P39" s="397">
        <v>321</v>
      </c>
    </row>
    <row r="40" spans="1:16" ht="14.4" customHeight="1" x14ac:dyDescent="0.3">
      <c r="A40" s="392" t="s">
        <v>1641</v>
      </c>
      <c r="B40" s="393" t="s">
        <v>1642</v>
      </c>
      <c r="C40" s="393" t="s">
        <v>1677</v>
      </c>
      <c r="D40" s="393" t="s">
        <v>1637</v>
      </c>
      <c r="E40" s="396">
        <v>55</v>
      </c>
      <c r="F40" s="396">
        <v>17655</v>
      </c>
      <c r="G40" s="393">
        <v>1</v>
      </c>
      <c r="H40" s="393">
        <v>321</v>
      </c>
      <c r="I40" s="396">
        <v>53</v>
      </c>
      <c r="J40" s="396">
        <v>17013</v>
      </c>
      <c r="K40" s="393">
        <v>0.96363636363636362</v>
      </c>
      <c r="L40" s="393">
        <v>321</v>
      </c>
      <c r="M40" s="396">
        <v>57</v>
      </c>
      <c r="N40" s="396">
        <v>18297</v>
      </c>
      <c r="O40" s="417">
        <v>1.0363636363636364</v>
      </c>
      <c r="P40" s="397">
        <v>321</v>
      </c>
    </row>
    <row r="41" spans="1:16" ht="14.4" customHeight="1" x14ac:dyDescent="0.3">
      <c r="A41" s="392" t="s">
        <v>1641</v>
      </c>
      <c r="B41" s="393" t="s">
        <v>1642</v>
      </c>
      <c r="C41" s="393" t="s">
        <v>1678</v>
      </c>
      <c r="D41" s="393" t="s">
        <v>1637</v>
      </c>
      <c r="E41" s="396">
        <v>8</v>
      </c>
      <c r="F41" s="396">
        <v>9840</v>
      </c>
      <c r="G41" s="393">
        <v>1</v>
      </c>
      <c r="H41" s="393">
        <v>1230</v>
      </c>
      <c r="I41" s="396">
        <v>1</v>
      </c>
      <c r="J41" s="396">
        <v>1230</v>
      </c>
      <c r="K41" s="393">
        <v>0.125</v>
      </c>
      <c r="L41" s="393">
        <v>1230</v>
      </c>
      <c r="M41" s="396">
        <v>4</v>
      </c>
      <c r="N41" s="396">
        <v>4920</v>
      </c>
      <c r="O41" s="417">
        <v>0.5</v>
      </c>
      <c r="P41" s="397">
        <v>1230</v>
      </c>
    </row>
    <row r="42" spans="1:16" ht="14.4" customHeight="1" x14ac:dyDescent="0.3">
      <c r="A42" s="392" t="s">
        <v>1641</v>
      </c>
      <c r="B42" s="393" t="s">
        <v>1642</v>
      </c>
      <c r="C42" s="393" t="s">
        <v>1679</v>
      </c>
      <c r="D42" s="393" t="s">
        <v>1637</v>
      </c>
      <c r="E42" s="396">
        <v>101</v>
      </c>
      <c r="F42" s="396">
        <v>28482</v>
      </c>
      <c r="G42" s="393">
        <v>1</v>
      </c>
      <c r="H42" s="393">
        <v>282</v>
      </c>
      <c r="I42" s="396">
        <v>67</v>
      </c>
      <c r="J42" s="396">
        <v>18894</v>
      </c>
      <c r="K42" s="393">
        <v>0.6633663366336634</v>
      </c>
      <c r="L42" s="393">
        <v>282</v>
      </c>
      <c r="M42" s="396">
        <v>90</v>
      </c>
      <c r="N42" s="396">
        <v>25380</v>
      </c>
      <c r="O42" s="417">
        <v>0.8910891089108911</v>
      </c>
      <c r="P42" s="397">
        <v>282</v>
      </c>
    </row>
    <row r="43" spans="1:16" ht="14.4" customHeight="1" x14ac:dyDescent="0.3">
      <c r="A43" s="392" t="s">
        <v>1641</v>
      </c>
      <c r="B43" s="393" t="s">
        <v>1642</v>
      </c>
      <c r="C43" s="393" t="s">
        <v>1680</v>
      </c>
      <c r="D43" s="393" t="s">
        <v>1637</v>
      </c>
      <c r="E43" s="396">
        <v>48</v>
      </c>
      <c r="F43" s="396">
        <v>32592</v>
      </c>
      <c r="G43" s="393">
        <v>1</v>
      </c>
      <c r="H43" s="393">
        <v>679</v>
      </c>
      <c r="I43" s="396">
        <v>41</v>
      </c>
      <c r="J43" s="396">
        <v>27839</v>
      </c>
      <c r="K43" s="393">
        <v>0.85416666666666663</v>
      </c>
      <c r="L43" s="393">
        <v>679</v>
      </c>
      <c r="M43" s="396">
        <v>29</v>
      </c>
      <c r="N43" s="396">
        <v>19691</v>
      </c>
      <c r="O43" s="417">
        <v>0.60416666666666663</v>
      </c>
      <c r="P43" s="397">
        <v>679</v>
      </c>
    </row>
    <row r="44" spans="1:16" ht="14.4" customHeight="1" x14ac:dyDescent="0.3">
      <c r="A44" s="392" t="s">
        <v>1641</v>
      </c>
      <c r="B44" s="393" t="s">
        <v>1642</v>
      </c>
      <c r="C44" s="393" t="s">
        <v>1681</v>
      </c>
      <c r="D44" s="393" t="s">
        <v>1637</v>
      </c>
      <c r="E44" s="396">
        <v>16</v>
      </c>
      <c r="F44" s="396">
        <v>14864</v>
      </c>
      <c r="G44" s="393">
        <v>1</v>
      </c>
      <c r="H44" s="393">
        <v>929</v>
      </c>
      <c r="I44" s="396">
        <v>20</v>
      </c>
      <c r="J44" s="396">
        <v>18580</v>
      </c>
      <c r="K44" s="393">
        <v>1.25</v>
      </c>
      <c r="L44" s="393">
        <v>929</v>
      </c>
      <c r="M44" s="396">
        <v>10</v>
      </c>
      <c r="N44" s="396">
        <v>9290</v>
      </c>
      <c r="O44" s="417">
        <v>0.625</v>
      </c>
      <c r="P44" s="397">
        <v>929</v>
      </c>
    </row>
    <row r="45" spans="1:16" ht="14.4" customHeight="1" x14ac:dyDescent="0.3">
      <c r="A45" s="392" t="s">
        <v>1641</v>
      </c>
      <c r="B45" s="393" t="s">
        <v>1642</v>
      </c>
      <c r="C45" s="393" t="s">
        <v>1682</v>
      </c>
      <c r="D45" s="393" t="s">
        <v>1637</v>
      </c>
      <c r="E45" s="396">
        <v>4</v>
      </c>
      <c r="F45" s="396">
        <v>832</v>
      </c>
      <c r="G45" s="393">
        <v>1</v>
      </c>
      <c r="H45" s="393">
        <v>208</v>
      </c>
      <c r="I45" s="396">
        <v>2</v>
      </c>
      <c r="J45" s="396">
        <v>416</v>
      </c>
      <c r="K45" s="393">
        <v>0.5</v>
      </c>
      <c r="L45" s="393">
        <v>208</v>
      </c>
      <c r="M45" s="396">
        <v>5</v>
      </c>
      <c r="N45" s="396">
        <v>1040</v>
      </c>
      <c r="O45" s="417">
        <v>1.25</v>
      </c>
      <c r="P45" s="397">
        <v>208</v>
      </c>
    </row>
    <row r="46" spans="1:16" ht="14.4" customHeight="1" x14ac:dyDescent="0.3">
      <c r="A46" s="392" t="s">
        <v>1641</v>
      </c>
      <c r="B46" s="393" t="s">
        <v>1642</v>
      </c>
      <c r="C46" s="393" t="s">
        <v>1683</v>
      </c>
      <c r="D46" s="393" t="s">
        <v>1637</v>
      </c>
      <c r="E46" s="396">
        <v>1</v>
      </c>
      <c r="F46" s="396">
        <v>508</v>
      </c>
      <c r="G46" s="393">
        <v>1</v>
      </c>
      <c r="H46" s="393">
        <v>508</v>
      </c>
      <c r="I46" s="396"/>
      <c r="J46" s="396"/>
      <c r="K46" s="393"/>
      <c r="L46" s="393"/>
      <c r="M46" s="396"/>
      <c r="N46" s="396"/>
      <c r="O46" s="417"/>
      <c r="P46" s="397"/>
    </row>
    <row r="47" spans="1:16" ht="14.4" customHeight="1" x14ac:dyDescent="0.3">
      <c r="A47" s="392" t="s">
        <v>1641</v>
      </c>
      <c r="B47" s="393" t="s">
        <v>1642</v>
      </c>
      <c r="C47" s="393" t="s">
        <v>1684</v>
      </c>
      <c r="D47" s="393" t="s">
        <v>1637</v>
      </c>
      <c r="E47" s="396">
        <v>20</v>
      </c>
      <c r="F47" s="396">
        <v>34800</v>
      </c>
      <c r="G47" s="393">
        <v>1</v>
      </c>
      <c r="H47" s="393">
        <v>1740</v>
      </c>
      <c r="I47" s="396">
        <v>16</v>
      </c>
      <c r="J47" s="396">
        <v>27840</v>
      </c>
      <c r="K47" s="393">
        <v>0.8</v>
      </c>
      <c r="L47" s="393">
        <v>1740</v>
      </c>
      <c r="M47" s="396">
        <v>14</v>
      </c>
      <c r="N47" s="396">
        <v>24360</v>
      </c>
      <c r="O47" s="417">
        <v>0.7</v>
      </c>
      <c r="P47" s="397">
        <v>1740</v>
      </c>
    </row>
    <row r="48" spans="1:16" ht="14.4" customHeight="1" x14ac:dyDescent="0.3">
      <c r="A48" s="392" t="s">
        <v>1641</v>
      </c>
      <c r="B48" s="393" t="s">
        <v>1642</v>
      </c>
      <c r="C48" s="393" t="s">
        <v>1685</v>
      </c>
      <c r="D48" s="393" t="s">
        <v>1637</v>
      </c>
      <c r="E48" s="396">
        <v>16</v>
      </c>
      <c r="F48" s="396">
        <v>32384</v>
      </c>
      <c r="G48" s="393">
        <v>1</v>
      </c>
      <c r="H48" s="393">
        <v>2024</v>
      </c>
      <c r="I48" s="396">
        <v>12</v>
      </c>
      <c r="J48" s="396">
        <v>24288</v>
      </c>
      <c r="K48" s="393">
        <v>0.75</v>
      </c>
      <c r="L48" s="393">
        <v>2024</v>
      </c>
      <c r="M48" s="396">
        <v>11</v>
      </c>
      <c r="N48" s="396">
        <v>22264</v>
      </c>
      <c r="O48" s="417">
        <v>0.6875</v>
      </c>
      <c r="P48" s="397">
        <v>2024</v>
      </c>
    </row>
    <row r="49" spans="1:16" ht="14.4" customHeight="1" x14ac:dyDescent="0.3">
      <c r="A49" s="392" t="s">
        <v>1641</v>
      </c>
      <c r="B49" s="393" t="s">
        <v>1642</v>
      </c>
      <c r="C49" s="393" t="s">
        <v>1686</v>
      </c>
      <c r="D49" s="393" t="s">
        <v>1637</v>
      </c>
      <c r="E49" s="396">
        <v>2</v>
      </c>
      <c r="F49" s="396">
        <v>4020</v>
      </c>
      <c r="G49" s="393">
        <v>1</v>
      </c>
      <c r="H49" s="393">
        <v>2010</v>
      </c>
      <c r="I49" s="396">
        <v>1</v>
      </c>
      <c r="J49" s="396">
        <v>2010</v>
      </c>
      <c r="K49" s="393">
        <v>0.5</v>
      </c>
      <c r="L49" s="393">
        <v>2010</v>
      </c>
      <c r="M49" s="396"/>
      <c r="N49" s="396"/>
      <c r="O49" s="417"/>
      <c r="P49" s="397"/>
    </row>
    <row r="50" spans="1:16" ht="14.4" customHeight="1" x14ac:dyDescent="0.3">
      <c r="A50" s="392" t="s">
        <v>1641</v>
      </c>
      <c r="B50" s="393" t="s">
        <v>1642</v>
      </c>
      <c r="C50" s="393" t="s">
        <v>1687</v>
      </c>
      <c r="D50" s="393" t="s">
        <v>1637</v>
      </c>
      <c r="E50" s="396">
        <v>1</v>
      </c>
      <c r="F50" s="396">
        <v>2146</v>
      </c>
      <c r="G50" s="393">
        <v>1</v>
      </c>
      <c r="H50" s="393">
        <v>2146</v>
      </c>
      <c r="I50" s="396">
        <v>5</v>
      </c>
      <c r="J50" s="396">
        <v>10730</v>
      </c>
      <c r="K50" s="393">
        <v>5</v>
      </c>
      <c r="L50" s="393">
        <v>2146</v>
      </c>
      <c r="M50" s="396">
        <v>4</v>
      </c>
      <c r="N50" s="396">
        <v>8584</v>
      </c>
      <c r="O50" s="417">
        <v>4</v>
      </c>
      <c r="P50" s="397">
        <v>2146</v>
      </c>
    </row>
    <row r="51" spans="1:16" ht="14.4" customHeight="1" x14ac:dyDescent="0.3">
      <c r="A51" s="392" t="s">
        <v>1641</v>
      </c>
      <c r="B51" s="393" t="s">
        <v>1642</v>
      </c>
      <c r="C51" s="393" t="s">
        <v>1688</v>
      </c>
      <c r="D51" s="393" t="s">
        <v>1637</v>
      </c>
      <c r="E51" s="396">
        <v>1</v>
      </c>
      <c r="F51" s="396">
        <v>2490</v>
      </c>
      <c r="G51" s="393">
        <v>1</v>
      </c>
      <c r="H51" s="393">
        <v>2490</v>
      </c>
      <c r="I51" s="396">
        <v>1</v>
      </c>
      <c r="J51" s="396">
        <v>2490</v>
      </c>
      <c r="K51" s="393">
        <v>1</v>
      </c>
      <c r="L51" s="393">
        <v>2490</v>
      </c>
      <c r="M51" s="396"/>
      <c r="N51" s="396"/>
      <c r="O51" s="417"/>
      <c r="P51" s="397"/>
    </row>
    <row r="52" spans="1:16" ht="14.4" customHeight="1" x14ac:dyDescent="0.3">
      <c r="A52" s="392" t="s">
        <v>1641</v>
      </c>
      <c r="B52" s="393" t="s">
        <v>1642</v>
      </c>
      <c r="C52" s="393" t="s">
        <v>1689</v>
      </c>
      <c r="D52" s="393" t="s">
        <v>1637</v>
      </c>
      <c r="E52" s="396">
        <v>4</v>
      </c>
      <c r="F52" s="396">
        <v>4984</v>
      </c>
      <c r="G52" s="393">
        <v>1</v>
      </c>
      <c r="H52" s="393">
        <v>1246</v>
      </c>
      <c r="I52" s="396">
        <v>3</v>
      </c>
      <c r="J52" s="396">
        <v>3738</v>
      </c>
      <c r="K52" s="393">
        <v>0.75</v>
      </c>
      <c r="L52" s="393">
        <v>1246</v>
      </c>
      <c r="M52" s="396">
        <v>2</v>
      </c>
      <c r="N52" s="396">
        <v>2492</v>
      </c>
      <c r="O52" s="417">
        <v>0.5</v>
      </c>
      <c r="P52" s="397">
        <v>1246</v>
      </c>
    </row>
    <row r="53" spans="1:16" ht="14.4" customHeight="1" x14ac:dyDescent="0.3">
      <c r="A53" s="392" t="s">
        <v>1641</v>
      </c>
      <c r="B53" s="393" t="s">
        <v>1642</v>
      </c>
      <c r="C53" s="393" t="s">
        <v>1690</v>
      </c>
      <c r="D53" s="393" t="s">
        <v>1637</v>
      </c>
      <c r="E53" s="396">
        <v>1</v>
      </c>
      <c r="F53" s="396">
        <v>1345</v>
      </c>
      <c r="G53" s="393">
        <v>1</v>
      </c>
      <c r="H53" s="393">
        <v>1345</v>
      </c>
      <c r="I53" s="396">
        <v>2</v>
      </c>
      <c r="J53" s="396">
        <v>2690</v>
      </c>
      <c r="K53" s="393">
        <v>2</v>
      </c>
      <c r="L53" s="393">
        <v>1345</v>
      </c>
      <c r="M53" s="396">
        <v>2</v>
      </c>
      <c r="N53" s="396">
        <v>2690</v>
      </c>
      <c r="O53" s="417">
        <v>2</v>
      </c>
      <c r="P53" s="397">
        <v>1345</v>
      </c>
    </row>
    <row r="54" spans="1:16" ht="14.4" customHeight="1" x14ac:dyDescent="0.3">
      <c r="A54" s="392" t="s">
        <v>1641</v>
      </c>
      <c r="B54" s="393" t="s">
        <v>1642</v>
      </c>
      <c r="C54" s="393" t="s">
        <v>1691</v>
      </c>
      <c r="D54" s="393" t="s">
        <v>1637</v>
      </c>
      <c r="E54" s="396">
        <v>57</v>
      </c>
      <c r="F54" s="396">
        <v>202578</v>
      </c>
      <c r="G54" s="393">
        <v>1</v>
      </c>
      <c r="H54" s="393">
        <v>3554</v>
      </c>
      <c r="I54" s="396">
        <v>48</v>
      </c>
      <c r="J54" s="396">
        <v>170592</v>
      </c>
      <c r="K54" s="393">
        <v>0.84210526315789469</v>
      </c>
      <c r="L54" s="393">
        <v>3554</v>
      </c>
      <c r="M54" s="396">
        <v>50</v>
      </c>
      <c r="N54" s="396">
        <v>177700</v>
      </c>
      <c r="O54" s="417">
        <v>0.8771929824561403</v>
      </c>
      <c r="P54" s="397">
        <v>3554</v>
      </c>
    </row>
    <row r="55" spans="1:16" ht="14.4" customHeight="1" x14ac:dyDescent="0.3">
      <c r="A55" s="392" t="s">
        <v>1641</v>
      </c>
      <c r="B55" s="393" t="s">
        <v>1642</v>
      </c>
      <c r="C55" s="393" t="s">
        <v>1692</v>
      </c>
      <c r="D55" s="393" t="s">
        <v>1637</v>
      </c>
      <c r="E55" s="396">
        <v>26</v>
      </c>
      <c r="F55" s="396">
        <v>94042</v>
      </c>
      <c r="G55" s="393">
        <v>1</v>
      </c>
      <c r="H55" s="393">
        <v>3617</v>
      </c>
      <c r="I55" s="396">
        <v>24</v>
      </c>
      <c r="J55" s="396">
        <v>86808</v>
      </c>
      <c r="K55" s="393">
        <v>0.92307692307692313</v>
      </c>
      <c r="L55" s="393">
        <v>3617</v>
      </c>
      <c r="M55" s="396">
        <v>23</v>
      </c>
      <c r="N55" s="396">
        <v>83191</v>
      </c>
      <c r="O55" s="417">
        <v>0.88461538461538458</v>
      </c>
      <c r="P55" s="397">
        <v>3617</v>
      </c>
    </row>
    <row r="56" spans="1:16" ht="14.4" customHeight="1" x14ac:dyDescent="0.3">
      <c r="A56" s="392" t="s">
        <v>1641</v>
      </c>
      <c r="B56" s="393" t="s">
        <v>1642</v>
      </c>
      <c r="C56" s="393" t="s">
        <v>1693</v>
      </c>
      <c r="D56" s="393" t="s">
        <v>1637</v>
      </c>
      <c r="E56" s="396">
        <v>5</v>
      </c>
      <c r="F56" s="396">
        <v>6755</v>
      </c>
      <c r="G56" s="393">
        <v>1</v>
      </c>
      <c r="H56" s="393">
        <v>1351</v>
      </c>
      <c r="I56" s="396">
        <v>4</v>
      </c>
      <c r="J56" s="396">
        <v>5404</v>
      </c>
      <c r="K56" s="393">
        <v>0.8</v>
      </c>
      <c r="L56" s="393">
        <v>1351</v>
      </c>
      <c r="M56" s="396">
        <v>3</v>
      </c>
      <c r="N56" s="396">
        <v>4053</v>
      </c>
      <c r="O56" s="417">
        <v>0.6</v>
      </c>
      <c r="P56" s="397">
        <v>1351</v>
      </c>
    </row>
    <row r="57" spans="1:16" ht="14.4" customHeight="1" x14ac:dyDescent="0.3">
      <c r="A57" s="392" t="s">
        <v>1641</v>
      </c>
      <c r="B57" s="393" t="s">
        <v>1642</v>
      </c>
      <c r="C57" s="393" t="s">
        <v>1694</v>
      </c>
      <c r="D57" s="393" t="s">
        <v>1637</v>
      </c>
      <c r="E57" s="396">
        <v>14</v>
      </c>
      <c r="F57" s="396">
        <v>2296</v>
      </c>
      <c r="G57" s="393">
        <v>1</v>
      </c>
      <c r="H57" s="393">
        <v>164</v>
      </c>
      <c r="I57" s="396">
        <v>3</v>
      </c>
      <c r="J57" s="396">
        <v>492</v>
      </c>
      <c r="K57" s="393">
        <v>0.21428571428571427</v>
      </c>
      <c r="L57" s="393">
        <v>164</v>
      </c>
      <c r="M57" s="396">
        <v>8</v>
      </c>
      <c r="N57" s="396">
        <v>1312</v>
      </c>
      <c r="O57" s="417">
        <v>0.5714285714285714</v>
      </c>
      <c r="P57" s="397">
        <v>164</v>
      </c>
    </row>
    <row r="58" spans="1:16" ht="14.4" customHeight="1" x14ac:dyDescent="0.3">
      <c r="A58" s="392" t="s">
        <v>1641</v>
      </c>
      <c r="B58" s="393" t="s">
        <v>1642</v>
      </c>
      <c r="C58" s="393" t="s">
        <v>1695</v>
      </c>
      <c r="D58" s="393" t="s">
        <v>1637</v>
      </c>
      <c r="E58" s="396">
        <v>26</v>
      </c>
      <c r="F58" s="396">
        <v>5850</v>
      </c>
      <c r="G58" s="393">
        <v>1</v>
      </c>
      <c r="H58" s="393">
        <v>225</v>
      </c>
      <c r="I58" s="396">
        <v>27</v>
      </c>
      <c r="J58" s="396">
        <v>6075</v>
      </c>
      <c r="K58" s="393">
        <v>1.0384615384615385</v>
      </c>
      <c r="L58" s="393">
        <v>225</v>
      </c>
      <c r="M58" s="396">
        <v>35</v>
      </c>
      <c r="N58" s="396">
        <v>7875</v>
      </c>
      <c r="O58" s="417">
        <v>1.3461538461538463</v>
      </c>
      <c r="P58" s="397">
        <v>225</v>
      </c>
    </row>
    <row r="59" spans="1:16" ht="14.4" customHeight="1" x14ac:dyDescent="0.3">
      <c r="A59" s="392" t="s">
        <v>1641</v>
      </c>
      <c r="B59" s="393" t="s">
        <v>1642</v>
      </c>
      <c r="C59" s="393" t="s">
        <v>1696</v>
      </c>
      <c r="D59" s="393" t="s">
        <v>1637</v>
      </c>
      <c r="E59" s="396">
        <v>16</v>
      </c>
      <c r="F59" s="396">
        <v>5808</v>
      </c>
      <c r="G59" s="393">
        <v>1</v>
      </c>
      <c r="H59" s="393">
        <v>363</v>
      </c>
      <c r="I59" s="396">
        <v>12</v>
      </c>
      <c r="J59" s="396">
        <v>4356</v>
      </c>
      <c r="K59" s="393">
        <v>0.75</v>
      </c>
      <c r="L59" s="393">
        <v>363</v>
      </c>
      <c r="M59" s="396">
        <v>10</v>
      </c>
      <c r="N59" s="396">
        <v>3630</v>
      </c>
      <c r="O59" s="417">
        <v>0.625</v>
      </c>
      <c r="P59" s="397">
        <v>363</v>
      </c>
    </row>
    <row r="60" spans="1:16" ht="14.4" customHeight="1" x14ac:dyDescent="0.3">
      <c r="A60" s="392" t="s">
        <v>1641</v>
      </c>
      <c r="B60" s="393" t="s">
        <v>1642</v>
      </c>
      <c r="C60" s="393" t="s">
        <v>1697</v>
      </c>
      <c r="D60" s="393" t="s">
        <v>1637</v>
      </c>
      <c r="E60" s="396">
        <v>31</v>
      </c>
      <c r="F60" s="396">
        <v>18197</v>
      </c>
      <c r="G60" s="393">
        <v>1</v>
      </c>
      <c r="H60" s="393">
        <v>587</v>
      </c>
      <c r="I60" s="396">
        <v>24</v>
      </c>
      <c r="J60" s="396">
        <v>14088</v>
      </c>
      <c r="K60" s="393">
        <v>0.77419354838709675</v>
      </c>
      <c r="L60" s="393">
        <v>587</v>
      </c>
      <c r="M60" s="396">
        <v>21</v>
      </c>
      <c r="N60" s="396">
        <v>12327</v>
      </c>
      <c r="O60" s="417">
        <v>0.67741935483870963</v>
      </c>
      <c r="P60" s="397">
        <v>587</v>
      </c>
    </row>
    <row r="61" spans="1:16" ht="14.4" customHeight="1" x14ac:dyDescent="0.3">
      <c r="A61" s="392" t="s">
        <v>1641</v>
      </c>
      <c r="B61" s="393" t="s">
        <v>1642</v>
      </c>
      <c r="C61" s="393" t="s">
        <v>1698</v>
      </c>
      <c r="D61" s="393" t="s">
        <v>1637</v>
      </c>
      <c r="E61" s="396">
        <v>4</v>
      </c>
      <c r="F61" s="396">
        <v>2400</v>
      </c>
      <c r="G61" s="393">
        <v>1</v>
      </c>
      <c r="H61" s="393">
        <v>600</v>
      </c>
      <c r="I61" s="396">
        <v>2</v>
      </c>
      <c r="J61" s="396">
        <v>1200</v>
      </c>
      <c r="K61" s="393">
        <v>0.5</v>
      </c>
      <c r="L61" s="393">
        <v>600</v>
      </c>
      <c r="M61" s="396"/>
      <c r="N61" s="396"/>
      <c r="O61" s="417"/>
      <c r="P61" s="397"/>
    </row>
    <row r="62" spans="1:16" ht="14.4" customHeight="1" x14ac:dyDescent="0.3">
      <c r="A62" s="392" t="s">
        <v>1641</v>
      </c>
      <c r="B62" s="393" t="s">
        <v>1642</v>
      </c>
      <c r="C62" s="393" t="s">
        <v>1699</v>
      </c>
      <c r="D62" s="393" t="s">
        <v>1637</v>
      </c>
      <c r="E62" s="396">
        <v>2</v>
      </c>
      <c r="F62" s="396">
        <v>8462</v>
      </c>
      <c r="G62" s="393">
        <v>1</v>
      </c>
      <c r="H62" s="393">
        <v>4231</v>
      </c>
      <c r="I62" s="396"/>
      <c r="J62" s="396"/>
      <c r="K62" s="393"/>
      <c r="L62" s="393"/>
      <c r="M62" s="396"/>
      <c r="N62" s="396"/>
      <c r="O62" s="417"/>
      <c r="P62" s="397"/>
    </row>
    <row r="63" spans="1:16" ht="14.4" customHeight="1" x14ac:dyDescent="0.3">
      <c r="A63" s="392" t="s">
        <v>1641</v>
      </c>
      <c r="B63" s="393" t="s">
        <v>1642</v>
      </c>
      <c r="C63" s="393" t="s">
        <v>1700</v>
      </c>
      <c r="D63" s="393" t="s">
        <v>1637</v>
      </c>
      <c r="E63" s="396">
        <v>1</v>
      </c>
      <c r="F63" s="396">
        <v>1008</v>
      </c>
      <c r="G63" s="393">
        <v>1</v>
      </c>
      <c r="H63" s="393">
        <v>1008</v>
      </c>
      <c r="I63" s="396">
        <v>3</v>
      </c>
      <c r="J63" s="396">
        <v>3024</v>
      </c>
      <c r="K63" s="393">
        <v>3</v>
      </c>
      <c r="L63" s="393">
        <v>1008</v>
      </c>
      <c r="M63" s="396"/>
      <c r="N63" s="396"/>
      <c r="O63" s="417"/>
      <c r="P63" s="397"/>
    </row>
    <row r="64" spans="1:16" ht="14.4" customHeight="1" x14ac:dyDescent="0.3">
      <c r="A64" s="392" t="s">
        <v>1641</v>
      </c>
      <c r="B64" s="393" t="s">
        <v>1642</v>
      </c>
      <c r="C64" s="393" t="s">
        <v>1701</v>
      </c>
      <c r="D64" s="393" t="s">
        <v>1637</v>
      </c>
      <c r="E64" s="396"/>
      <c r="F64" s="396"/>
      <c r="G64" s="393"/>
      <c r="H64" s="393"/>
      <c r="I64" s="396">
        <v>1</v>
      </c>
      <c r="J64" s="396">
        <v>745</v>
      </c>
      <c r="K64" s="393"/>
      <c r="L64" s="393">
        <v>745</v>
      </c>
      <c r="M64" s="396">
        <v>4</v>
      </c>
      <c r="N64" s="396">
        <v>2980</v>
      </c>
      <c r="O64" s="417"/>
      <c r="P64" s="397">
        <v>745</v>
      </c>
    </row>
    <row r="65" spans="1:16" ht="14.4" customHeight="1" x14ac:dyDescent="0.3">
      <c r="A65" s="392" t="s">
        <v>1641</v>
      </c>
      <c r="B65" s="393" t="s">
        <v>1642</v>
      </c>
      <c r="C65" s="393" t="s">
        <v>1702</v>
      </c>
      <c r="D65" s="393" t="s">
        <v>1637</v>
      </c>
      <c r="E65" s="396"/>
      <c r="F65" s="396"/>
      <c r="G65" s="393"/>
      <c r="H65" s="393"/>
      <c r="I65" s="396">
        <v>8</v>
      </c>
      <c r="J65" s="396">
        <v>4488</v>
      </c>
      <c r="K65" s="393"/>
      <c r="L65" s="393">
        <v>561</v>
      </c>
      <c r="M65" s="396">
        <v>13</v>
      </c>
      <c r="N65" s="396">
        <v>7293</v>
      </c>
      <c r="O65" s="417"/>
      <c r="P65" s="397">
        <v>561</v>
      </c>
    </row>
    <row r="66" spans="1:16" ht="14.4" customHeight="1" x14ac:dyDescent="0.3">
      <c r="A66" s="392" t="s">
        <v>1641</v>
      </c>
      <c r="B66" s="393" t="s">
        <v>1642</v>
      </c>
      <c r="C66" s="393" t="s">
        <v>1703</v>
      </c>
      <c r="D66" s="393" t="s">
        <v>1637</v>
      </c>
      <c r="E66" s="396"/>
      <c r="F66" s="396"/>
      <c r="G66" s="393"/>
      <c r="H66" s="393"/>
      <c r="I66" s="396"/>
      <c r="J66" s="396"/>
      <c r="K66" s="393"/>
      <c r="L66" s="393"/>
      <c r="M66" s="396">
        <v>1</v>
      </c>
      <c r="N66" s="396">
        <v>369</v>
      </c>
      <c r="O66" s="417"/>
      <c r="P66" s="397">
        <v>369</v>
      </c>
    </row>
    <row r="67" spans="1:16" ht="14.4" customHeight="1" x14ac:dyDescent="0.3">
      <c r="A67" s="392" t="s">
        <v>1641</v>
      </c>
      <c r="B67" s="393" t="s">
        <v>1642</v>
      </c>
      <c r="C67" s="393" t="s">
        <v>1704</v>
      </c>
      <c r="D67" s="393" t="s">
        <v>1637</v>
      </c>
      <c r="E67" s="396"/>
      <c r="F67" s="396"/>
      <c r="G67" s="393"/>
      <c r="H67" s="393"/>
      <c r="I67" s="396"/>
      <c r="J67" s="396"/>
      <c r="K67" s="393"/>
      <c r="L67" s="393"/>
      <c r="M67" s="396">
        <v>1</v>
      </c>
      <c r="N67" s="396">
        <v>258</v>
      </c>
      <c r="O67" s="417"/>
      <c r="P67" s="397">
        <v>258</v>
      </c>
    </row>
    <row r="68" spans="1:16" ht="14.4" customHeight="1" x14ac:dyDescent="0.3">
      <c r="A68" s="392" t="s">
        <v>1641</v>
      </c>
      <c r="B68" s="393" t="s">
        <v>1642</v>
      </c>
      <c r="C68" s="393" t="s">
        <v>1705</v>
      </c>
      <c r="D68" s="393" t="s">
        <v>1637</v>
      </c>
      <c r="E68" s="396">
        <v>1</v>
      </c>
      <c r="F68" s="396">
        <v>353</v>
      </c>
      <c r="G68" s="393">
        <v>1</v>
      </c>
      <c r="H68" s="393">
        <v>353</v>
      </c>
      <c r="I68" s="396"/>
      <c r="J68" s="396"/>
      <c r="K68" s="393"/>
      <c r="L68" s="393"/>
      <c r="M68" s="396"/>
      <c r="N68" s="396"/>
      <c r="O68" s="417"/>
      <c r="P68" s="397"/>
    </row>
    <row r="69" spans="1:16" ht="14.4" customHeight="1" x14ac:dyDescent="0.3">
      <c r="A69" s="392" t="s">
        <v>1641</v>
      </c>
      <c r="B69" s="393" t="s">
        <v>1642</v>
      </c>
      <c r="C69" s="393" t="s">
        <v>1706</v>
      </c>
      <c r="D69" s="393" t="s">
        <v>1637</v>
      </c>
      <c r="E69" s="396">
        <v>1</v>
      </c>
      <c r="F69" s="396">
        <v>1122</v>
      </c>
      <c r="G69" s="393">
        <v>1</v>
      </c>
      <c r="H69" s="393">
        <v>1122</v>
      </c>
      <c r="I69" s="396"/>
      <c r="J69" s="396"/>
      <c r="K69" s="393"/>
      <c r="L69" s="393"/>
      <c r="M69" s="396">
        <v>2</v>
      </c>
      <c r="N69" s="396">
        <v>2244</v>
      </c>
      <c r="O69" s="417">
        <v>2</v>
      </c>
      <c r="P69" s="397">
        <v>1122</v>
      </c>
    </row>
    <row r="70" spans="1:16" ht="14.4" customHeight="1" x14ac:dyDescent="0.3">
      <c r="A70" s="392" t="s">
        <v>1641</v>
      </c>
      <c r="B70" s="393" t="s">
        <v>1642</v>
      </c>
      <c r="C70" s="393" t="s">
        <v>1707</v>
      </c>
      <c r="D70" s="393" t="s">
        <v>1637</v>
      </c>
      <c r="E70" s="396">
        <v>8</v>
      </c>
      <c r="F70" s="396">
        <v>6936</v>
      </c>
      <c r="G70" s="393">
        <v>1</v>
      </c>
      <c r="H70" s="393">
        <v>867</v>
      </c>
      <c r="I70" s="396">
        <v>11</v>
      </c>
      <c r="J70" s="396">
        <v>9537</v>
      </c>
      <c r="K70" s="393">
        <v>1.375</v>
      </c>
      <c r="L70" s="393">
        <v>867</v>
      </c>
      <c r="M70" s="396">
        <v>8</v>
      </c>
      <c r="N70" s="396">
        <v>6936</v>
      </c>
      <c r="O70" s="417">
        <v>1</v>
      </c>
      <c r="P70" s="397">
        <v>867</v>
      </c>
    </row>
    <row r="71" spans="1:16" ht="14.4" customHeight="1" x14ac:dyDescent="0.3">
      <c r="A71" s="392" t="s">
        <v>1641</v>
      </c>
      <c r="B71" s="393" t="s">
        <v>1642</v>
      </c>
      <c r="C71" s="393" t="s">
        <v>1708</v>
      </c>
      <c r="D71" s="393" t="s">
        <v>1637</v>
      </c>
      <c r="E71" s="396">
        <v>38</v>
      </c>
      <c r="F71" s="396">
        <v>20900</v>
      </c>
      <c r="G71" s="393">
        <v>1</v>
      </c>
      <c r="H71" s="393">
        <v>550</v>
      </c>
      <c r="I71" s="396">
        <v>12</v>
      </c>
      <c r="J71" s="396">
        <v>6600</v>
      </c>
      <c r="K71" s="393">
        <v>0.31578947368421051</v>
      </c>
      <c r="L71" s="393">
        <v>550</v>
      </c>
      <c r="M71" s="396">
        <v>9</v>
      </c>
      <c r="N71" s="396">
        <v>4950</v>
      </c>
      <c r="O71" s="417">
        <v>0.23684210526315788</v>
      </c>
      <c r="P71" s="397">
        <v>550</v>
      </c>
    </row>
    <row r="72" spans="1:16" ht="14.4" customHeight="1" x14ac:dyDescent="0.3">
      <c r="A72" s="392" t="s">
        <v>1641</v>
      </c>
      <c r="B72" s="393" t="s">
        <v>1642</v>
      </c>
      <c r="C72" s="393" t="s">
        <v>1709</v>
      </c>
      <c r="D72" s="393" t="s">
        <v>1637</v>
      </c>
      <c r="E72" s="396">
        <v>2</v>
      </c>
      <c r="F72" s="396">
        <v>2790</v>
      </c>
      <c r="G72" s="393">
        <v>1</v>
      </c>
      <c r="H72" s="393">
        <v>1395</v>
      </c>
      <c r="I72" s="396"/>
      <c r="J72" s="396"/>
      <c r="K72" s="393"/>
      <c r="L72" s="393"/>
      <c r="M72" s="396"/>
      <c r="N72" s="396"/>
      <c r="O72" s="417"/>
      <c r="P72" s="397"/>
    </row>
    <row r="73" spans="1:16" ht="14.4" customHeight="1" x14ac:dyDescent="0.3">
      <c r="A73" s="392" t="s">
        <v>1641</v>
      </c>
      <c r="B73" s="393" t="s">
        <v>1642</v>
      </c>
      <c r="C73" s="393" t="s">
        <v>1710</v>
      </c>
      <c r="D73" s="393" t="s">
        <v>1637</v>
      </c>
      <c r="E73" s="396"/>
      <c r="F73" s="396"/>
      <c r="G73" s="393"/>
      <c r="H73" s="393"/>
      <c r="I73" s="396">
        <v>3</v>
      </c>
      <c r="J73" s="396">
        <v>1557</v>
      </c>
      <c r="K73" s="393"/>
      <c r="L73" s="393">
        <v>519</v>
      </c>
      <c r="M73" s="396">
        <v>2</v>
      </c>
      <c r="N73" s="396">
        <v>1038</v>
      </c>
      <c r="O73" s="417"/>
      <c r="P73" s="397">
        <v>519</v>
      </c>
    </row>
    <row r="74" spans="1:16" ht="14.4" customHeight="1" x14ac:dyDescent="0.3">
      <c r="A74" s="392" t="s">
        <v>1641</v>
      </c>
      <c r="B74" s="393" t="s">
        <v>1642</v>
      </c>
      <c r="C74" s="393" t="s">
        <v>1711</v>
      </c>
      <c r="D74" s="393" t="s">
        <v>1637</v>
      </c>
      <c r="E74" s="396"/>
      <c r="F74" s="396"/>
      <c r="G74" s="393"/>
      <c r="H74" s="393"/>
      <c r="I74" s="396"/>
      <c r="J74" s="396"/>
      <c r="K74" s="393"/>
      <c r="L74" s="393"/>
      <c r="M74" s="396">
        <v>1</v>
      </c>
      <c r="N74" s="396">
        <v>470</v>
      </c>
      <c r="O74" s="417"/>
      <c r="P74" s="397">
        <v>470</v>
      </c>
    </row>
    <row r="75" spans="1:16" ht="14.4" customHeight="1" x14ac:dyDescent="0.3">
      <c r="A75" s="392" t="s">
        <v>1641</v>
      </c>
      <c r="B75" s="393" t="s">
        <v>1642</v>
      </c>
      <c r="C75" s="393" t="s">
        <v>1712</v>
      </c>
      <c r="D75" s="393" t="s">
        <v>1637</v>
      </c>
      <c r="E75" s="396">
        <v>1</v>
      </c>
      <c r="F75" s="396">
        <v>1326</v>
      </c>
      <c r="G75" s="393">
        <v>1</v>
      </c>
      <c r="H75" s="393">
        <v>1326</v>
      </c>
      <c r="I75" s="396"/>
      <c r="J75" s="396"/>
      <c r="K75" s="393"/>
      <c r="L75" s="393"/>
      <c r="M75" s="396">
        <v>3</v>
      </c>
      <c r="N75" s="396">
        <v>3978</v>
      </c>
      <c r="O75" s="417">
        <v>3</v>
      </c>
      <c r="P75" s="397">
        <v>1326</v>
      </c>
    </row>
    <row r="76" spans="1:16" ht="14.4" customHeight="1" x14ac:dyDescent="0.3">
      <c r="A76" s="392" t="s">
        <v>1641</v>
      </c>
      <c r="B76" s="393" t="s">
        <v>1642</v>
      </c>
      <c r="C76" s="393" t="s">
        <v>1713</v>
      </c>
      <c r="D76" s="393" t="s">
        <v>1637</v>
      </c>
      <c r="E76" s="396"/>
      <c r="F76" s="396"/>
      <c r="G76" s="393"/>
      <c r="H76" s="393"/>
      <c r="I76" s="396"/>
      <c r="J76" s="396"/>
      <c r="K76" s="393"/>
      <c r="L76" s="393"/>
      <c r="M76" s="396">
        <v>0</v>
      </c>
      <c r="N76" s="396">
        <v>0</v>
      </c>
      <c r="O76" s="417"/>
      <c r="P76" s="397"/>
    </row>
    <row r="77" spans="1:16" ht="14.4" customHeight="1" x14ac:dyDescent="0.3">
      <c r="A77" s="392" t="s">
        <v>1641</v>
      </c>
      <c r="B77" s="393" t="s">
        <v>1642</v>
      </c>
      <c r="C77" s="393" t="s">
        <v>1714</v>
      </c>
      <c r="D77" s="393" t="s">
        <v>1637</v>
      </c>
      <c r="E77" s="396">
        <v>3</v>
      </c>
      <c r="F77" s="396">
        <v>1215</v>
      </c>
      <c r="G77" s="393">
        <v>1</v>
      </c>
      <c r="H77" s="393">
        <v>405</v>
      </c>
      <c r="I77" s="396"/>
      <c r="J77" s="396"/>
      <c r="K77" s="393"/>
      <c r="L77" s="393"/>
      <c r="M77" s="396"/>
      <c r="N77" s="396"/>
      <c r="O77" s="417"/>
      <c r="P77" s="397"/>
    </row>
    <row r="78" spans="1:16" ht="14.4" customHeight="1" x14ac:dyDescent="0.3">
      <c r="A78" s="392" t="s">
        <v>1641</v>
      </c>
      <c r="B78" s="393" t="s">
        <v>1642</v>
      </c>
      <c r="C78" s="393" t="s">
        <v>1715</v>
      </c>
      <c r="D78" s="393" t="s">
        <v>1637</v>
      </c>
      <c r="E78" s="396"/>
      <c r="F78" s="396"/>
      <c r="G78" s="393"/>
      <c r="H78" s="393"/>
      <c r="I78" s="396"/>
      <c r="J78" s="396"/>
      <c r="K78" s="393"/>
      <c r="L78" s="393"/>
      <c r="M78" s="396">
        <v>1</v>
      </c>
      <c r="N78" s="396">
        <v>940</v>
      </c>
      <c r="O78" s="417"/>
      <c r="P78" s="397">
        <v>940</v>
      </c>
    </row>
    <row r="79" spans="1:16" ht="14.4" customHeight="1" x14ac:dyDescent="0.3">
      <c r="A79" s="392" t="s">
        <v>1641</v>
      </c>
      <c r="B79" s="393" t="s">
        <v>1642</v>
      </c>
      <c r="C79" s="393" t="s">
        <v>1716</v>
      </c>
      <c r="D79" s="393" t="s">
        <v>1637</v>
      </c>
      <c r="E79" s="396"/>
      <c r="F79" s="396"/>
      <c r="G79" s="393"/>
      <c r="H79" s="393"/>
      <c r="I79" s="396"/>
      <c r="J79" s="396"/>
      <c r="K79" s="393"/>
      <c r="L79" s="393"/>
      <c r="M79" s="396">
        <v>1</v>
      </c>
      <c r="N79" s="396">
        <v>742</v>
      </c>
      <c r="O79" s="417"/>
      <c r="P79" s="397">
        <v>742</v>
      </c>
    </row>
    <row r="80" spans="1:16" ht="14.4" customHeight="1" x14ac:dyDescent="0.3">
      <c r="A80" s="392" t="s">
        <v>1641</v>
      </c>
      <c r="B80" s="393" t="s">
        <v>1642</v>
      </c>
      <c r="C80" s="393" t="s">
        <v>1717</v>
      </c>
      <c r="D80" s="393" t="s">
        <v>1637</v>
      </c>
      <c r="E80" s="396"/>
      <c r="F80" s="396"/>
      <c r="G80" s="393"/>
      <c r="H80" s="393"/>
      <c r="I80" s="396">
        <v>4</v>
      </c>
      <c r="J80" s="396">
        <v>2200</v>
      </c>
      <c r="K80" s="393"/>
      <c r="L80" s="393">
        <v>550</v>
      </c>
      <c r="M80" s="396"/>
      <c r="N80" s="396"/>
      <c r="O80" s="417"/>
      <c r="P80" s="397"/>
    </row>
    <row r="81" spans="1:16" ht="14.4" customHeight="1" x14ac:dyDescent="0.3">
      <c r="A81" s="392" t="s">
        <v>1641</v>
      </c>
      <c r="B81" s="393" t="s">
        <v>1718</v>
      </c>
      <c r="C81" s="393" t="s">
        <v>1719</v>
      </c>
      <c r="D81" s="393" t="s">
        <v>1720</v>
      </c>
      <c r="E81" s="396">
        <v>96</v>
      </c>
      <c r="F81" s="396">
        <v>42453.299999999996</v>
      </c>
      <c r="G81" s="393">
        <v>1</v>
      </c>
      <c r="H81" s="393">
        <v>442.22187499999995</v>
      </c>
      <c r="I81" s="396">
        <v>72</v>
      </c>
      <c r="J81" s="396">
        <v>31839.999999999993</v>
      </c>
      <c r="K81" s="393">
        <v>0.75000058888237187</v>
      </c>
      <c r="L81" s="393">
        <v>442.22222222222211</v>
      </c>
      <c r="M81" s="396">
        <v>58</v>
      </c>
      <c r="N81" s="396">
        <v>25648.87</v>
      </c>
      <c r="O81" s="417">
        <v>0.60416669611078533</v>
      </c>
      <c r="P81" s="397">
        <v>442.22189655172411</v>
      </c>
    </row>
    <row r="82" spans="1:16" ht="14.4" customHeight="1" x14ac:dyDescent="0.3">
      <c r="A82" s="392" t="s">
        <v>1641</v>
      </c>
      <c r="B82" s="393" t="s">
        <v>1718</v>
      </c>
      <c r="C82" s="393" t="s">
        <v>1721</v>
      </c>
      <c r="D82" s="393" t="s">
        <v>1722</v>
      </c>
      <c r="E82" s="396">
        <v>996</v>
      </c>
      <c r="F82" s="396">
        <v>407253.33</v>
      </c>
      <c r="G82" s="393">
        <v>1</v>
      </c>
      <c r="H82" s="393">
        <v>408.88888554216868</v>
      </c>
      <c r="I82" s="396">
        <v>815</v>
      </c>
      <c r="J82" s="396">
        <v>333244.44999999995</v>
      </c>
      <c r="K82" s="393">
        <v>0.81827311270849512</v>
      </c>
      <c r="L82" s="393">
        <v>408.88889570552141</v>
      </c>
      <c r="M82" s="396">
        <v>740</v>
      </c>
      <c r="N82" s="396">
        <v>302577.77</v>
      </c>
      <c r="O82" s="417">
        <v>0.74297187453322977</v>
      </c>
      <c r="P82" s="397">
        <v>408.88887837837842</v>
      </c>
    </row>
    <row r="83" spans="1:16" ht="14.4" customHeight="1" x14ac:dyDescent="0.3">
      <c r="A83" s="392" t="s">
        <v>1641</v>
      </c>
      <c r="B83" s="393" t="s">
        <v>1718</v>
      </c>
      <c r="C83" s="393" t="s">
        <v>1723</v>
      </c>
      <c r="D83" s="393" t="s">
        <v>1724</v>
      </c>
      <c r="E83" s="396">
        <v>818</v>
      </c>
      <c r="F83" s="396">
        <v>86344.45</v>
      </c>
      <c r="G83" s="393">
        <v>1</v>
      </c>
      <c r="H83" s="393">
        <v>105.55556234718826</v>
      </c>
      <c r="I83" s="396">
        <v>690</v>
      </c>
      <c r="J83" s="396">
        <v>72833.33</v>
      </c>
      <c r="K83" s="393">
        <v>0.84352068951739234</v>
      </c>
      <c r="L83" s="393">
        <v>105.55555072463768</v>
      </c>
      <c r="M83" s="396">
        <v>743</v>
      </c>
      <c r="N83" s="396">
        <v>78427.77</v>
      </c>
      <c r="O83" s="417">
        <v>0.90831280991424468</v>
      </c>
      <c r="P83" s="397">
        <v>105.55554508748318</v>
      </c>
    </row>
    <row r="84" spans="1:16" ht="14.4" customHeight="1" x14ac:dyDescent="0.3">
      <c r="A84" s="392" t="s">
        <v>1641</v>
      </c>
      <c r="B84" s="393" t="s">
        <v>1718</v>
      </c>
      <c r="C84" s="393" t="s">
        <v>1725</v>
      </c>
      <c r="D84" s="393" t="s">
        <v>1726</v>
      </c>
      <c r="E84" s="396">
        <v>2831</v>
      </c>
      <c r="F84" s="396">
        <v>220188.87999999989</v>
      </c>
      <c r="G84" s="393">
        <v>1</v>
      </c>
      <c r="H84" s="393">
        <v>77.777774637937085</v>
      </c>
      <c r="I84" s="396">
        <v>2699</v>
      </c>
      <c r="J84" s="396">
        <v>209922.19999999998</v>
      </c>
      <c r="K84" s="393">
        <v>0.95337330386530006</v>
      </c>
      <c r="L84" s="393">
        <v>77.777769544275657</v>
      </c>
      <c r="M84" s="396">
        <v>3015</v>
      </c>
      <c r="N84" s="396">
        <v>234500.02000000002</v>
      </c>
      <c r="O84" s="417">
        <v>1.0649948353431842</v>
      </c>
      <c r="P84" s="397">
        <v>77.777784411276954</v>
      </c>
    </row>
    <row r="85" spans="1:16" ht="14.4" customHeight="1" x14ac:dyDescent="0.3">
      <c r="A85" s="392" t="s">
        <v>1641</v>
      </c>
      <c r="B85" s="393" t="s">
        <v>1718</v>
      </c>
      <c r="C85" s="393" t="s">
        <v>1727</v>
      </c>
      <c r="D85" s="393" t="s">
        <v>1728</v>
      </c>
      <c r="E85" s="396">
        <v>50</v>
      </c>
      <c r="F85" s="396">
        <v>12500</v>
      </c>
      <c r="G85" s="393">
        <v>1</v>
      </c>
      <c r="H85" s="393">
        <v>250</v>
      </c>
      <c r="I85" s="396">
        <v>20</v>
      </c>
      <c r="J85" s="396">
        <v>5000</v>
      </c>
      <c r="K85" s="393">
        <v>0.4</v>
      </c>
      <c r="L85" s="393">
        <v>250</v>
      </c>
      <c r="M85" s="396">
        <v>16</v>
      </c>
      <c r="N85" s="396">
        <v>4000</v>
      </c>
      <c r="O85" s="417">
        <v>0.32</v>
      </c>
      <c r="P85" s="397">
        <v>250</v>
      </c>
    </row>
    <row r="86" spans="1:16" ht="14.4" customHeight="1" x14ac:dyDescent="0.3">
      <c r="A86" s="392" t="s">
        <v>1641</v>
      </c>
      <c r="B86" s="393" t="s">
        <v>1718</v>
      </c>
      <c r="C86" s="393" t="s">
        <v>1729</v>
      </c>
      <c r="D86" s="393" t="s">
        <v>1730</v>
      </c>
      <c r="E86" s="396"/>
      <c r="F86" s="396"/>
      <c r="G86" s="393"/>
      <c r="H86" s="393"/>
      <c r="I86" s="396"/>
      <c r="J86" s="396"/>
      <c r="K86" s="393"/>
      <c r="L86" s="393"/>
      <c r="M86" s="396">
        <v>3</v>
      </c>
      <c r="N86" s="396">
        <v>900</v>
      </c>
      <c r="O86" s="417"/>
      <c r="P86" s="397">
        <v>300</v>
      </c>
    </row>
    <row r="87" spans="1:16" ht="14.4" customHeight="1" x14ac:dyDescent="0.3">
      <c r="A87" s="392" t="s">
        <v>1641</v>
      </c>
      <c r="B87" s="393" t="s">
        <v>1718</v>
      </c>
      <c r="C87" s="393" t="s">
        <v>1731</v>
      </c>
      <c r="D87" s="393" t="s">
        <v>1732</v>
      </c>
      <c r="E87" s="396">
        <v>1035</v>
      </c>
      <c r="F87" s="396">
        <v>115000</v>
      </c>
      <c r="G87" s="393">
        <v>1</v>
      </c>
      <c r="H87" s="393">
        <v>111.11111111111111</v>
      </c>
      <c r="I87" s="396">
        <v>1204</v>
      </c>
      <c r="J87" s="396">
        <v>133777.76999999999</v>
      </c>
      <c r="K87" s="393">
        <v>1.1632849565217391</v>
      </c>
      <c r="L87" s="393">
        <v>111.11110465116278</v>
      </c>
      <c r="M87" s="396">
        <v>1350</v>
      </c>
      <c r="N87" s="396">
        <v>150000</v>
      </c>
      <c r="O87" s="417">
        <v>1.3043478260869565</v>
      </c>
      <c r="P87" s="397">
        <v>111.11111111111111</v>
      </c>
    </row>
    <row r="88" spans="1:16" ht="14.4" customHeight="1" x14ac:dyDescent="0.3">
      <c r="A88" s="392" t="s">
        <v>1641</v>
      </c>
      <c r="B88" s="393" t="s">
        <v>1718</v>
      </c>
      <c r="C88" s="393" t="s">
        <v>1733</v>
      </c>
      <c r="D88" s="393" t="s">
        <v>1734</v>
      </c>
      <c r="E88" s="396">
        <v>119</v>
      </c>
      <c r="F88" s="396">
        <v>41650</v>
      </c>
      <c r="G88" s="393">
        <v>1</v>
      </c>
      <c r="H88" s="393">
        <v>350</v>
      </c>
      <c r="I88" s="396">
        <v>114</v>
      </c>
      <c r="J88" s="396">
        <v>39900</v>
      </c>
      <c r="K88" s="393">
        <v>0.95798319327731096</v>
      </c>
      <c r="L88" s="393">
        <v>350</v>
      </c>
      <c r="M88" s="396">
        <v>78</v>
      </c>
      <c r="N88" s="396">
        <v>27300</v>
      </c>
      <c r="O88" s="417">
        <v>0.65546218487394958</v>
      </c>
      <c r="P88" s="397">
        <v>350</v>
      </c>
    </row>
    <row r="89" spans="1:16" ht="14.4" customHeight="1" x14ac:dyDescent="0.3">
      <c r="A89" s="392" t="s">
        <v>1641</v>
      </c>
      <c r="B89" s="393" t="s">
        <v>1718</v>
      </c>
      <c r="C89" s="393" t="s">
        <v>1735</v>
      </c>
      <c r="D89" s="393" t="s">
        <v>1736</v>
      </c>
      <c r="E89" s="396">
        <v>2762</v>
      </c>
      <c r="F89" s="396">
        <v>675155.55000000016</v>
      </c>
      <c r="G89" s="393">
        <v>1</v>
      </c>
      <c r="H89" s="393">
        <v>244.44444243301962</v>
      </c>
      <c r="I89" s="396">
        <v>2440</v>
      </c>
      <c r="J89" s="396">
        <v>596444.43000000005</v>
      </c>
      <c r="K89" s="393">
        <v>0.88341779905386231</v>
      </c>
      <c r="L89" s="393">
        <v>244.4444385245902</v>
      </c>
      <c r="M89" s="396">
        <v>2349</v>
      </c>
      <c r="N89" s="396">
        <v>600013.33000000007</v>
      </c>
      <c r="O89" s="417">
        <v>0.88870384017431237</v>
      </c>
      <c r="P89" s="397">
        <v>255.43351638995321</v>
      </c>
    </row>
    <row r="90" spans="1:16" ht="14.4" customHeight="1" x14ac:dyDescent="0.3">
      <c r="A90" s="392" t="s">
        <v>1641</v>
      </c>
      <c r="B90" s="393" t="s">
        <v>1718</v>
      </c>
      <c r="C90" s="393" t="s">
        <v>1737</v>
      </c>
      <c r="D90" s="393" t="s">
        <v>1738</v>
      </c>
      <c r="E90" s="396">
        <v>613</v>
      </c>
      <c r="F90" s="396">
        <v>180494.44000000006</v>
      </c>
      <c r="G90" s="393">
        <v>1</v>
      </c>
      <c r="H90" s="393">
        <v>294.44443719412732</v>
      </c>
      <c r="I90" s="396">
        <v>486</v>
      </c>
      <c r="J90" s="396">
        <v>143099.98999999996</v>
      </c>
      <c r="K90" s="393">
        <v>0.79282215008949808</v>
      </c>
      <c r="L90" s="393">
        <v>294.4444238683127</v>
      </c>
      <c r="M90" s="396">
        <v>644</v>
      </c>
      <c r="N90" s="396">
        <v>189622.22</v>
      </c>
      <c r="O90" s="417">
        <v>1.050570976036713</v>
      </c>
      <c r="P90" s="397">
        <v>294.44444099378882</v>
      </c>
    </row>
    <row r="91" spans="1:16" ht="14.4" customHeight="1" x14ac:dyDescent="0.3">
      <c r="A91" s="392" t="s">
        <v>1641</v>
      </c>
      <c r="B91" s="393" t="s">
        <v>1718</v>
      </c>
      <c r="C91" s="393" t="s">
        <v>1739</v>
      </c>
      <c r="D91" s="393" t="s">
        <v>1740</v>
      </c>
      <c r="E91" s="396">
        <v>2493</v>
      </c>
      <c r="F91" s="396">
        <v>1939000</v>
      </c>
      <c r="G91" s="393">
        <v>1</v>
      </c>
      <c r="H91" s="393">
        <v>777.77777777777783</v>
      </c>
      <c r="I91" s="396">
        <v>2340</v>
      </c>
      <c r="J91" s="396">
        <v>1819999.9900000002</v>
      </c>
      <c r="K91" s="393">
        <v>0.93862815368746788</v>
      </c>
      <c r="L91" s="393">
        <v>777.77777350427357</v>
      </c>
      <c r="M91" s="396">
        <v>2272</v>
      </c>
      <c r="N91" s="396">
        <v>1767111.1</v>
      </c>
      <c r="O91" s="417">
        <v>0.91135177926766375</v>
      </c>
      <c r="P91" s="397">
        <v>777.77777288732398</v>
      </c>
    </row>
    <row r="92" spans="1:16" ht="14.4" customHeight="1" x14ac:dyDescent="0.3">
      <c r="A92" s="392" t="s">
        <v>1641</v>
      </c>
      <c r="B92" s="393" t="s">
        <v>1718</v>
      </c>
      <c r="C92" s="393" t="s">
        <v>1741</v>
      </c>
      <c r="D92" s="393" t="s">
        <v>1742</v>
      </c>
      <c r="E92" s="396">
        <v>574</v>
      </c>
      <c r="F92" s="396">
        <v>53573.34</v>
      </c>
      <c r="G92" s="393">
        <v>1</v>
      </c>
      <c r="H92" s="393">
        <v>93.333344947735185</v>
      </c>
      <c r="I92" s="396">
        <v>1156</v>
      </c>
      <c r="J92" s="396">
        <v>107893.33</v>
      </c>
      <c r="K92" s="393">
        <v>2.0139369693955986</v>
      </c>
      <c r="L92" s="393">
        <v>93.333330449826988</v>
      </c>
      <c r="M92" s="396">
        <v>2861</v>
      </c>
      <c r="N92" s="396">
        <v>267026.67</v>
      </c>
      <c r="O92" s="417">
        <v>4.9843199994624188</v>
      </c>
      <c r="P92" s="397">
        <v>93.333334498427121</v>
      </c>
    </row>
    <row r="93" spans="1:16" ht="14.4" customHeight="1" x14ac:dyDescent="0.3">
      <c r="A93" s="392" t="s">
        <v>1641</v>
      </c>
      <c r="B93" s="393" t="s">
        <v>1718</v>
      </c>
      <c r="C93" s="393" t="s">
        <v>1743</v>
      </c>
      <c r="D93" s="393" t="s">
        <v>1744</v>
      </c>
      <c r="E93" s="396">
        <v>79</v>
      </c>
      <c r="F93" s="396">
        <v>52666.68</v>
      </c>
      <c r="G93" s="393">
        <v>1</v>
      </c>
      <c r="H93" s="393">
        <v>666.66683544303794</v>
      </c>
      <c r="I93" s="396">
        <v>39</v>
      </c>
      <c r="J93" s="396">
        <v>26000</v>
      </c>
      <c r="K93" s="393">
        <v>0.49367076109600982</v>
      </c>
      <c r="L93" s="393">
        <v>666.66666666666663</v>
      </c>
      <c r="M93" s="396">
        <v>27</v>
      </c>
      <c r="N93" s="396">
        <v>18000</v>
      </c>
      <c r="O93" s="417">
        <v>0.34177206537416066</v>
      </c>
      <c r="P93" s="397">
        <v>666.66666666666663</v>
      </c>
    </row>
    <row r="94" spans="1:16" ht="14.4" customHeight="1" x14ac:dyDescent="0.3">
      <c r="A94" s="392" t="s">
        <v>1641</v>
      </c>
      <c r="B94" s="393" t="s">
        <v>1718</v>
      </c>
      <c r="C94" s="393" t="s">
        <v>1745</v>
      </c>
      <c r="D94" s="393" t="s">
        <v>1746</v>
      </c>
      <c r="E94" s="396">
        <v>157</v>
      </c>
      <c r="F94" s="396">
        <v>122111.11</v>
      </c>
      <c r="G94" s="393">
        <v>1</v>
      </c>
      <c r="H94" s="393">
        <v>777.77777070063689</v>
      </c>
      <c r="I94" s="396">
        <v>135</v>
      </c>
      <c r="J94" s="396">
        <v>105000</v>
      </c>
      <c r="K94" s="393">
        <v>0.85987261928910486</v>
      </c>
      <c r="L94" s="393">
        <v>777.77777777777783</v>
      </c>
      <c r="M94" s="396">
        <v>204</v>
      </c>
      <c r="N94" s="396">
        <v>158666.66999999998</v>
      </c>
      <c r="O94" s="417">
        <v>1.2993630964455238</v>
      </c>
      <c r="P94" s="397">
        <v>777.77779411764698</v>
      </c>
    </row>
    <row r="95" spans="1:16" ht="14.4" customHeight="1" x14ac:dyDescent="0.3">
      <c r="A95" s="392" t="s">
        <v>1641</v>
      </c>
      <c r="B95" s="393" t="s">
        <v>1718</v>
      </c>
      <c r="C95" s="393" t="s">
        <v>1747</v>
      </c>
      <c r="D95" s="393" t="s">
        <v>1748</v>
      </c>
      <c r="E95" s="396">
        <v>79</v>
      </c>
      <c r="F95" s="396">
        <v>26333.339999999997</v>
      </c>
      <c r="G95" s="393">
        <v>1</v>
      </c>
      <c r="H95" s="393">
        <v>333.33341772151897</v>
      </c>
      <c r="I95" s="396">
        <v>105</v>
      </c>
      <c r="J95" s="396">
        <v>35000</v>
      </c>
      <c r="K95" s="393">
        <v>1.3291135875661806</v>
      </c>
      <c r="L95" s="393">
        <v>333.33333333333331</v>
      </c>
      <c r="M95" s="396">
        <v>71</v>
      </c>
      <c r="N95" s="396">
        <v>23666.67</v>
      </c>
      <c r="O95" s="417">
        <v>0.89873407626985413</v>
      </c>
      <c r="P95" s="397">
        <v>333.3333802816901</v>
      </c>
    </row>
    <row r="96" spans="1:16" ht="14.4" customHeight="1" x14ac:dyDescent="0.3">
      <c r="A96" s="392" t="s">
        <v>1641</v>
      </c>
      <c r="B96" s="393" t="s">
        <v>1718</v>
      </c>
      <c r="C96" s="393" t="s">
        <v>1749</v>
      </c>
      <c r="D96" s="393" t="s">
        <v>1750</v>
      </c>
      <c r="E96" s="396">
        <v>1</v>
      </c>
      <c r="F96" s="396">
        <v>11.11</v>
      </c>
      <c r="G96" s="393">
        <v>1</v>
      </c>
      <c r="H96" s="393">
        <v>11.11</v>
      </c>
      <c r="I96" s="396"/>
      <c r="J96" s="396"/>
      <c r="K96" s="393"/>
      <c r="L96" s="393"/>
      <c r="M96" s="396">
        <v>1</v>
      </c>
      <c r="N96" s="396">
        <v>11.11</v>
      </c>
      <c r="O96" s="417">
        <v>1</v>
      </c>
      <c r="P96" s="397">
        <v>11.11</v>
      </c>
    </row>
    <row r="97" spans="1:16" ht="14.4" customHeight="1" x14ac:dyDescent="0.3">
      <c r="A97" s="392" t="s">
        <v>1641</v>
      </c>
      <c r="B97" s="393" t="s">
        <v>1718</v>
      </c>
      <c r="C97" s="393" t="s">
        <v>1751</v>
      </c>
      <c r="D97" s="393" t="s">
        <v>1722</v>
      </c>
      <c r="E97" s="396">
        <v>2123</v>
      </c>
      <c r="F97" s="396">
        <v>792586.67</v>
      </c>
      <c r="G97" s="393">
        <v>1</v>
      </c>
      <c r="H97" s="393">
        <v>373.33333490343853</v>
      </c>
      <c r="I97" s="396">
        <v>2129</v>
      </c>
      <c r="J97" s="396">
        <v>794826.65</v>
      </c>
      <c r="K97" s="393">
        <v>1.0028261641089673</v>
      </c>
      <c r="L97" s="393">
        <v>373.33332550493191</v>
      </c>
      <c r="M97" s="396">
        <v>2207</v>
      </c>
      <c r="N97" s="396">
        <v>823946.68000000017</v>
      </c>
      <c r="O97" s="417">
        <v>1.0395666634161285</v>
      </c>
      <c r="P97" s="397">
        <v>373.3333393747169</v>
      </c>
    </row>
    <row r="98" spans="1:16" ht="14.4" customHeight="1" x14ac:dyDescent="0.3">
      <c r="A98" s="392" t="s">
        <v>1641</v>
      </c>
      <c r="B98" s="393" t="s">
        <v>1718</v>
      </c>
      <c r="C98" s="393" t="s">
        <v>1752</v>
      </c>
      <c r="D98" s="393" t="s">
        <v>1753</v>
      </c>
      <c r="E98" s="396">
        <v>533</v>
      </c>
      <c r="F98" s="396">
        <v>99493.34</v>
      </c>
      <c r="G98" s="393">
        <v>1</v>
      </c>
      <c r="H98" s="393">
        <v>186.66667917448405</v>
      </c>
      <c r="I98" s="396">
        <v>407</v>
      </c>
      <c r="J98" s="396">
        <v>75973.350000000006</v>
      </c>
      <c r="K98" s="393">
        <v>0.76360236775647505</v>
      </c>
      <c r="L98" s="393">
        <v>186.66670761670764</v>
      </c>
      <c r="M98" s="396">
        <v>363</v>
      </c>
      <c r="N98" s="396">
        <v>67760</v>
      </c>
      <c r="O98" s="417">
        <v>0.68105061102582343</v>
      </c>
      <c r="P98" s="397">
        <v>186.66666666666666</v>
      </c>
    </row>
    <row r="99" spans="1:16" ht="14.4" customHeight="1" x14ac:dyDescent="0.3">
      <c r="A99" s="392" t="s">
        <v>1641</v>
      </c>
      <c r="B99" s="393" t="s">
        <v>1718</v>
      </c>
      <c r="C99" s="393" t="s">
        <v>1754</v>
      </c>
      <c r="D99" s="393" t="s">
        <v>1755</v>
      </c>
      <c r="E99" s="396">
        <v>180</v>
      </c>
      <c r="F99" s="396">
        <v>104999.99</v>
      </c>
      <c r="G99" s="393">
        <v>1</v>
      </c>
      <c r="H99" s="393">
        <v>583.33327777777777</v>
      </c>
      <c r="I99" s="396">
        <v>155</v>
      </c>
      <c r="J99" s="396">
        <v>90416.67</v>
      </c>
      <c r="K99" s="393">
        <v>0.86111122486773561</v>
      </c>
      <c r="L99" s="393">
        <v>583.33335483870962</v>
      </c>
      <c r="M99" s="396">
        <v>104</v>
      </c>
      <c r="N99" s="396">
        <v>60666.66</v>
      </c>
      <c r="O99" s="417">
        <v>0.57777776931216851</v>
      </c>
      <c r="P99" s="397">
        <v>583.33326923076925</v>
      </c>
    </row>
    <row r="100" spans="1:16" ht="14.4" customHeight="1" x14ac:dyDescent="0.3">
      <c r="A100" s="392" t="s">
        <v>1641</v>
      </c>
      <c r="B100" s="393" t="s">
        <v>1718</v>
      </c>
      <c r="C100" s="393" t="s">
        <v>1756</v>
      </c>
      <c r="D100" s="393" t="s">
        <v>1757</v>
      </c>
      <c r="E100" s="396">
        <v>139</v>
      </c>
      <c r="F100" s="396">
        <v>64866.67</v>
      </c>
      <c r="G100" s="393">
        <v>1</v>
      </c>
      <c r="H100" s="393">
        <v>466.66669064748203</v>
      </c>
      <c r="I100" s="396">
        <v>160</v>
      </c>
      <c r="J100" s="396">
        <v>74666.66</v>
      </c>
      <c r="K100" s="393">
        <v>1.1510789747646981</v>
      </c>
      <c r="L100" s="393">
        <v>466.66662500000001</v>
      </c>
      <c r="M100" s="396">
        <v>245</v>
      </c>
      <c r="N100" s="396">
        <v>114333.32</v>
      </c>
      <c r="O100" s="417">
        <v>1.7625896319327015</v>
      </c>
      <c r="P100" s="397">
        <v>466.66661224489798</v>
      </c>
    </row>
    <row r="101" spans="1:16" ht="14.4" customHeight="1" x14ac:dyDescent="0.3">
      <c r="A101" s="392" t="s">
        <v>1641</v>
      </c>
      <c r="B101" s="393" t="s">
        <v>1718</v>
      </c>
      <c r="C101" s="393" t="s">
        <v>1758</v>
      </c>
      <c r="D101" s="393" t="s">
        <v>1757</v>
      </c>
      <c r="E101" s="396">
        <v>93</v>
      </c>
      <c r="F101" s="396">
        <v>93000</v>
      </c>
      <c r="G101" s="393">
        <v>1</v>
      </c>
      <c r="H101" s="393">
        <v>1000</v>
      </c>
      <c r="I101" s="396">
        <v>51</v>
      </c>
      <c r="J101" s="396">
        <v>51000</v>
      </c>
      <c r="K101" s="393">
        <v>0.54838709677419351</v>
      </c>
      <c r="L101" s="393">
        <v>1000</v>
      </c>
      <c r="M101" s="396">
        <v>46</v>
      </c>
      <c r="N101" s="396">
        <v>46000</v>
      </c>
      <c r="O101" s="417">
        <v>0.4946236559139785</v>
      </c>
      <c r="P101" s="397">
        <v>1000</v>
      </c>
    </row>
    <row r="102" spans="1:16" ht="14.4" customHeight="1" x14ac:dyDescent="0.3">
      <c r="A102" s="392" t="s">
        <v>1641</v>
      </c>
      <c r="B102" s="393" t="s">
        <v>1718</v>
      </c>
      <c r="C102" s="393" t="s">
        <v>1759</v>
      </c>
      <c r="D102" s="393" t="s">
        <v>1760</v>
      </c>
      <c r="E102" s="396">
        <v>782</v>
      </c>
      <c r="F102" s="396">
        <v>39100</v>
      </c>
      <c r="G102" s="393">
        <v>1</v>
      </c>
      <c r="H102" s="393">
        <v>50</v>
      </c>
      <c r="I102" s="396">
        <v>517</v>
      </c>
      <c r="J102" s="396">
        <v>25850</v>
      </c>
      <c r="K102" s="393">
        <v>0.66112531969309463</v>
      </c>
      <c r="L102" s="393">
        <v>50</v>
      </c>
      <c r="M102" s="396">
        <v>533</v>
      </c>
      <c r="N102" s="396">
        <v>26650</v>
      </c>
      <c r="O102" s="417">
        <v>0.68158567774936063</v>
      </c>
      <c r="P102" s="397">
        <v>50</v>
      </c>
    </row>
    <row r="103" spans="1:16" ht="14.4" customHeight="1" x14ac:dyDescent="0.3">
      <c r="A103" s="392" t="s">
        <v>1641</v>
      </c>
      <c r="B103" s="393" t="s">
        <v>1718</v>
      </c>
      <c r="C103" s="393" t="s">
        <v>1761</v>
      </c>
      <c r="D103" s="393" t="s">
        <v>1762</v>
      </c>
      <c r="E103" s="396">
        <v>225</v>
      </c>
      <c r="F103" s="396">
        <v>22749.99</v>
      </c>
      <c r="G103" s="393">
        <v>1</v>
      </c>
      <c r="H103" s="393">
        <v>101.11106666666667</v>
      </c>
      <c r="I103" s="396">
        <v>250</v>
      </c>
      <c r="J103" s="396">
        <v>25277.769999999997</v>
      </c>
      <c r="K103" s="393">
        <v>1.1111112576313218</v>
      </c>
      <c r="L103" s="393">
        <v>101.11107999999999</v>
      </c>
      <c r="M103" s="396">
        <v>135</v>
      </c>
      <c r="N103" s="396">
        <v>13650</v>
      </c>
      <c r="O103" s="417">
        <v>0.6000002637363796</v>
      </c>
      <c r="P103" s="397">
        <v>101.11111111111111</v>
      </c>
    </row>
    <row r="104" spans="1:16" ht="14.4" customHeight="1" x14ac:dyDescent="0.3">
      <c r="A104" s="392" t="s">
        <v>1641</v>
      </c>
      <c r="B104" s="393" t="s">
        <v>1718</v>
      </c>
      <c r="C104" s="393" t="s">
        <v>1763</v>
      </c>
      <c r="D104" s="393" t="s">
        <v>1764</v>
      </c>
      <c r="E104" s="396">
        <v>58</v>
      </c>
      <c r="F104" s="396">
        <v>4446.66</v>
      </c>
      <c r="G104" s="393">
        <v>1</v>
      </c>
      <c r="H104" s="393">
        <v>76.666551724137932</v>
      </c>
      <c r="I104" s="396">
        <v>60</v>
      </c>
      <c r="J104" s="396">
        <v>4600</v>
      </c>
      <c r="K104" s="393">
        <v>1.0344843095716785</v>
      </c>
      <c r="L104" s="393">
        <v>76.666666666666671</v>
      </c>
      <c r="M104" s="396">
        <v>41</v>
      </c>
      <c r="N104" s="396">
        <v>3143.33</v>
      </c>
      <c r="O104" s="417">
        <v>0.70689686191433576</v>
      </c>
      <c r="P104" s="397">
        <v>76.666585365853663</v>
      </c>
    </row>
    <row r="105" spans="1:16" ht="14.4" customHeight="1" x14ac:dyDescent="0.3">
      <c r="A105" s="392" t="s">
        <v>1641</v>
      </c>
      <c r="B105" s="393" t="s">
        <v>1718</v>
      </c>
      <c r="C105" s="393" t="s">
        <v>1765</v>
      </c>
      <c r="D105" s="393" t="s">
        <v>1766</v>
      </c>
      <c r="E105" s="396">
        <v>9</v>
      </c>
      <c r="F105" s="396">
        <v>0</v>
      </c>
      <c r="G105" s="393"/>
      <c r="H105" s="393">
        <v>0</v>
      </c>
      <c r="I105" s="396">
        <v>8</v>
      </c>
      <c r="J105" s="396">
        <v>0</v>
      </c>
      <c r="K105" s="393"/>
      <c r="L105" s="393">
        <v>0</v>
      </c>
      <c r="M105" s="396">
        <v>8</v>
      </c>
      <c r="N105" s="396">
        <v>0</v>
      </c>
      <c r="O105" s="417"/>
      <c r="P105" s="397">
        <v>0</v>
      </c>
    </row>
    <row r="106" spans="1:16" ht="14.4" customHeight="1" x14ac:dyDescent="0.3">
      <c r="A106" s="392" t="s">
        <v>1641</v>
      </c>
      <c r="B106" s="393" t="s">
        <v>1718</v>
      </c>
      <c r="C106" s="393" t="s">
        <v>1767</v>
      </c>
      <c r="D106" s="393" t="s">
        <v>1768</v>
      </c>
      <c r="E106" s="396">
        <v>660</v>
      </c>
      <c r="F106" s="396">
        <v>0</v>
      </c>
      <c r="G106" s="393"/>
      <c r="H106" s="393">
        <v>0</v>
      </c>
      <c r="I106" s="396">
        <v>521</v>
      </c>
      <c r="J106" s="396">
        <v>0</v>
      </c>
      <c r="K106" s="393"/>
      <c r="L106" s="393">
        <v>0</v>
      </c>
      <c r="M106" s="396">
        <v>581</v>
      </c>
      <c r="N106" s="396">
        <v>0</v>
      </c>
      <c r="O106" s="417"/>
      <c r="P106" s="397">
        <v>0</v>
      </c>
    </row>
    <row r="107" spans="1:16" ht="14.4" customHeight="1" x14ac:dyDescent="0.3">
      <c r="A107" s="392" t="s">
        <v>1641</v>
      </c>
      <c r="B107" s="393" t="s">
        <v>1718</v>
      </c>
      <c r="C107" s="393" t="s">
        <v>1769</v>
      </c>
      <c r="D107" s="393" t="s">
        <v>1770</v>
      </c>
      <c r="E107" s="396">
        <v>1450</v>
      </c>
      <c r="F107" s="396">
        <v>443055.55000000005</v>
      </c>
      <c r="G107" s="393">
        <v>1</v>
      </c>
      <c r="H107" s="393">
        <v>305.55555172413796</v>
      </c>
      <c r="I107" s="396">
        <v>1406</v>
      </c>
      <c r="J107" s="396">
        <v>429611.11999999994</v>
      </c>
      <c r="K107" s="393">
        <v>0.96965520463517474</v>
      </c>
      <c r="L107" s="393">
        <v>305.55556187766712</v>
      </c>
      <c r="M107" s="396">
        <v>1310</v>
      </c>
      <c r="N107" s="396">
        <v>400277.78999999992</v>
      </c>
      <c r="O107" s="417">
        <v>0.90344831477678111</v>
      </c>
      <c r="P107" s="397">
        <v>305.5555648854961</v>
      </c>
    </row>
    <row r="108" spans="1:16" ht="14.4" customHeight="1" x14ac:dyDescent="0.3">
      <c r="A108" s="392" t="s">
        <v>1641</v>
      </c>
      <c r="B108" s="393" t="s">
        <v>1718</v>
      </c>
      <c r="C108" s="393" t="s">
        <v>1771</v>
      </c>
      <c r="D108" s="393" t="s">
        <v>1772</v>
      </c>
      <c r="E108" s="396">
        <v>3051</v>
      </c>
      <c r="F108" s="396">
        <v>0</v>
      </c>
      <c r="G108" s="393"/>
      <c r="H108" s="393">
        <v>0</v>
      </c>
      <c r="I108" s="396">
        <v>2914</v>
      </c>
      <c r="J108" s="396">
        <v>0</v>
      </c>
      <c r="K108" s="393"/>
      <c r="L108" s="393">
        <v>0</v>
      </c>
      <c r="M108" s="396">
        <v>3588</v>
      </c>
      <c r="N108" s="396">
        <v>0</v>
      </c>
      <c r="O108" s="417"/>
      <c r="P108" s="397">
        <v>0</v>
      </c>
    </row>
    <row r="109" spans="1:16" ht="14.4" customHeight="1" x14ac:dyDescent="0.3">
      <c r="A109" s="392" t="s">
        <v>1641</v>
      </c>
      <c r="B109" s="393" t="s">
        <v>1718</v>
      </c>
      <c r="C109" s="393" t="s">
        <v>1773</v>
      </c>
      <c r="D109" s="393" t="s">
        <v>1774</v>
      </c>
      <c r="E109" s="396">
        <v>1903</v>
      </c>
      <c r="F109" s="396">
        <v>866922.22000000009</v>
      </c>
      <c r="G109" s="393">
        <v>1</v>
      </c>
      <c r="H109" s="393">
        <v>455.5555543878088</v>
      </c>
      <c r="I109" s="396">
        <v>1786</v>
      </c>
      <c r="J109" s="396">
        <v>813622.22000000009</v>
      </c>
      <c r="K109" s="393">
        <v>0.93851812911197496</v>
      </c>
      <c r="L109" s="393">
        <v>455.55555431131023</v>
      </c>
      <c r="M109" s="396">
        <v>1737</v>
      </c>
      <c r="N109" s="396">
        <v>791300</v>
      </c>
      <c r="O109" s="417">
        <v>0.91276931395298633</v>
      </c>
      <c r="P109" s="397">
        <v>455.55555555555554</v>
      </c>
    </row>
    <row r="110" spans="1:16" ht="14.4" customHeight="1" x14ac:dyDescent="0.3">
      <c r="A110" s="392" t="s">
        <v>1641</v>
      </c>
      <c r="B110" s="393" t="s">
        <v>1718</v>
      </c>
      <c r="C110" s="393" t="s">
        <v>1775</v>
      </c>
      <c r="D110" s="393" t="s">
        <v>1776</v>
      </c>
      <c r="E110" s="396">
        <v>81</v>
      </c>
      <c r="F110" s="396">
        <v>4770.01</v>
      </c>
      <c r="G110" s="393">
        <v>1</v>
      </c>
      <c r="H110" s="393">
        <v>58.889012345679014</v>
      </c>
      <c r="I110" s="396">
        <v>67</v>
      </c>
      <c r="J110" s="396">
        <v>3945.5499999999997</v>
      </c>
      <c r="K110" s="393">
        <v>0.82715759505745257</v>
      </c>
      <c r="L110" s="393">
        <v>58.888805970149249</v>
      </c>
      <c r="M110" s="396">
        <v>135</v>
      </c>
      <c r="N110" s="396">
        <v>7950.01</v>
      </c>
      <c r="O110" s="417">
        <v>1.6666652690455575</v>
      </c>
      <c r="P110" s="397">
        <v>58.888962962962964</v>
      </c>
    </row>
    <row r="111" spans="1:16" ht="14.4" customHeight="1" x14ac:dyDescent="0.3">
      <c r="A111" s="392" t="s">
        <v>1641</v>
      </c>
      <c r="B111" s="393" t="s">
        <v>1718</v>
      </c>
      <c r="C111" s="393" t="s">
        <v>1777</v>
      </c>
      <c r="D111" s="393" t="s">
        <v>1778</v>
      </c>
      <c r="E111" s="396">
        <v>1598</v>
      </c>
      <c r="F111" s="396">
        <v>124288.90000000001</v>
      </c>
      <c r="G111" s="393">
        <v>1</v>
      </c>
      <c r="H111" s="393">
        <v>77.777784730913652</v>
      </c>
      <c r="I111" s="396">
        <v>1507</v>
      </c>
      <c r="J111" s="396">
        <v>117211.11</v>
      </c>
      <c r="K111" s="393">
        <v>0.94305372402523469</v>
      </c>
      <c r="L111" s="393">
        <v>77.777777040477773</v>
      </c>
      <c r="M111" s="396">
        <v>1412</v>
      </c>
      <c r="N111" s="396">
        <v>109822.21</v>
      </c>
      <c r="O111" s="417">
        <v>0.88360432830284918</v>
      </c>
      <c r="P111" s="397">
        <v>77.777769121813037</v>
      </c>
    </row>
    <row r="112" spans="1:16" ht="14.4" customHeight="1" x14ac:dyDescent="0.3">
      <c r="A112" s="392" t="s">
        <v>1641</v>
      </c>
      <c r="B112" s="393" t="s">
        <v>1718</v>
      </c>
      <c r="C112" s="393" t="s">
        <v>1779</v>
      </c>
      <c r="D112" s="393" t="s">
        <v>1780</v>
      </c>
      <c r="E112" s="396">
        <v>44</v>
      </c>
      <c r="F112" s="396">
        <v>30800</v>
      </c>
      <c r="G112" s="393">
        <v>1</v>
      </c>
      <c r="H112" s="393">
        <v>700</v>
      </c>
      <c r="I112" s="396">
        <v>39</v>
      </c>
      <c r="J112" s="396">
        <v>27300</v>
      </c>
      <c r="K112" s="393">
        <v>0.88636363636363635</v>
      </c>
      <c r="L112" s="393">
        <v>700</v>
      </c>
      <c r="M112" s="396">
        <v>27</v>
      </c>
      <c r="N112" s="396">
        <v>18900</v>
      </c>
      <c r="O112" s="417">
        <v>0.61363636363636365</v>
      </c>
      <c r="P112" s="397">
        <v>700</v>
      </c>
    </row>
    <row r="113" spans="1:16" ht="14.4" customHeight="1" x14ac:dyDescent="0.3">
      <c r="A113" s="392" t="s">
        <v>1641</v>
      </c>
      <c r="B113" s="393" t="s">
        <v>1718</v>
      </c>
      <c r="C113" s="393" t="s">
        <v>1781</v>
      </c>
      <c r="D113" s="393" t="s">
        <v>1782</v>
      </c>
      <c r="E113" s="396">
        <v>152</v>
      </c>
      <c r="F113" s="396">
        <v>168888.88</v>
      </c>
      <c r="G113" s="393">
        <v>1</v>
      </c>
      <c r="H113" s="393">
        <v>1111.111052631579</v>
      </c>
      <c r="I113" s="396">
        <v>129</v>
      </c>
      <c r="J113" s="396">
        <v>143333.33000000002</v>
      </c>
      <c r="K113" s="393">
        <v>0.84868423545706506</v>
      </c>
      <c r="L113" s="393">
        <v>1111.111085271318</v>
      </c>
      <c r="M113" s="396">
        <v>107</v>
      </c>
      <c r="N113" s="396">
        <v>118888.89</v>
      </c>
      <c r="O113" s="417">
        <v>0.70394741204986377</v>
      </c>
      <c r="P113" s="397">
        <v>1111.1111214953271</v>
      </c>
    </row>
    <row r="114" spans="1:16" ht="14.4" customHeight="1" x14ac:dyDescent="0.3">
      <c r="A114" s="392" t="s">
        <v>1641</v>
      </c>
      <c r="B114" s="393" t="s">
        <v>1718</v>
      </c>
      <c r="C114" s="393" t="s">
        <v>1783</v>
      </c>
      <c r="D114" s="393" t="s">
        <v>1784</v>
      </c>
      <c r="E114" s="396">
        <v>0</v>
      </c>
      <c r="F114" s="396">
        <v>0</v>
      </c>
      <c r="G114" s="393"/>
      <c r="H114" s="393"/>
      <c r="I114" s="396">
        <v>0</v>
      </c>
      <c r="J114" s="396">
        <v>0</v>
      </c>
      <c r="K114" s="393"/>
      <c r="L114" s="393"/>
      <c r="M114" s="396"/>
      <c r="N114" s="396"/>
      <c r="O114" s="417"/>
      <c r="P114" s="397"/>
    </row>
    <row r="115" spans="1:16" ht="14.4" customHeight="1" x14ac:dyDescent="0.3">
      <c r="A115" s="392" t="s">
        <v>1641</v>
      </c>
      <c r="B115" s="393" t="s">
        <v>1718</v>
      </c>
      <c r="C115" s="393" t="s">
        <v>1785</v>
      </c>
      <c r="D115" s="393" t="s">
        <v>1786</v>
      </c>
      <c r="E115" s="396">
        <v>292</v>
      </c>
      <c r="F115" s="396">
        <v>78840</v>
      </c>
      <c r="G115" s="393">
        <v>1</v>
      </c>
      <c r="H115" s="393">
        <v>270</v>
      </c>
      <c r="I115" s="396">
        <v>238</v>
      </c>
      <c r="J115" s="396">
        <v>64260</v>
      </c>
      <c r="K115" s="393">
        <v>0.81506849315068497</v>
      </c>
      <c r="L115" s="393">
        <v>270</v>
      </c>
      <c r="M115" s="396">
        <v>230</v>
      </c>
      <c r="N115" s="396">
        <v>62100</v>
      </c>
      <c r="O115" s="417">
        <v>0.78767123287671237</v>
      </c>
      <c r="P115" s="397">
        <v>270</v>
      </c>
    </row>
    <row r="116" spans="1:16" ht="14.4" customHeight="1" x14ac:dyDescent="0.3">
      <c r="A116" s="392" t="s">
        <v>1641</v>
      </c>
      <c r="B116" s="393" t="s">
        <v>1718</v>
      </c>
      <c r="C116" s="393" t="s">
        <v>1787</v>
      </c>
      <c r="D116" s="393" t="s">
        <v>1788</v>
      </c>
      <c r="E116" s="396">
        <v>1967</v>
      </c>
      <c r="F116" s="396">
        <v>174844.44000000003</v>
      </c>
      <c r="G116" s="393">
        <v>1</v>
      </c>
      <c r="H116" s="393">
        <v>88.888886629384871</v>
      </c>
      <c r="I116" s="396">
        <v>1848</v>
      </c>
      <c r="J116" s="396">
        <v>164266.67000000001</v>
      </c>
      <c r="K116" s="393">
        <v>0.93950182230558765</v>
      </c>
      <c r="L116" s="393">
        <v>88.8888906926407</v>
      </c>
      <c r="M116" s="396">
        <v>2290</v>
      </c>
      <c r="N116" s="396">
        <v>203555.56999999998</v>
      </c>
      <c r="O116" s="417">
        <v>1.1642095682310512</v>
      </c>
      <c r="P116" s="397">
        <v>88.888895196506539</v>
      </c>
    </row>
    <row r="117" spans="1:16" ht="14.4" customHeight="1" x14ac:dyDescent="0.3">
      <c r="A117" s="392" t="s">
        <v>1641</v>
      </c>
      <c r="B117" s="393" t="s">
        <v>1718</v>
      </c>
      <c r="C117" s="393" t="s">
        <v>1789</v>
      </c>
      <c r="D117" s="393" t="s">
        <v>1790</v>
      </c>
      <c r="E117" s="396">
        <v>193</v>
      </c>
      <c r="F117" s="396">
        <v>8363.32</v>
      </c>
      <c r="G117" s="393">
        <v>1</v>
      </c>
      <c r="H117" s="393">
        <v>43.333264248704658</v>
      </c>
      <c r="I117" s="396">
        <v>157</v>
      </c>
      <c r="J117" s="396">
        <v>6803.33</v>
      </c>
      <c r="K117" s="393">
        <v>0.81347240091255624</v>
      </c>
      <c r="L117" s="393">
        <v>43.333312101910828</v>
      </c>
      <c r="M117" s="396">
        <v>160</v>
      </c>
      <c r="N117" s="396">
        <v>6933.33</v>
      </c>
      <c r="O117" s="417">
        <v>0.82901646714462685</v>
      </c>
      <c r="P117" s="397">
        <v>43.333312499999998</v>
      </c>
    </row>
    <row r="118" spans="1:16" ht="14.4" customHeight="1" x14ac:dyDescent="0.3">
      <c r="A118" s="392" t="s">
        <v>1641</v>
      </c>
      <c r="B118" s="393" t="s">
        <v>1718</v>
      </c>
      <c r="C118" s="393" t="s">
        <v>1791</v>
      </c>
      <c r="D118" s="393" t="s">
        <v>1792</v>
      </c>
      <c r="E118" s="396">
        <v>495</v>
      </c>
      <c r="F118" s="396">
        <v>47850.009999999995</v>
      </c>
      <c r="G118" s="393">
        <v>1</v>
      </c>
      <c r="H118" s="393">
        <v>96.666686868686853</v>
      </c>
      <c r="I118" s="396">
        <v>470</v>
      </c>
      <c r="J118" s="396">
        <v>45433.33</v>
      </c>
      <c r="K118" s="393">
        <v>0.94949468140132065</v>
      </c>
      <c r="L118" s="393">
        <v>96.666659574468085</v>
      </c>
      <c r="M118" s="396">
        <v>573</v>
      </c>
      <c r="N118" s="396">
        <v>55390</v>
      </c>
      <c r="O118" s="417">
        <v>1.1575755156581995</v>
      </c>
      <c r="P118" s="397">
        <v>96.666666666666671</v>
      </c>
    </row>
    <row r="119" spans="1:16" ht="14.4" customHeight="1" x14ac:dyDescent="0.3">
      <c r="A119" s="392" t="s">
        <v>1641</v>
      </c>
      <c r="B119" s="393" t="s">
        <v>1718</v>
      </c>
      <c r="C119" s="393" t="s">
        <v>1793</v>
      </c>
      <c r="D119" s="393" t="s">
        <v>1794</v>
      </c>
      <c r="E119" s="396"/>
      <c r="F119" s="396"/>
      <c r="G119" s="393"/>
      <c r="H119" s="393"/>
      <c r="I119" s="396">
        <v>7</v>
      </c>
      <c r="J119" s="396">
        <v>1407.7800000000002</v>
      </c>
      <c r="K119" s="393"/>
      <c r="L119" s="393">
        <v>201.1114285714286</v>
      </c>
      <c r="M119" s="396"/>
      <c r="N119" s="396"/>
      <c r="O119" s="417"/>
      <c r="P119" s="397"/>
    </row>
    <row r="120" spans="1:16" ht="14.4" customHeight="1" x14ac:dyDescent="0.3">
      <c r="A120" s="392" t="s">
        <v>1641</v>
      </c>
      <c r="B120" s="393" t="s">
        <v>1718</v>
      </c>
      <c r="C120" s="393" t="s">
        <v>1795</v>
      </c>
      <c r="D120" s="393" t="s">
        <v>1796</v>
      </c>
      <c r="E120" s="396">
        <v>970</v>
      </c>
      <c r="F120" s="396">
        <v>135800</v>
      </c>
      <c r="G120" s="393">
        <v>1</v>
      </c>
      <c r="H120" s="393">
        <v>140</v>
      </c>
      <c r="I120" s="396">
        <v>938</v>
      </c>
      <c r="J120" s="396">
        <v>131320</v>
      </c>
      <c r="K120" s="393">
        <v>0.96701030927835052</v>
      </c>
      <c r="L120" s="393">
        <v>140</v>
      </c>
      <c r="M120" s="396">
        <v>864</v>
      </c>
      <c r="N120" s="396">
        <v>120960</v>
      </c>
      <c r="O120" s="417">
        <v>0.89072164948453614</v>
      </c>
      <c r="P120" s="397">
        <v>140</v>
      </c>
    </row>
    <row r="121" spans="1:16" ht="14.4" customHeight="1" x14ac:dyDescent="0.3">
      <c r="A121" s="392" t="s">
        <v>1641</v>
      </c>
      <c r="B121" s="393" t="s">
        <v>1718</v>
      </c>
      <c r="C121" s="393" t="s">
        <v>1797</v>
      </c>
      <c r="D121" s="393" t="s">
        <v>1798</v>
      </c>
      <c r="E121" s="396">
        <v>758</v>
      </c>
      <c r="F121" s="396">
        <v>57271.12</v>
      </c>
      <c r="G121" s="393">
        <v>1</v>
      </c>
      <c r="H121" s="393">
        <v>75.555567282321903</v>
      </c>
      <c r="I121" s="396">
        <v>793</v>
      </c>
      <c r="J121" s="396">
        <v>59915.55</v>
      </c>
      <c r="K121" s="393">
        <v>1.0461738831019893</v>
      </c>
      <c r="L121" s="393">
        <v>75.555548549810851</v>
      </c>
      <c r="M121" s="396">
        <v>790</v>
      </c>
      <c r="N121" s="396">
        <v>59688.880000000005</v>
      </c>
      <c r="O121" s="417">
        <v>1.0422160418724131</v>
      </c>
      <c r="P121" s="397">
        <v>75.555544303797475</v>
      </c>
    </row>
    <row r="122" spans="1:16" ht="14.4" customHeight="1" x14ac:dyDescent="0.3">
      <c r="A122" s="392" t="s">
        <v>1641</v>
      </c>
      <c r="B122" s="393" t="s">
        <v>1718</v>
      </c>
      <c r="C122" s="393" t="s">
        <v>1799</v>
      </c>
      <c r="D122" s="393" t="s">
        <v>1800</v>
      </c>
      <c r="E122" s="396">
        <v>86</v>
      </c>
      <c r="F122" s="396">
        <v>110366.66</v>
      </c>
      <c r="G122" s="393">
        <v>1</v>
      </c>
      <c r="H122" s="393">
        <v>1283.3332558139534</v>
      </c>
      <c r="I122" s="396">
        <v>42</v>
      </c>
      <c r="J122" s="396">
        <v>53900.009999999995</v>
      </c>
      <c r="K122" s="393">
        <v>0.48837221313030577</v>
      </c>
      <c r="L122" s="393">
        <v>1283.3335714285713</v>
      </c>
      <c r="M122" s="396">
        <v>67</v>
      </c>
      <c r="N122" s="396">
        <v>85983.33</v>
      </c>
      <c r="O122" s="417">
        <v>0.77906978429899032</v>
      </c>
      <c r="P122" s="397">
        <v>1283.3332835820895</v>
      </c>
    </row>
    <row r="123" spans="1:16" ht="14.4" customHeight="1" x14ac:dyDescent="0.3">
      <c r="A123" s="392" t="s">
        <v>1641</v>
      </c>
      <c r="B123" s="393" t="s">
        <v>1718</v>
      </c>
      <c r="C123" s="393" t="s">
        <v>1801</v>
      </c>
      <c r="D123" s="393" t="s">
        <v>1802</v>
      </c>
      <c r="E123" s="396">
        <v>25</v>
      </c>
      <c r="F123" s="396">
        <v>2916.67</v>
      </c>
      <c r="G123" s="393">
        <v>1</v>
      </c>
      <c r="H123" s="393">
        <v>116.66680000000001</v>
      </c>
      <c r="I123" s="396">
        <v>9</v>
      </c>
      <c r="J123" s="396">
        <v>1050.01</v>
      </c>
      <c r="K123" s="393">
        <v>0.36000301713940897</v>
      </c>
      <c r="L123" s="393">
        <v>116.66777777777777</v>
      </c>
      <c r="M123" s="396">
        <v>22</v>
      </c>
      <c r="N123" s="396">
        <v>2566.67</v>
      </c>
      <c r="O123" s="417">
        <v>0.88000013714270042</v>
      </c>
      <c r="P123" s="397">
        <v>116.66681818181819</v>
      </c>
    </row>
    <row r="124" spans="1:16" ht="14.4" customHeight="1" x14ac:dyDescent="0.3">
      <c r="A124" s="392" t="s">
        <v>1641</v>
      </c>
      <c r="B124" s="393" t="s">
        <v>1718</v>
      </c>
      <c r="C124" s="393" t="s">
        <v>1803</v>
      </c>
      <c r="D124" s="393" t="s">
        <v>1804</v>
      </c>
      <c r="E124" s="396">
        <v>81</v>
      </c>
      <c r="F124" s="396">
        <v>3960</v>
      </c>
      <c r="G124" s="393">
        <v>1</v>
      </c>
      <c r="H124" s="393">
        <v>48.888888888888886</v>
      </c>
      <c r="I124" s="396">
        <v>67</v>
      </c>
      <c r="J124" s="396">
        <v>3275.55</v>
      </c>
      <c r="K124" s="393">
        <v>0.82715909090909101</v>
      </c>
      <c r="L124" s="393">
        <v>48.888805970149257</v>
      </c>
      <c r="M124" s="396">
        <v>29</v>
      </c>
      <c r="N124" s="396">
        <v>1417.79</v>
      </c>
      <c r="O124" s="417">
        <v>0.35802777777777778</v>
      </c>
      <c r="P124" s="397">
        <v>48.889310344827585</v>
      </c>
    </row>
    <row r="125" spans="1:16" ht="14.4" customHeight="1" x14ac:dyDescent="0.3">
      <c r="A125" s="392" t="s">
        <v>1641</v>
      </c>
      <c r="B125" s="393" t="s">
        <v>1718</v>
      </c>
      <c r="C125" s="393" t="s">
        <v>1805</v>
      </c>
      <c r="D125" s="393" t="s">
        <v>1806</v>
      </c>
      <c r="E125" s="396">
        <v>3</v>
      </c>
      <c r="F125" s="396">
        <v>1400</v>
      </c>
      <c r="G125" s="393">
        <v>1</v>
      </c>
      <c r="H125" s="393">
        <v>466.66666666666669</v>
      </c>
      <c r="I125" s="396">
        <v>4</v>
      </c>
      <c r="J125" s="396">
        <v>1866.66</v>
      </c>
      <c r="K125" s="393">
        <v>1.3333285714285714</v>
      </c>
      <c r="L125" s="393">
        <v>466.66500000000002</v>
      </c>
      <c r="M125" s="396">
        <v>3</v>
      </c>
      <c r="N125" s="396">
        <v>1400.01</v>
      </c>
      <c r="O125" s="417">
        <v>1.0000071428571429</v>
      </c>
      <c r="P125" s="397">
        <v>466.67</v>
      </c>
    </row>
    <row r="126" spans="1:16" ht="14.4" customHeight="1" x14ac:dyDescent="0.3">
      <c r="A126" s="392" t="s">
        <v>1641</v>
      </c>
      <c r="B126" s="393" t="s">
        <v>1718</v>
      </c>
      <c r="C126" s="393" t="s">
        <v>1807</v>
      </c>
      <c r="D126" s="393" t="s">
        <v>1808</v>
      </c>
      <c r="E126" s="396">
        <v>6</v>
      </c>
      <c r="F126" s="396">
        <v>1966.6799999999998</v>
      </c>
      <c r="G126" s="393">
        <v>1</v>
      </c>
      <c r="H126" s="393">
        <v>327.78</v>
      </c>
      <c r="I126" s="396">
        <v>2</v>
      </c>
      <c r="J126" s="396">
        <v>655.56</v>
      </c>
      <c r="K126" s="393">
        <v>0.33333333333333331</v>
      </c>
      <c r="L126" s="393">
        <v>327.78</v>
      </c>
      <c r="M126" s="396">
        <v>31</v>
      </c>
      <c r="N126" s="396">
        <v>10161.120000000001</v>
      </c>
      <c r="O126" s="417">
        <v>5.1666361583989273</v>
      </c>
      <c r="P126" s="397">
        <v>327.77806451612906</v>
      </c>
    </row>
    <row r="127" spans="1:16" ht="14.4" customHeight="1" x14ac:dyDescent="0.3">
      <c r="A127" s="392" t="s">
        <v>1641</v>
      </c>
      <c r="B127" s="393" t="s">
        <v>1718</v>
      </c>
      <c r="C127" s="393" t="s">
        <v>1809</v>
      </c>
      <c r="D127" s="393" t="s">
        <v>1810</v>
      </c>
      <c r="E127" s="396">
        <v>12</v>
      </c>
      <c r="F127" s="396">
        <v>5600</v>
      </c>
      <c r="G127" s="393">
        <v>1</v>
      </c>
      <c r="H127" s="393">
        <v>466.66666666666669</v>
      </c>
      <c r="I127" s="396">
        <v>16</v>
      </c>
      <c r="J127" s="396">
        <v>7466.68</v>
      </c>
      <c r="K127" s="393">
        <v>1.3333357142857143</v>
      </c>
      <c r="L127" s="393">
        <v>466.66750000000002</v>
      </c>
      <c r="M127" s="396">
        <v>72</v>
      </c>
      <c r="N127" s="396">
        <v>33600.009999999995</v>
      </c>
      <c r="O127" s="417">
        <v>6.0000017857142849</v>
      </c>
      <c r="P127" s="397">
        <v>466.66680555555547</v>
      </c>
    </row>
    <row r="128" spans="1:16" ht="14.4" customHeight="1" x14ac:dyDescent="0.3">
      <c r="A128" s="392" t="s">
        <v>1641</v>
      </c>
      <c r="B128" s="393" t="s">
        <v>1718</v>
      </c>
      <c r="C128" s="393" t="s">
        <v>1811</v>
      </c>
      <c r="D128" s="393" t="s">
        <v>1812</v>
      </c>
      <c r="E128" s="396">
        <v>12</v>
      </c>
      <c r="F128" s="396">
        <v>1173.3400000000001</v>
      </c>
      <c r="G128" s="393">
        <v>1</v>
      </c>
      <c r="H128" s="393">
        <v>97.77833333333335</v>
      </c>
      <c r="I128" s="396">
        <v>19</v>
      </c>
      <c r="J128" s="396">
        <v>1857.79</v>
      </c>
      <c r="K128" s="393">
        <v>1.5833347537798079</v>
      </c>
      <c r="L128" s="393">
        <v>97.778421052631572</v>
      </c>
      <c r="M128" s="396">
        <v>24</v>
      </c>
      <c r="N128" s="396">
        <v>2346.67</v>
      </c>
      <c r="O128" s="417">
        <v>1.9999914773211513</v>
      </c>
      <c r="P128" s="397">
        <v>97.77791666666667</v>
      </c>
    </row>
    <row r="129" spans="1:16" ht="14.4" customHeight="1" x14ac:dyDescent="0.3">
      <c r="A129" s="392" t="s">
        <v>1641</v>
      </c>
      <c r="B129" s="393" t="s">
        <v>1718</v>
      </c>
      <c r="C129" s="393" t="s">
        <v>1813</v>
      </c>
      <c r="D129" s="393" t="s">
        <v>1814</v>
      </c>
      <c r="E129" s="396">
        <v>3</v>
      </c>
      <c r="F129" s="396">
        <v>876.66000000000008</v>
      </c>
      <c r="G129" s="393">
        <v>1</v>
      </c>
      <c r="H129" s="393">
        <v>292.22000000000003</v>
      </c>
      <c r="I129" s="396">
        <v>1</v>
      </c>
      <c r="J129" s="396">
        <v>292.22000000000003</v>
      </c>
      <c r="K129" s="393">
        <v>0.33333333333333331</v>
      </c>
      <c r="L129" s="393">
        <v>292.22000000000003</v>
      </c>
      <c r="M129" s="396"/>
      <c r="N129" s="396"/>
      <c r="O129" s="417"/>
      <c r="P129" s="397"/>
    </row>
    <row r="130" spans="1:16" ht="14.4" customHeight="1" x14ac:dyDescent="0.3">
      <c r="A130" s="392" t="s">
        <v>1641</v>
      </c>
      <c r="B130" s="393" t="s">
        <v>1718</v>
      </c>
      <c r="C130" s="393" t="s">
        <v>1815</v>
      </c>
      <c r="D130" s="393" t="s">
        <v>1816</v>
      </c>
      <c r="E130" s="396"/>
      <c r="F130" s="396"/>
      <c r="G130" s="393"/>
      <c r="H130" s="393"/>
      <c r="I130" s="396">
        <v>2</v>
      </c>
      <c r="J130" s="396">
        <v>1291.1099999999999</v>
      </c>
      <c r="K130" s="393"/>
      <c r="L130" s="393">
        <v>645.55499999999995</v>
      </c>
      <c r="M130" s="396"/>
      <c r="N130" s="396"/>
      <c r="O130" s="417"/>
      <c r="P130" s="397"/>
    </row>
    <row r="131" spans="1:16" ht="14.4" customHeight="1" x14ac:dyDescent="0.3">
      <c r="A131" s="392" t="s">
        <v>1641</v>
      </c>
      <c r="B131" s="393" t="s">
        <v>1718</v>
      </c>
      <c r="C131" s="393" t="s">
        <v>1817</v>
      </c>
      <c r="D131" s="393" t="s">
        <v>1818</v>
      </c>
      <c r="E131" s="396">
        <v>1</v>
      </c>
      <c r="F131" s="396">
        <v>222.22</v>
      </c>
      <c r="G131" s="393">
        <v>1</v>
      </c>
      <c r="H131" s="393">
        <v>222.22</v>
      </c>
      <c r="I131" s="396">
        <v>1</v>
      </c>
      <c r="J131" s="396">
        <v>222.22</v>
      </c>
      <c r="K131" s="393">
        <v>1</v>
      </c>
      <c r="L131" s="393">
        <v>222.22</v>
      </c>
      <c r="M131" s="396"/>
      <c r="N131" s="396"/>
      <c r="O131" s="417"/>
      <c r="P131" s="397"/>
    </row>
    <row r="132" spans="1:16" ht="14.4" customHeight="1" x14ac:dyDescent="0.3">
      <c r="A132" s="392" t="s">
        <v>1641</v>
      </c>
      <c r="B132" s="393" t="s">
        <v>1718</v>
      </c>
      <c r="C132" s="393" t="s">
        <v>1819</v>
      </c>
      <c r="D132" s="393" t="s">
        <v>1820</v>
      </c>
      <c r="E132" s="396">
        <v>6</v>
      </c>
      <c r="F132" s="396">
        <v>700.01</v>
      </c>
      <c r="G132" s="393">
        <v>1</v>
      </c>
      <c r="H132" s="393">
        <v>116.66833333333334</v>
      </c>
      <c r="I132" s="396">
        <v>2</v>
      </c>
      <c r="J132" s="396">
        <v>233.33</v>
      </c>
      <c r="K132" s="393">
        <v>0.33332380965986202</v>
      </c>
      <c r="L132" s="393">
        <v>116.66500000000001</v>
      </c>
      <c r="M132" s="396">
        <v>1</v>
      </c>
      <c r="N132" s="396">
        <v>116.67</v>
      </c>
      <c r="O132" s="417">
        <v>0.16666904758503451</v>
      </c>
      <c r="P132" s="397">
        <v>116.67</v>
      </c>
    </row>
    <row r="133" spans="1:16" ht="14.4" customHeight="1" x14ac:dyDescent="0.3">
      <c r="A133" s="392" t="s">
        <v>1641</v>
      </c>
      <c r="B133" s="393" t="s">
        <v>1718</v>
      </c>
      <c r="C133" s="393" t="s">
        <v>1821</v>
      </c>
      <c r="D133" s="393" t="s">
        <v>1822</v>
      </c>
      <c r="E133" s="396">
        <v>1</v>
      </c>
      <c r="F133" s="396">
        <v>195.56</v>
      </c>
      <c r="G133" s="393">
        <v>1</v>
      </c>
      <c r="H133" s="393">
        <v>195.56</v>
      </c>
      <c r="I133" s="396"/>
      <c r="J133" s="396"/>
      <c r="K133" s="393"/>
      <c r="L133" s="393"/>
      <c r="M133" s="396"/>
      <c r="N133" s="396"/>
      <c r="O133" s="417"/>
      <c r="P133" s="397"/>
    </row>
    <row r="134" spans="1:16" ht="14.4" customHeight="1" x14ac:dyDescent="0.3">
      <c r="A134" s="392" t="s">
        <v>1641</v>
      </c>
      <c r="B134" s="393" t="s">
        <v>1718</v>
      </c>
      <c r="C134" s="393" t="s">
        <v>1823</v>
      </c>
      <c r="D134" s="393" t="s">
        <v>1824</v>
      </c>
      <c r="E134" s="396">
        <v>1</v>
      </c>
      <c r="F134" s="396">
        <v>358.89</v>
      </c>
      <c r="G134" s="393">
        <v>1</v>
      </c>
      <c r="H134" s="393">
        <v>358.89</v>
      </c>
      <c r="I134" s="396"/>
      <c r="J134" s="396"/>
      <c r="K134" s="393"/>
      <c r="L134" s="393"/>
      <c r="M134" s="396">
        <v>1</v>
      </c>
      <c r="N134" s="396">
        <v>358.89</v>
      </c>
      <c r="O134" s="417">
        <v>1</v>
      </c>
      <c r="P134" s="397">
        <v>358.89</v>
      </c>
    </row>
    <row r="135" spans="1:16" ht="14.4" customHeight="1" x14ac:dyDescent="0.3">
      <c r="A135" s="392" t="s">
        <v>1825</v>
      </c>
      <c r="B135" s="393" t="s">
        <v>1642</v>
      </c>
      <c r="C135" s="393" t="s">
        <v>1645</v>
      </c>
      <c r="D135" s="393" t="s">
        <v>1637</v>
      </c>
      <c r="E135" s="396">
        <v>1</v>
      </c>
      <c r="F135" s="396">
        <v>113</v>
      </c>
      <c r="G135" s="393">
        <v>1</v>
      </c>
      <c r="H135" s="393">
        <v>113</v>
      </c>
      <c r="I135" s="396">
        <v>2</v>
      </c>
      <c r="J135" s="396">
        <v>226</v>
      </c>
      <c r="K135" s="393">
        <v>2</v>
      </c>
      <c r="L135" s="393">
        <v>113</v>
      </c>
      <c r="M135" s="396">
        <v>2</v>
      </c>
      <c r="N135" s="396">
        <v>226</v>
      </c>
      <c r="O135" s="417">
        <v>2</v>
      </c>
      <c r="P135" s="397">
        <v>113</v>
      </c>
    </row>
    <row r="136" spans="1:16" ht="14.4" customHeight="1" x14ac:dyDescent="0.3">
      <c r="A136" s="392" t="s">
        <v>1825</v>
      </c>
      <c r="B136" s="393" t="s">
        <v>1642</v>
      </c>
      <c r="C136" s="393" t="s">
        <v>1650</v>
      </c>
      <c r="D136" s="393" t="s">
        <v>1637</v>
      </c>
      <c r="E136" s="396">
        <v>1</v>
      </c>
      <c r="F136" s="396">
        <v>1657</v>
      </c>
      <c r="G136" s="393">
        <v>1</v>
      </c>
      <c r="H136" s="393">
        <v>1657</v>
      </c>
      <c r="I136" s="396">
        <v>2</v>
      </c>
      <c r="J136" s="396">
        <v>3314</v>
      </c>
      <c r="K136" s="393">
        <v>2</v>
      </c>
      <c r="L136" s="393">
        <v>1657</v>
      </c>
      <c r="M136" s="396">
        <v>2</v>
      </c>
      <c r="N136" s="396">
        <v>3314</v>
      </c>
      <c r="O136" s="417">
        <v>2</v>
      </c>
      <c r="P136" s="397">
        <v>1657</v>
      </c>
    </row>
    <row r="137" spans="1:16" ht="14.4" customHeight="1" x14ac:dyDescent="0.3">
      <c r="A137" s="392" t="s">
        <v>1825</v>
      </c>
      <c r="B137" s="393" t="s">
        <v>1642</v>
      </c>
      <c r="C137" s="393" t="s">
        <v>1826</v>
      </c>
      <c r="D137" s="393" t="s">
        <v>1637</v>
      </c>
      <c r="E137" s="396">
        <v>5</v>
      </c>
      <c r="F137" s="396">
        <v>5040</v>
      </c>
      <c r="G137" s="393">
        <v>1</v>
      </c>
      <c r="H137" s="393">
        <v>1008</v>
      </c>
      <c r="I137" s="396">
        <v>2</v>
      </c>
      <c r="J137" s="396">
        <v>2016</v>
      </c>
      <c r="K137" s="393">
        <v>0.4</v>
      </c>
      <c r="L137" s="393">
        <v>1008</v>
      </c>
      <c r="M137" s="396">
        <v>1</v>
      </c>
      <c r="N137" s="396">
        <v>1008</v>
      </c>
      <c r="O137" s="417">
        <v>0.2</v>
      </c>
      <c r="P137" s="397">
        <v>1008</v>
      </c>
    </row>
    <row r="138" spans="1:16" ht="14.4" customHeight="1" x14ac:dyDescent="0.3">
      <c r="A138" s="392" t="s">
        <v>1825</v>
      </c>
      <c r="B138" s="393" t="s">
        <v>1642</v>
      </c>
      <c r="C138" s="393" t="s">
        <v>1827</v>
      </c>
      <c r="D138" s="393" t="s">
        <v>1637</v>
      </c>
      <c r="E138" s="396">
        <v>319</v>
      </c>
      <c r="F138" s="396">
        <v>69223</v>
      </c>
      <c r="G138" s="393">
        <v>1</v>
      </c>
      <c r="H138" s="393">
        <v>217</v>
      </c>
      <c r="I138" s="396">
        <v>184</v>
      </c>
      <c r="J138" s="396">
        <v>39928</v>
      </c>
      <c r="K138" s="393">
        <v>0.57680250783699061</v>
      </c>
      <c r="L138" s="393">
        <v>217</v>
      </c>
      <c r="M138" s="396">
        <v>272</v>
      </c>
      <c r="N138" s="396">
        <v>59024</v>
      </c>
      <c r="O138" s="417">
        <v>0.85266457680250785</v>
      </c>
      <c r="P138" s="397">
        <v>217</v>
      </c>
    </row>
    <row r="139" spans="1:16" ht="14.4" customHeight="1" x14ac:dyDescent="0.3">
      <c r="A139" s="392" t="s">
        <v>1825</v>
      </c>
      <c r="B139" s="393" t="s">
        <v>1642</v>
      </c>
      <c r="C139" s="393" t="s">
        <v>1828</v>
      </c>
      <c r="D139" s="393" t="s">
        <v>1637</v>
      </c>
      <c r="E139" s="396">
        <v>3</v>
      </c>
      <c r="F139" s="396">
        <v>3867</v>
      </c>
      <c r="G139" s="393">
        <v>1</v>
      </c>
      <c r="H139" s="393">
        <v>1289</v>
      </c>
      <c r="I139" s="396">
        <v>2</v>
      </c>
      <c r="J139" s="396">
        <v>2578</v>
      </c>
      <c r="K139" s="393">
        <v>0.66666666666666663</v>
      </c>
      <c r="L139" s="393">
        <v>1289</v>
      </c>
      <c r="M139" s="396"/>
      <c r="N139" s="396"/>
      <c r="O139" s="417"/>
      <c r="P139" s="397"/>
    </row>
    <row r="140" spans="1:16" ht="14.4" customHeight="1" x14ac:dyDescent="0.3">
      <c r="A140" s="392" t="s">
        <v>1825</v>
      </c>
      <c r="B140" s="393" t="s">
        <v>1642</v>
      </c>
      <c r="C140" s="393" t="s">
        <v>1829</v>
      </c>
      <c r="D140" s="393" t="s">
        <v>1637</v>
      </c>
      <c r="E140" s="396"/>
      <c r="F140" s="396"/>
      <c r="G140" s="393"/>
      <c r="H140" s="393"/>
      <c r="I140" s="396">
        <v>1</v>
      </c>
      <c r="J140" s="396">
        <v>806</v>
      </c>
      <c r="K140" s="393"/>
      <c r="L140" s="393">
        <v>806</v>
      </c>
      <c r="M140" s="396"/>
      <c r="N140" s="396"/>
      <c r="O140" s="417"/>
      <c r="P140" s="397"/>
    </row>
    <row r="141" spans="1:16" ht="14.4" customHeight="1" x14ac:dyDescent="0.3">
      <c r="A141" s="392" t="s">
        <v>1825</v>
      </c>
      <c r="B141" s="393" t="s">
        <v>1642</v>
      </c>
      <c r="C141" s="393" t="s">
        <v>1830</v>
      </c>
      <c r="D141" s="393" t="s">
        <v>1637</v>
      </c>
      <c r="E141" s="396">
        <v>1</v>
      </c>
      <c r="F141" s="396">
        <v>1770</v>
      </c>
      <c r="G141" s="393">
        <v>1</v>
      </c>
      <c r="H141" s="393">
        <v>1770</v>
      </c>
      <c r="I141" s="396"/>
      <c r="J141" s="396"/>
      <c r="K141" s="393"/>
      <c r="L141" s="393"/>
      <c r="M141" s="396">
        <v>1</v>
      </c>
      <c r="N141" s="396">
        <v>1770</v>
      </c>
      <c r="O141" s="417">
        <v>1</v>
      </c>
      <c r="P141" s="397">
        <v>1770</v>
      </c>
    </row>
    <row r="142" spans="1:16" ht="14.4" customHeight="1" x14ac:dyDescent="0.3">
      <c r="A142" s="392" t="s">
        <v>1825</v>
      </c>
      <c r="B142" s="393" t="s">
        <v>1642</v>
      </c>
      <c r="C142" s="393" t="s">
        <v>1831</v>
      </c>
      <c r="D142" s="393" t="s">
        <v>1637</v>
      </c>
      <c r="E142" s="396">
        <v>1</v>
      </c>
      <c r="F142" s="396">
        <v>2450</v>
      </c>
      <c r="G142" s="393">
        <v>1</v>
      </c>
      <c r="H142" s="393">
        <v>2450</v>
      </c>
      <c r="I142" s="396">
        <v>1</v>
      </c>
      <c r="J142" s="396">
        <v>2450</v>
      </c>
      <c r="K142" s="393">
        <v>1</v>
      </c>
      <c r="L142" s="393">
        <v>2450</v>
      </c>
      <c r="M142" s="396">
        <v>2</v>
      </c>
      <c r="N142" s="396">
        <v>4900</v>
      </c>
      <c r="O142" s="417">
        <v>2</v>
      </c>
      <c r="P142" s="397">
        <v>2450</v>
      </c>
    </row>
    <row r="143" spans="1:16" ht="14.4" customHeight="1" x14ac:dyDescent="0.3">
      <c r="A143" s="392" t="s">
        <v>1825</v>
      </c>
      <c r="B143" s="393" t="s">
        <v>1642</v>
      </c>
      <c r="C143" s="393" t="s">
        <v>1832</v>
      </c>
      <c r="D143" s="393" t="s">
        <v>1637</v>
      </c>
      <c r="E143" s="396">
        <v>2</v>
      </c>
      <c r="F143" s="396">
        <v>2606</v>
      </c>
      <c r="G143" s="393">
        <v>1</v>
      </c>
      <c r="H143" s="393">
        <v>1303</v>
      </c>
      <c r="I143" s="396"/>
      <c r="J143" s="396"/>
      <c r="K143" s="393"/>
      <c r="L143" s="393"/>
      <c r="M143" s="396"/>
      <c r="N143" s="396"/>
      <c r="O143" s="417"/>
      <c r="P143" s="397"/>
    </row>
    <row r="144" spans="1:16" ht="14.4" customHeight="1" x14ac:dyDescent="0.3">
      <c r="A144" s="392" t="s">
        <v>1825</v>
      </c>
      <c r="B144" s="393" t="s">
        <v>1642</v>
      </c>
      <c r="C144" s="393" t="s">
        <v>1833</v>
      </c>
      <c r="D144" s="393" t="s">
        <v>1637</v>
      </c>
      <c r="E144" s="396">
        <v>123</v>
      </c>
      <c r="F144" s="396">
        <v>128289</v>
      </c>
      <c r="G144" s="393">
        <v>1</v>
      </c>
      <c r="H144" s="393">
        <v>1043</v>
      </c>
      <c r="I144" s="396">
        <v>107</v>
      </c>
      <c r="J144" s="396">
        <v>111601</v>
      </c>
      <c r="K144" s="393">
        <v>0.86991869918699183</v>
      </c>
      <c r="L144" s="393">
        <v>1043</v>
      </c>
      <c r="M144" s="396">
        <v>126</v>
      </c>
      <c r="N144" s="396">
        <v>131418</v>
      </c>
      <c r="O144" s="417">
        <v>1.024390243902439</v>
      </c>
      <c r="P144" s="397">
        <v>1043</v>
      </c>
    </row>
    <row r="145" spans="1:16" ht="14.4" customHeight="1" x14ac:dyDescent="0.3">
      <c r="A145" s="392" t="s">
        <v>1825</v>
      </c>
      <c r="B145" s="393" t="s">
        <v>1642</v>
      </c>
      <c r="C145" s="393" t="s">
        <v>1834</v>
      </c>
      <c r="D145" s="393" t="s">
        <v>1637</v>
      </c>
      <c r="E145" s="396"/>
      <c r="F145" s="396"/>
      <c r="G145" s="393"/>
      <c r="H145" s="393"/>
      <c r="I145" s="396">
        <v>1</v>
      </c>
      <c r="J145" s="396">
        <v>1654</v>
      </c>
      <c r="K145" s="393"/>
      <c r="L145" s="393">
        <v>1654</v>
      </c>
      <c r="M145" s="396"/>
      <c r="N145" s="396"/>
      <c r="O145" s="417"/>
      <c r="P145" s="397"/>
    </row>
    <row r="146" spans="1:16" ht="14.4" customHeight="1" x14ac:dyDescent="0.3">
      <c r="A146" s="392" t="s">
        <v>1825</v>
      </c>
      <c r="B146" s="393" t="s">
        <v>1642</v>
      </c>
      <c r="C146" s="393" t="s">
        <v>1835</v>
      </c>
      <c r="D146" s="393" t="s">
        <v>1637</v>
      </c>
      <c r="E146" s="396">
        <v>16</v>
      </c>
      <c r="F146" s="396">
        <v>21168</v>
      </c>
      <c r="G146" s="393">
        <v>1</v>
      </c>
      <c r="H146" s="393">
        <v>1323</v>
      </c>
      <c r="I146" s="396">
        <v>15</v>
      </c>
      <c r="J146" s="396">
        <v>19845</v>
      </c>
      <c r="K146" s="393">
        <v>0.9375</v>
      </c>
      <c r="L146" s="393">
        <v>1323</v>
      </c>
      <c r="M146" s="396">
        <v>29</v>
      </c>
      <c r="N146" s="396">
        <v>38367</v>
      </c>
      <c r="O146" s="417">
        <v>1.8125</v>
      </c>
      <c r="P146" s="397">
        <v>1323</v>
      </c>
    </row>
    <row r="147" spans="1:16" ht="14.4" customHeight="1" x14ac:dyDescent="0.3">
      <c r="A147" s="392" t="s">
        <v>1825</v>
      </c>
      <c r="B147" s="393" t="s">
        <v>1642</v>
      </c>
      <c r="C147" s="393" t="s">
        <v>1836</v>
      </c>
      <c r="D147" s="393" t="s">
        <v>1637</v>
      </c>
      <c r="E147" s="396">
        <v>4</v>
      </c>
      <c r="F147" s="396">
        <v>7732</v>
      </c>
      <c r="G147" s="393">
        <v>1</v>
      </c>
      <c r="H147" s="393">
        <v>1933</v>
      </c>
      <c r="I147" s="396">
        <v>2</v>
      </c>
      <c r="J147" s="396">
        <v>3866</v>
      </c>
      <c r="K147" s="393">
        <v>0.5</v>
      </c>
      <c r="L147" s="393">
        <v>1933</v>
      </c>
      <c r="M147" s="396">
        <v>3</v>
      </c>
      <c r="N147" s="396">
        <v>5799</v>
      </c>
      <c r="O147" s="417">
        <v>0.75</v>
      </c>
      <c r="P147" s="397">
        <v>1933</v>
      </c>
    </row>
    <row r="148" spans="1:16" ht="14.4" customHeight="1" x14ac:dyDescent="0.3">
      <c r="A148" s="392" t="s">
        <v>1825</v>
      </c>
      <c r="B148" s="393" t="s">
        <v>1642</v>
      </c>
      <c r="C148" s="393" t="s">
        <v>1837</v>
      </c>
      <c r="D148" s="393" t="s">
        <v>1637</v>
      </c>
      <c r="E148" s="396"/>
      <c r="F148" s="396"/>
      <c r="G148" s="393"/>
      <c r="H148" s="393"/>
      <c r="I148" s="396">
        <v>1</v>
      </c>
      <c r="J148" s="396">
        <v>678</v>
      </c>
      <c r="K148" s="393"/>
      <c r="L148" s="393">
        <v>678</v>
      </c>
      <c r="M148" s="396"/>
      <c r="N148" s="396"/>
      <c r="O148" s="417"/>
      <c r="P148" s="397"/>
    </row>
    <row r="149" spans="1:16" ht="14.4" customHeight="1" x14ac:dyDescent="0.3">
      <c r="A149" s="392" t="s">
        <v>1825</v>
      </c>
      <c r="B149" s="393" t="s">
        <v>1642</v>
      </c>
      <c r="C149" s="393" t="s">
        <v>1838</v>
      </c>
      <c r="D149" s="393" t="s">
        <v>1637</v>
      </c>
      <c r="E149" s="396">
        <v>81</v>
      </c>
      <c r="F149" s="396">
        <v>43902</v>
      </c>
      <c r="G149" s="393">
        <v>1</v>
      </c>
      <c r="H149" s="393">
        <v>542</v>
      </c>
      <c r="I149" s="396">
        <v>58</v>
      </c>
      <c r="J149" s="396">
        <v>31436</v>
      </c>
      <c r="K149" s="393">
        <v>0.71604938271604934</v>
      </c>
      <c r="L149" s="393">
        <v>542</v>
      </c>
      <c r="M149" s="396">
        <v>61</v>
      </c>
      <c r="N149" s="396">
        <v>33062</v>
      </c>
      <c r="O149" s="417">
        <v>0.75308641975308643</v>
      </c>
      <c r="P149" s="397">
        <v>542</v>
      </c>
    </row>
    <row r="150" spans="1:16" ht="14.4" customHeight="1" x14ac:dyDescent="0.3">
      <c r="A150" s="392" t="s">
        <v>1825</v>
      </c>
      <c r="B150" s="393" t="s">
        <v>1642</v>
      </c>
      <c r="C150" s="393" t="s">
        <v>1839</v>
      </c>
      <c r="D150" s="393" t="s">
        <v>1637</v>
      </c>
      <c r="E150" s="396"/>
      <c r="F150" s="396"/>
      <c r="G150" s="393"/>
      <c r="H150" s="393"/>
      <c r="I150" s="396"/>
      <c r="J150" s="396"/>
      <c r="K150" s="393"/>
      <c r="L150" s="393"/>
      <c r="M150" s="396">
        <v>1</v>
      </c>
      <c r="N150" s="396">
        <v>298</v>
      </c>
      <c r="O150" s="417"/>
      <c r="P150" s="397">
        <v>298</v>
      </c>
    </row>
    <row r="151" spans="1:16" ht="14.4" customHeight="1" x14ac:dyDescent="0.3">
      <c r="A151" s="392" t="s">
        <v>1825</v>
      </c>
      <c r="B151" s="393" t="s">
        <v>1642</v>
      </c>
      <c r="C151" s="393" t="s">
        <v>1840</v>
      </c>
      <c r="D151" s="393" t="s">
        <v>1637</v>
      </c>
      <c r="E151" s="396">
        <v>55</v>
      </c>
      <c r="F151" s="396">
        <v>31845</v>
      </c>
      <c r="G151" s="393">
        <v>1</v>
      </c>
      <c r="H151" s="393">
        <v>579</v>
      </c>
      <c r="I151" s="396">
        <v>27</v>
      </c>
      <c r="J151" s="396">
        <v>15633</v>
      </c>
      <c r="K151" s="393">
        <v>0.49090909090909091</v>
      </c>
      <c r="L151" s="393">
        <v>579</v>
      </c>
      <c r="M151" s="396">
        <v>30</v>
      </c>
      <c r="N151" s="396">
        <v>17370</v>
      </c>
      <c r="O151" s="417">
        <v>0.54545454545454541</v>
      </c>
      <c r="P151" s="397">
        <v>579</v>
      </c>
    </row>
    <row r="152" spans="1:16" ht="14.4" customHeight="1" x14ac:dyDescent="0.3">
      <c r="A152" s="392" t="s">
        <v>1825</v>
      </c>
      <c r="B152" s="393" t="s">
        <v>1642</v>
      </c>
      <c r="C152" s="393" t="s">
        <v>1653</v>
      </c>
      <c r="D152" s="393" t="s">
        <v>1637</v>
      </c>
      <c r="E152" s="396">
        <v>10</v>
      </c>
      <c r="F152" s="396">
        <v>1130</v>
      </c>
      <c r="G152" s="393">
        <v>1</v>
      </c>
      <c r="H152" s="393">
        <v>113</v>
      </c>
      <c r="I152" s="396">
        <v>2</v>
      </c>
      <c r="J152" s="396">
        <v>226</v>
      </c>
      <c r="K152" s="393">
        <v>0.2</v>
      </c>
      <c r="L152" s="393">
        <v>113</v>
      </c>
      <c r="M152" s="396">
        <v>10</v>
      </c>
      <c r="N152" s="396">
        <v>1130</v>
      </c>
      <c r="O152" s="417">
        <v>1</v>
      </c>
      <c r="P152" s="397">
        <v>113</v>
      </c>
    </row>
    <row r="153" spans="1:16" ht="14.4" customHeight="1" x14ac:dyDescent="0.3">
      <c r="A153" s="392" t="s">
        <v>1825</v>
      </c>
      <c r="B153" s="393" t="s">
        <v>1642</v>
      </c>
      <c r="C153" s="393" t="s">
        <v>1654</v>
      </c>
      <c r="D153" s="393" t="s">
        <v>1637</v>
      </c>
      <c r="E153" s="396">
        <v>2</v>
      </c>
      <c r="F153" s="396">
        <v>264</v>
      </c>
      <c r="G153" s="393">
        <v>1</v>
      </c>
      <c r="H153" s="393">
        <v>132</v>
      </c>
      <c r="I153" s="396"/>
      <c r="J153" s="396"/>
      <c r="K153" s="393"/>
      <c r="L153" s="393"/>
      <c r="M153" s="396"/>
      <c r="N153" s="396"/>
      <c r="O153" s="417"/>
      <c r="P153" s="397"/>
    </row>
    <row r="154" spans="1:16" ht="14.4" customHeight="1" x14ac:dyDescent="0.3">
      <c r="A154" s="392" t="s">
        <v>1825</v>
      </c>
      <c r="B154" s="393" t="s">
        <v>1642</v>
      </c>
      <c r="C154" s="393" t="s">
        <v>1841</v>
      </c>
      <c r="D154" s="393" t="s">
        <v>1637</v>
      </c>
      <c r="E154" s="396">
        <v>2</v>
      </c>
      <c r="F154" s="396">
        <v>312</v>
      </c>
      <c r="G154" s="393">
        <v>1</v>
      </c>
      <c r="H154" s="393">
        <v>156</v>
      </c>
      <c r="I154" s="396"/>
      <c r="J154" s="396"/>
      <c r="K154" s="393"/>
      <c r="L154" s="393"/>
      <c r="M154" s="396"/>
      <c r="N154" s="396"/>
      <c r="O154" s="417"/>
      <c r="P154" s="397"/>
    </row>
    <row r="155" spans="1:16" ht="14.4" customHeight="1" x14ac:dyDescent="0.3">
      <c r="A155" s="392" t="s">
        <v>1825</v>
      </c>
      <c r="B155" s="393" t="s">
        <v>1642</v>
      </c>
      <c r="C155" s="393" t="s">
        <v>1684</v>
      </c>
      <c r="D155" s="393" t="s">
        <v>1637</v>
      </c>
      <c r="E155" s="396">
        <v>2</v>
      </c>
      <c r="F155" s="396">
        <v>3480</v>
      </c>
      <c r="G155" s="393">
        <v>1</v>
      </c>
      <c r="H155" s="393">
        <v>1740</v>
      </c>
      <c r="I155" s="396">
        <v>5</v>
      </c>
      <c r="J155" s="396">
        <v>8700</v>
      </c>
      <c r="K155" s="393">
        <v>2.5</v>
      </c>
      <c r="L155" s="393">
        <v>1740</v>
      </c>
      <c r="M155" s="396">
        <v>3</v>
      </c>
      <c r="N155" s="396">
        <v>5220</v>
      </c>
      <c r="O155" s="417">
        <v>1.5</v>
      </c>
      <c r="P155" s="397">
        <v>1740</v>
      </c>
    </row>
    <row r="156" spans="1:16" ht="14.4" customHeight="1" x14ac:dyDescent="0.3">
      <c r="A156" s="392" t="s">
        <v>1825</v>
      </c>
      <c r="B156" s="393" t="s">
        <v>1642</v>
      </c>
      <c r="C156" s="393" t="s">
        <v>1700</v>
      </c>
      <c r="D156" s="393" t="s">
        <v>1637</v>
      </c>
      <c r="E156" s="396">
        <v>7</v>
      </c>
      <c r="F156" s="396">
        <v>7056</v>
      </c>
      <c r="G156" s="393">
        <v>1</v>
      </c>
      <c r="H156" s="393">
        <v>1008</v>
      </c>
      <c r="I156" s="396">
        <v>5</v>
      </c>
      <c r="J156" s="396">
        <v>5040</v>
      </c>
      <c r="K156" s="393">
        <v>0.7142857142857143</v>
      </c>
      <c r="L156" s="393">
        <v>1008</v>
      </c>
      <c r="M156" s="396">
        <v>1</v>
      </c>
      <c r="N156" s="396">
        <v>1008</v>
      </c>
      <c r="O156" s="417">
        <v>0.14285714285714285</v>
      </c>
      <c r="P156" s="397">
        <v>1008</v>
      </c>
    </row>
    <row r="157" spans="1:16" ht="14.4" customHeight="1" x14ac:dyDescent="0.3">
      <c r="A157" s="392" t="s">
        <v>1825</v>
      </c>
      <c r="B157" s="393" t="s">
        <v>1642</v>
      </c>
      <c r="C157" s="393" t="s">
        <v>1842</v>
      </c>
      <c r="D157" s="393" t="s">
        <v>1637</v>
      </c>
      <c r="E157" s="396">
        <v>144</v>
      </c>
      <c r="F157" s="396">
        <v>31248</v>
      </c>
      <c r="G157" s="393">
        <v>1</v>
      </c>
      <c r="H157" s="393">
        <v>217</v>
      </c>
      <c r="I157" s="396">
        <v>131</v>
      </c>
      <c r="J157" s="396">
        <v>28427</v>
      </c>
      <c r="K157" s="393">
        <v>0.90972222222222221</v>
      </c>
      <c r="L157" s="393">
        <v>217</v>
      </c>
      <c r="M157" s="396">
        <v>132</v>
      </c>
      <c r="N157" s="396">
        <v>28644</v>
      </c>
      <c r="O157" s="417">
        <v>0.91666666666666663</v>
      </c>
      <c r="P157" s="397">
        <v>217</v>
      </c>
    </row>
    <row r="158" spans="1:16" ht="14.4" customHeight="1" x14ac:dyDescent="0.3">
      <c r="A158" s="392" t="s">
        <v>1825</v>
      </c>
      <c r="B158" s="393" t="s">
        <v>1642</v>
      </c>
      <c r="C158" s="393" t="s">
        <v>1843</v>
      </c>
      <c r="D158" s="393" t="s">
        <v>1637</v>
      </c>
      <c r="E158" s="396">
        <v>104</v>
      </c>
      <c r="F158" s="396">
        <v>108472</v>
      </c>
      <c r="G158" s="393">
        <v>1</v>
      </c>
      <c r="H158" s="393">
        <v>1043</v>
      </c>
      <c r="I158" s="396">
        <v>99</v>
      </c>
      <c r="J158" s="396">
        <v>103257</v>
      </c>
      <c r="K158" s="393">
        <v>0.95192307692307687</v>
      </c>
      <c r="L158" s="393">
        <v>1043</v>
      </c>
      <c r="M158" s="396">
        <v>106</v>
      </c>
      <c r="N158" s="396">
        <v>110558</v>
      </c>
      <c r="O158" s="417">
        <v>1.0192307692307692</v>
      </c>
      <c r="P158" s="397">
        <v>1043</v>
      </c>
    </row>
    <row r="159" spans="1:16" ht="14.4" customHeight="1" x14ac:dyDescent="0.3">
      <c r="A159" s="392" t="s">
        <v>1825</v>
      </c>
      <c r="B159" s="393" t="s">
        <v>1642</v>
      </c>
      <c r="C159" s="393" t="s">
        <v>1844</v>
      </c>
      <c r="D159" s="393" t="s">
        <v>1637</v>
      </c>
      <c r="E159" s="396">
        <v>3</v>
      </c>
      <c r="F159" s="396">
        <v>3969</v>
      </c>
      <c r="G159" s="393">
        <v>1</v>
      </c>
      <c r="H159" s="393">
        <v>1323</v>
      </c>
      <c r="I159" s="396">
        <v>4</v>
      </c>
      <c r="J159" s="396">
        <v>5292</v>
      </c>
      <c r="K159" s="393">
        <v>1.3333333333333333</v>
      </c>
      <c r="L159" s="393">
        <v>1323</v>
      </c>
      <c r="M159" s="396">
        <v>1</v>
      </c>
      <c r="N159" s="396">
        <v>1323</v>
      </c>
      <c r="O159" s="417">
        <v>0.33333333333333331</v>
      </c>
      <c r="P159" s="397">
        <v>1323</v>
      </c>
    </row>
    <row r="160" spans="1:16" ht="14.4" customHeight="1" x14ac:dyDescent="0.3">
      <c r="A160" s="392" t="s">
        <v>1825</v>
      </c>
      <c r="B160" s="393" t="s">
        <v>1642</v>
      </c>
      <c r="C160" s="393" t="s">
        <v>1845</v>
      </c>
      <c r="D160" s="393" t="s">
        <v>1637</v>
      </c>
      <c r="E160" s="396"/>
      <c r="F160" s="396"/>
      <c r="G160" s="393"/>
      <c r="H160" s="393"/>
      <c r="I160" s="396">
        <v>1</v>
      </c>
      <c r="J160" s="396">
        <v>965</v>
      </c>
      <c r="K160" s="393"/>
      <c r="L160" s="393">
        <v>965</v>
      </c>
      <c r="M160" s="396"/>
      <c r="N160" s="396"/>
      <c r="O160" s="417"/>
      <c r="P160" s="397"/>
    </row>
    <row r="161" spans="1:16" ht="14.4" customHeight="1" x14ac:dyDescent="0.3">
      <c r="A161" s="392" t="s">
        <v>1825</v>
      </c>
      <c r="B161" s="393" t="s">
        <v>1642</v>
      </c>
      <c r="C161" s="393" t="s">
        <v>1846</v>
      </c>
      <c r="D161" s="393" t="s">
        <v>1637</v>
      </c>
      <c r="E161" s="396"/>
      <c r="F161" s="396"/>
      <c r="G161" s="393"/>
      <c r="H161" s="393"/>
      <c r="I161" s="396">
        <v>1</v>
      </c>
      <c r="J161" s="396">
        <v>1933</v>
      </c>
      <c r="K161" s="393"/>
      <c r="L161" s="393">
        <v>1933</v>
      </c>
      <c r="M161" s="396"/>
      <c r="N161" s="396"/>
      <c r="O161" s="417"/>
      <c r="P161" s="397"/>
    </row>
    <row r="162" spans="1:16" ht="14.4" customHeight="1" x14ac:dyDescent="0.3">
      <c r="A162" s="392" t="s">
        <v>1825</v>
      </c>
      <c r="B162" s="393" t="s">
        <v>1642</v>
      </c>
      <c r="C162" s="393" t="s">
        <v>1847</v>
      </c>
      <c r="D162" s="393" t="s">
        <v>1637</v>
      </c>
      <c r="E162" s="396">
        <v>31</v>
      </c>
      <c r="F162" s="396">
        <v>16802</v>
      </c>
      <c r="G162" s="393">
        <v>1</v>
      </c>
      <c r="H162" s="393">
        <v>542</v>
      </c>
      <c r="I162" s="396">
        <v>16</v>
      </c>
      <c r="J162" s="396">
        <v>8672</v>
      </c>
      <c r="K162" s="393">
        <v>0.5161290322580645</v>
      </c>
      <c r="L162" s="393">
        <v>542</v>
      </c>
      <c r="M162" s="396">
        <v>19</v>
      </c>
      <c r="N162" s="396">
        <v>10298</v>
      </c>
      <c r="O162" s="417">
        <v>0.61290322580645162</v>
      </c>
      <c r="P162" s="397">
        <v>542</v>
      </c>
    </row>
    <row r="163" spans="1:16" ht="14.4" customHeight="1" x14ac:dyDescent="0.3">
      <c r="A163" s="392" t="s">
        <v>1825</v>
      </c>
      <c r="B163" s="393" t="s">
        <v>1642</v>
      </c>
      <c r="C163" s="393" t="s">
        <v>1848</v>
      </c>
      <c r="D163" s="393" t="s">
        <v>1637</v>
      </c>
      <c r="E163" s="396"/>
      <c r="F163" s="396"/>
      <c r="G163" s="393"/>
      <c r="H163" s="393"/>
      <c r="I163" s="396">
        <v>1</v>
      </c>
      <c r="J163" s="396">
        <v>298</v>
      </c>
      <c r="K163" s="393"/>
      <c r="L163" s="393">
        <v>298</v>
      </c>
      <c r="M163" s="396"/>
      <c r="N163" s="396"/>
      <c r="O163" s="417"/>
      <c r="P163" s="397"/>
    </row>
    <row r="164" spans="1:16" ht="14.4" customHeight="1" x14ac:dyDescent="0.3">
      <c r="A164" s="392" t="s">
        <v>1825</v>
      </c>
      <c r="B164" s="393" t="s">
        <v>1642</v>
      </c>
      <c r="C164" s="393" t="s">
        <v>1849</v>
      </c>
      <c r="D164" s="393" t="s">
        <v>1637</v>
      </c>
      <c r="E164" s="396">
        <v>48</v>
      </c>
      <c r="F164" s="396">
        <v>27792</v>
      </c>
      <c r="G164" s="393">
        <v>1</v>
      </c>
      <c r="H164" s="393">
        <v>579</v>
      </c>
      <c r="I164" s="396">
        <v>40</v>
      </c>
      <c r="J164" s="396">
        <v>23160</v>
      </c>
      <c r="K164" s="393">
        <v>0.83333333333333337</v>
      </c>
      <c r="L164" s="393">
        <v>579</v>
      </c>
      <c r="M164" s="396">
        <v>39</v>
      </c>
      <c r="N164" s="396">
        <v>22581</v>
      </c>
      <c r="O164" s="417">
        <v>0.8125</v>
      </c>
      <c r="P164" s="397">
        <v>579</v>
      </c>
    </row>
    <row r="165" spans="1:16" ht="14.4" customHeight="1" x14ac:dyDescent="0.3">
      <c r="A165" s="392" t="s">
        <v>1825</v>
      </c>
      <c r="B165" s="393" t="s">
        <v>1718</v>
      </c>
      <c r="C165" s="393" t="s">
        <v>1725</v>
      </c>
      <c r="D165" s="393" t="s">
        <v>1726</v>
      </c>
      <c r="E165" s="396">
        <v>6</v>
      </c>
      <c r="F165" s="396">
        <v>466.67999999999995</v>
      </c>
      <c r="G165" s="393">
        <v>1</v>
      </c>
      <c r="H165" s="393">
        <v>77.779999999999987</v>
      </c>
      <c r="I165" s="396">
        <v>7</v>
      </c>
      <c r="J165" s="396">
        <v>544.45000000000005</v>
      </c>
      <c r="K165" s="393">
        <v>1.1666452387074657</v>
      </c>
      <c r="L165" s="393">
        <v>77.778571428571439</v>
      </c>
      <c r="M165" s="396">
        <v>8</v>
      </c>
      <c r="N165" s="396">
        <v>622.23</v>
      </c>
      <c r="O165" s="417">
        <v>1.3333119053741322</v>
      </c>
      <c r="P165" s="397">
        <v>77.778750000000002</v>
      </c>
    </row>
    <row r="166" spans="1:16" ht="14.4" customHeight="1" x14ac:dyDescent="0.3">
      <c r="A166" s="392" t="s">
        <v>1825</v>
      </c>
      <c r="B166" s="393" t="s">
        <v>1718</v>
      </c>
      <c r="C166" s="393" t="s">
        <v>1727</v>
      </c>
      <c r="D166" s="393" t="s">
        <v>1728</v>
      </c>
      <c r="E166" s="396">
        <v>73</v>
      </c>
      <c r="F166" s="396">
        <v>18250</v>
      </c>
      <c r="G166" s="393">
        <v>1</v>
      </c>
      <c r="H166" s="393">
        <v>250</v>
      </c>
      <c r="I166" s="396">
        <v>38</v>
      </c>
      <c r="J166" s="396">
        <v>9500</v>
      </c>
      <c r="K166" s="393">
        <v>0.52054794520547942</v>
      </c>
      <c r="L166" s="393">
        <v>250</v>
      </c>
      <c r="M166" s="396">
        <v>29</v>
      </c>
      <c r="N166" s="396">
        <v>7250</v>
      </c>
      <c r="O166" s="417">
        <v>0.39726027397260272</v>
      </c>
      <c r="P166" s="397">
        <v>250</v>
      </c>
    </row>
    <row r="167" spans="1:16" ht="14.4" customHeight="1" x14ac:dyDescent="0.3">
      <c r="A167" s="392" t="s">
        <v>1825</v>
      </c>
      <c r="B167" s="393" t="s">
        <v>1718</v>
      </c>
      <c r="C167" s="393" t="s">
        <v>1729</v>
      </c>
      <c r="D167" s="393" t="s">
        <v>1730</v>
      </c>
      <c r="E167" s="396">
        <v>433</v>
      </c>
      <c r="F167" s="396">
        <v>129900</v>
      </c>
      <c r="G167" s="393">
        <v>1</v>
      </c>
      <c r="H167" s="393">
        <v>300</v>
      </c>
      <c r="I167" s="396">
        <v>291</v>
      </c>
      <c r="J167" s="396">
        <v>87300</v>
      </c>
      <c r="K167" s="393">
        <v>0.67205542725173206</v>
      </c>
      <c r="L167" s="393">
        <v>300</v>
      </c>
      <c r="M167" s="396">
        <v>386</v>
      </c>
      <c r="N167" s="396">
        <v>115800</v>
      </c>
      <c r="O167" s="417">
        <v>0.89145496535796764</v>
      </c>
      <c r="P167" s="397">
        <v>300</v>
      </c>
    </row>
    <row r="168" spans="1:16" ht="14.4" customHeight="1" x14ac:dyDescent="0.3">
      <c r="A168" s="392" t="s">
        <v>1825</v>
      </c>
      <c r="B168" s="393" t="s">
        <v>1718</v>
      </c>
      <c r="C168" s="393" t="s">
        <v>1731</v>
      </c>
      <c r="D168" s="393" t="s">
        <v>1732</v>
      </c>
      <c r="E168" s="396">
        <v>2</v>
      </c>
      <c r="F168" s="396">
        <v>222.22</v>
      </c>
      <c r="G168" s="393">
        <v>1</v>
      </c>
      <c r="H168" s="393">
        <v>111.11</v>
      </c>
      <c r="I168" s="396"/>
      <c r="J168" s="396"/>
      <c r="K168" s="393"/>
      <c r="L168" s="393"/>
      <c r="M168" s="396"/>
      <c r="N168" s="396"/>
      <c r="O168" s="417"/>
      <c r="P168" s="397"/>
    </row>
    <row r="169" spans="1:16" ht="14.4" customHeight="1" x14ac:dyDescent="0.3">
      <c r="A169" s="392" t="s">
        <v>1825</v>
      </c>
      <c r="B169" s="393" t="s">
        <v>1718</v>
      </c>
      <c r="C169" s="393" t="s">
        <v>1735</v>
      </c>
      <c r="D169" s="393" t="s">
        <v>1736</v>
      </c>
      <c r="E169" s="396">
        <v>1</v>
      </c>
      <c r="F169" s="396">
        <v>244.44</v>
      </c>
      <c r="G169" s="393">
        <v>1</v>
      </c>
      <c r="H169" s="393">
        <v>244.44</v>
      </c>
      <c r="I169" s="396"/>
      <c r="J169" s="396"/>
      <c r="K169" s="393"/>
      <c r="L169" s="393"/>
      <c r="M169" s="396"/>
      <c r="N169" s="396"/>
      <c r="O169" s="417"/>
      <c r="P169" s="397"/>
    </row>
    <row r="170" spans="1:16" ht="14.4" customHeight="1" x14ac:dyDescent="0.3">
      <c r="A170" s="392" t="s">
        <v>1825</v>
      </c>
      <c r="B170" s="393" t="s">
        <v>1718</v>
      </c>
      <c r="C170" s="393" t="s">
        <v>1850</v>
      </c>
      <c r="D170" s="393" t="s">
        <v>1851</v>
      </c>
      <c r="E170" s="396">
        <v>265</v>
      </c>
      <c r="F170" s="396">
        <v>176666.66999999998</v>
      </c>
      <c r="G170" s="393">
        <v>1</v>
      </c>
      <c r="H170" s="393">
        <v>666.66667924528292</v>
      </c>
      <c r="I170" s="396">
        <v>144</v>
      </c>
      <c r="J170" s="396">
        <v>96000</v>
      </c>
      <c r="K170" s="393">
        <v>0.54339621616233558</v>
      </c>
      <c r="L170" s="393">
        <v>666.66666666666663</v>
      </c>
      <c r="M170" s="396">
        <v>228</v>
      </c>
      <c r="N170" s="396">
        <v>152000</v>
      </c>
      <c r="O170" s="417">
        <v>0.86037734225703133</v>
      </c>
      <c r="P170" s="397">
        <v>666.66666666666663</v>
      </c>
    </row>
    <row r="171" spans="1:16" ht="14.4" customHeight="1" x14ac:dyDescent="0.3">
      <c r="A171" s="392" t="s">
        <v>1825</v>
      </c>
      <c r="B171" s="393" t="s">
        <v>1718</v>
      </c>
      <c r="C171" s="393" t="s">
        <v>1852</v>
      </c>
      <c r="D171" s="393" t="s">
        <v>1853</v>
      </c>
      <c r="E171" s="396">
        <v>334</v>
      </c>
      <c r="F171" s="396">
        <v>77933.33</v>
      </c>
      <c r="G171" s="393">
        <v>1</v>
      </c>
      <c r="H171" s="393">
        <v>233.33332335329342</v>
      </c>
      <c r="I171" s="396">
        <v>276</v>
      </c>
      <c r="J171" s="396">
        <v>64400</v>
      </c>
      <c r="K171" s="393">
        <v>0.8263473407334192</v>
      </c>
      <c r="L171" s="393">
        <v>233.33333333333334</v>
      </c>
      <c r="M171" s="396">
        <v>256</v>
      </c>
      <c r="N171" s="396">
        <v>59733.33</v>
      </c>
      <c r="O171" s="417">
        <v>0.76646705587968589</v>
      </c>
      <c r="P171" s="397">
        <v>233.33332031250001</v>
      </c>
    </row>
    <row r="172" spans="1:16" ht="14.4" customHeight="1" x14ac:dyDescent="0.3">
      <c r="A172" s="392" t="s">
        <v>1825</v>
      </c>
      <c r="B172" s="393" t="s">
        <v>1718</v>
      </c>
      <c r="C172" s="393" t="s">
        <v>1854</v>
      </c>
      <c r="D172" s="393" t="s">
        <v>1855</v>
      </c>
      <c r="E172" s="396">
        <v>234</v>
      </c>
      <c r="F172" s="396">
        <v>181999.98999999996</v>
      </c>
      <c r="G172" s="393">
        <v>1</v>
      </c>
      <c r="H172" s="393">
        <v>777.77773504273489</v>
      </c>
      <c r="I172" s="396">
        <v>224</v>
      </c>
      <c r="J172" s="396">
        <v>174222.22</v>
      </c>
      <c r="K172" s="393">
        <v>0.95726499765192319</v>
      </c>
      <c r="L172" s="393">
        <v>777.77776785714286</v>
      </c>
      <c r="M172" s="396">
        <v>232</v>
      </c>
      <c r="N172" s="396">
        <v>180444.44999999998</v>
      </c>
      <c r="O172" s="417">
        <v>0.99145307645346581</v>
      </c>
      <c r="P172" s="397">
        <v>777.77780172413782</v>
      </c>
    </row>
    <row r="173" spans="1:16" ht="14.4" customHeight="1" x14ac:dyDescent="0.3">
      <c r="A173" s="392" t="s">
        <v>1825</v>
      </c>
      <c r="B173" s="393" t="s">
        <v>1718</v>
      </c>
      <c r="C173" s="393" t="s">
        <v>1856</v>
      </c>
      <c r="D173" s="393" t="s">
        <v>1857</v>
      </c>
      <c r="E173" s="396">
        <v>932</v>
      </c>
      <c r="F173" s="396">
        <v>227822.21</v>
      </c>
      <c r="G173" s="393">
        <v>1</v>
      </c>
      <c r="H173" s="393">
        <v>244.4444313304721</v>
      </c>
      <c r="I173" s="396">
        <v>774</v>
      </c>
      <c r="J173" s="396">
        <v>189200</v>
      </c>
      <c r="K173" s="393">
        <v>0.83047214755751864</v>
      </c>
      <c r="L173" s="393">
        <v>244.44444444444446</v>
      </c>
      <c r="M173" s="396">
        <v>746</v>
      </c>
      <c r="N173" s="396">
        <v>182355.53999999998</v>
      </c>
      <c r="O173" s="417">
        <v>0.80042915921147451</v>
      </c>
      <c r="P173" s="397">
        <v>244.44442359249328</v>
      </c>
    </row>
    <row r="174" spans="1:16" ht="14.4" customHeight="1" x14ac:dyDescent="0.3">
      <c r="A174" s="392" t="s">
        <v>1825</v>
      </c>
      <c r="B174" s="393" t="s">
        <v>1718</v>
      </c>
      <c r="C174" s="393" t="s">
        <v>1858</v>
      </c>
      <c r="D174" s="393" t="s">
        <v>1859</v>
      </c>
      <c r="E174" s="396">
        <v>18</v>
      </c>
      <c r="F174" s="396">
        <v>9460</v>
      </c>
      <c r="G174" s="393">
        <v>1</v>
      </c>
      <c r="H174" s="393">
        <v>525.55555555555554</v>
      </c>
      <c r="I174" s="396">
        <v>4</v>
      </c>
      <c r="J174" s="396">
        <v>2102.2299999999996</v>
      </c>
      <c r="K174" s="393">
        <v>0.22222304439746296</v>
      </c>
      <c r="L174" s="393">
        <v>525.55749999999989</v>
      </c>
      <c r="M174" s="396">
        <v>6</v>
      </c>
      <c r="N174" s="396">
        <v>3153.33</v>
      </c>
      <c r="O174" s="417">
        <v>0.33333298097251585</v>
      </c>
      <c r="P174" s="397">
        <v>525.55499999999995</v>
      </c>
    </row>
    <row r="175" spans="1:16" ht="14.4" customHeight="1" x14ac:dyDescent="0.3">
      <c r="A175" s="392" t="s">
        <v>1825</v>
      </c>
      <c r="B175" s="393" t="s">
        <v>1718</v>
      </c>
      <c r="C175" s="393" t="s">
        <v>1860</v>
      </c>
      <c r="D175" s="393" t="s">
        <v>1861</v>
      </c>
      <c r="E175" s="396">
        <v>4</v>
      </c>
      <c r="F175" s="396">
        <v>4000</v>
      </c>
      <c r="G175" s="393">
        <v>1</v>
      </c>
      <c r="H175" s="393">
        <v>1000</v>
      </c>
      <c r="I175" s="396">
        <v>4</v>
      </c>
      <c r="J175" s="396">
        <v>4000</v>
      </c>
      <c r="K175" s="393">
        <v>1</v>
      </c>
      <c r="L175" s="393">
        <v>1000</v>
      </c>
      <c r="M175" s="396"/>
      <c r="N175" s="396"/>
      <c r="O175" s="417"/>
      <c r="P175" s="397"/>
    </row>
    <row r="176" spans="1:16" ht="14.4" customHeight="1" x14ac:dyDescent="0.3">
      <c r="A176" s="392" t="s">
        <v>1825</v>
      </c>
      <c r="B176" s="393" t="s">
        <v>1718</v>
      </c>
      <c r="C176" s="393" t="s">
        <v>1765</v>
      </c>
      <c r="D176" s="393" t="s">
        <v>1766</v>
      </c>
      <c r="E176" s="396">
        <v>2</v>
      </c>
      <c r="F176" s="396">
        <v>0</v>
      </c>
      <c r="G176" s="393"/>
      <c r="H176" s="393">
        <v>0</v>
      </c>
      <c r="I176" s="396">
        <v>6</v>
      </c>
      <c r="J176" s="396">
        <v>0</v>
      </c>
      <c r="K176" s="393"/>
      <c r="L176" s="393">
        <v>0</v>
      </c>
      <c r="M176" s="396">
        <v>13</v>
      </c>
      <c r="N176" s="396">
        <v>0</v>
      </c>
      <c r="O176" s="417"/>
      <c r="P176" s="397">
        <v>0</v>
      </c>
    </row>
    <row r="177" spans="1:16" ht="14.4" customHeight="1" x14ac:dyDescent="0.3">
      <c r="A177" s="392" t="s">
        <v>1825</v>
      </c>
      <c r="B177" s="393" t="s">
        <v>1718</v>
      </c>
      <c r="C177" s="393" t="s">
        <v>1767</v>
      </c>
      <c r="D177" s="393" t="s">
        <v>1768</v>
      </c>
      <c r="E177" s="396">
        <v>734</v>
      </c>
      <c r="F177" s="396">
        <v>0</v>
      </c>
      <c r="G177" s="393"/>
      <c r="H177" s="393">
        <v>0</v>
      </c>
      <c r="I177" s="396">
        <v>506</v>
      </c>
      <c r="J177" s="396">
        <v>0</v>
      </c>
      <c r="K177" s="393"/>
      <c r="L177" s="393">
        <v>0</v>
      </c>
      <c r="M177" s="396">
        <v>616</v>
      </c>
      <c r="N177" s="396">
        <v>0</v>
      </c>
      <c r="O177" s="417"/>
      <c r="P177" s="397">
        <v>0</v>
      </c>
    </row>
    <row r="178" spans="1:16" ht="14.4" customHeight="1" x14ac:dyDescent="0.3">
      <c r="A178" s="392" t="s">
        <v>1825</v>
      </c>
      <c r="B178" s="393" t="s">
        <v>1718</v>
      </c>
      <c r="C178" s="393" t="s">
        <v>1769</v>
      </c>
      <c r="D178" s="393" t="s">
        <v>1770</v>
      </c>
      <c r="E178" s="396">
        <v>562</v>
      </c>
      <c r="F178" s="396">
        <v>171722.23</v>
      </c>
      <c r="G178" s="393">
        <v>1</v>
      </c>
      <c r="H178" s="393">
        <v>305.55556939501781</v>
      </c>
      <c r="I178" s="396">
        <v>382</v>
      </c>
      <c r="J178" s="396">
        <v>116722.21</v>
      </c>
      <c r="K178" s="393">
        <v>0.67971520053053114</v>
      </c>
      <c r="L178" s="393">
        <v>305.55552356020945</v>
      </c>
      <c r="M178" s="396">
        <v>439</v>
      </c>
      <c r="N178" s="396">
        <v>134138.89000000001</v>
      </c>
      <c r="O178" s="417">
        <v>0.78113876112603475</v>
      </c>
      <c r="P178" s="397">
        <v>305.55555808656038</v>
      </c>
    </row>
    <row r="179" spans="1:16" ht="14.4" customHeight="1" x14ac:dyDescent="0.3">
      <c r="A179" s="392" t="s">
        <v>1825</v>
      </c>
      <c r="B179" s="393" t="s">
        <v>1718</v>
      </c>
      <c r="C179" s="393" t="s">
        <v>1771</v>
      </c>
      <c r="D179" s="393" t="s">
        <v>1772</v>
      </c>
      <c r="E179" s="396">
        <v>1014</v>
      </c>
      <c r="F179" s="396">
        <v>0</v>
      </c>
      <c r="G179" s="393"/>
      <c r="H179" s="393">
        <v>0</v>
      </c>
      <c r="I179" s="396">
        <v>1023</v>
      </c>
      <c r="J179" s="396">
        <v>0</v>
      </c>
      <c r="K179" s="393"/>
      <c r="L179" s="393">
        <v>0</v>
      </c>
      <c r="M179" s="396">
        <v>1155</v>
      </c>
      <c r="N179" s="396">
        <v>0</v>
      </c>
      <c r="O179" s="417"/>
      <c r="P179" s="397">
        <v>0</v>
      </c>
    </row>
    <row r="180" spans="1:16" ht="14.4" customHeight="1" x14ac:dyDescent="0.3">
      <c r="A180" s="392" t="s">
        <v>1825</v>
      </c>
      <c r="B180" s="393" t="s">
        <v>1718</v>
      </c>
      <c r="C180" s="393" t="s">
        <v>1773</v>
      </c>
      <c r="D180" s="393" t="s">
        <v>1774</v>
      </c>
      <c r="E180" s="396">
        <v>492</v>
      </c>
      <c r="F180" s="396">
        <v>224133.33000000002</v>
      </c>
      <c r="G180" s="393">
        <v>1</v>
      </c>
      <c r="H180" s="393">
        <v>455.55554878048781</v>
      </c>
      <c r="I180" s="396">
        <v>339</v>
      </c>
      <c r="J180" s="396">
        <v>154433.34</v>
      </c>
      <c r="K180" s="393">
        <v>0.68902443023534243</v>
      </c>
      <c r="L180" s="393">
        <v>455.55557522123894</v>
      </c>
      <c r="M180" s="396">
        <v>439</v>
      </c>
      <c r="N180" s="396">
        <v>199988.90000000002</v>
      </c>
      <c r="O180" s="417">
        <v>0.89227648560791917</v>
      </c>
      <c r="P180" s="397">
        <v>455.5555808656037</v>
      </c>
    </row>
    <row r="181" spans="1:16" ht="14.4" customHeight="1" x14ac:dyDescent="0.3">
      <c r="A181" s="392" t="s">
        <v>1825</v>
      </c>
      <c r="B181" s="393" t="s">
        <v>1718</v>
      </c>
      <c r="C181" s="393" t="s">
        <v>1777</v>
      </c>
      <c r="D181" s="393" t="s">
        <v>1778</v>
      </c>
      <c r="E181" s="396">
        <v>580</v>
      </c>
      <c r="F181" s="396">
        <v>45111.119999999995</v>
      </c>
      <c r="G181" s="393">
        <v>1</v>
      </c>
      <c r="H181" s="393">
        <v>77.777793103448275</v>
      </c>
      <c r="I181" s="396">
        <v>392</v>
      </c>
      <c r="J181" s="396">
        <v>30488.89</v>
      </c>
      <c r="K181" s="393">
        <v>0.67586196042128865</v>
      </c>
      <c r="L181" s="393">
        <v>77.777780612244896</v>
      </c>
      <c r="M181" s="396">
        <v>453</v>
      </c>
      <c r="N181" s="396">
        <v>35233.340000000004</v>
      </c>
      <c r="O181" s="417">
        <v>0.78103447664345305</v>
      </c>
      <c r="P181" s="397">
        <v>77.777792494481247</v>
      </c>
    </row>
    <row r="182" spans="1:16" ht="14.4" customHeight="1" x14ac:dyDescent="0.3">
      <c r="A182" s="392" t="s">
        <v>1825</v>
      </c>
      <c r="B182" s="393" t="s">
        <v>1718</v>
      </c>
      <c r="C182" s="393" t="s">
        <v>1862</v>
      </c>
      <c r="D182" s="393" t="s">
        <v>1863</v>
      </c>
      <c r="E182" s="396">
        <v>292</v>
      </c>
      <c r="F182" s="396">
        <v>421777.77</v>
      </c>
      <c r="G182" s="393">
        <v>1</v>
      </c>
      <c r="H182" s="393">
        <v>1444.4444178082192</v>
      </c>
      <c r="I182" s="396">
        <v>253</v>
      </c>
      <c r="J182" s="396">
        <v>365444.44</v>
      </c>
      <c r="K182" s="393">
        <v>0.86643836160450083</v>
      </c>
      <c r="L182" s="393">
        <v>1444.4444268774703</v>
      </c>
      <c r="M182" s="396">
        <v>230</v>
      </c>
      <c r="N182" s="396">
        <v>332222.22999999992</v>
      </c>
      <c r="O182" s="417">
        <v>0.78767126584219915</v>
      </c>
      <c r="P182" s="397">
        <v>1444.4444782608691</v>
      </c>
    </row>
    <row r="183" spans="1:16" ht="14.4" customHeight="1" x14ac:dyDescent="0.3">
      <c r="A183" s="392" t="s">
        <v>1825</v>
      </c>
      <c r="B183" s="393" t="s">
        <v>1718</v>
      </c>
      <c r="C183" s="393" t="s">
        <v>1787</v>
      </c>
      <c r="D183" s="393" t="s">
        <v>1788</v>
      </c>
      <c r="E183" s="396">
        <v>4</v>
      </c>
      <c r="F183" s="396">
        <v>355.56</v>
      </c>
      <c r="G183" s="393">
        <v>1</v>
      </c>
      <c r="H183" s="393">
        <v>88.89</v>
      </c>
      <c r="I183" s="396"/>
      <c r="J183" s="396"/>
      <c r="K183" s="393"/>
      <c r="L183" s="393"/>
      <c r="M183" s="396"/>
      <c r="N183" s="396"/>
      <c r="O183" s="417"/>
      <c r="P183" s="397"/>
    </row>
    <row r="184" spans="1:16" ht="14.4" customHeight="1" x14ac:dyDescent="0.3">
      <c r="A184" s="392" t="s">
        <v>1825</v>
      </c>
      <c r="B184" s="393" t="s">
        <v>1718</v>
      </c>
      <c r="C184" s="393" t="s">
        <v>1791</v>
      </c>
      <c r="D184" s="393" t="s">
        <v>1792</v>
      </c>
      <c r="E184" s="396">
        <v>10</v>
      </c>
      <c r="F184" s="396">
        <v>966.67</v>
      </c>
      <c r="G184" s="393">
        <v>1</v>
      </c>
      <c r="H184" s="393">
        <v>96.667000000000002</v>
      </c>
      <c r="I184" s="396">
        <v>4</v>
      </c>
      <c r="J184" s="396">
        <v>386.66</v>
      </c>
      <c r="K184" s="393">
        <v>0.39999172416646844</v>
      </c>
      <c r="L184" s="393">
        <v>96.665000000000006</v>
      </c>
      <c r="M184" s="396">
        <v>2</v>
      </c>
      <c r="N184" s="396">
        <v>193.34</v>
      </c>
      <c r="O184" s="417">
        <v>0.20000620687514872</v>
      </c>
      <c r="P184" s="397">
        <v>96.67</v>
      </c>
    </row>
    <row r="185" spans="1:16" ht="14.4" customHeight="1" x14ac:dyDescent="0.3">
      <c r="A185" s="392" t="s">
        <v>1825</v>
      </c>
      <c r="B185" s="393" t="s">
        <v>1718</v>
      </c>
      <c r="C185" s="393" t="s">
        <v>1864</v>
      </c>
      <c r="D185" s="393" t="s">
        <v>1865</v>
      </c>
      <c r="E185" s="396">
        <v>324</v>
      </c>
      <c r="F185" s="396">
        <v>113400</v>
      </c>
      <c r="G185" s="393">
        <v>1</v>
      </c>
      <c r="H185" s="393">
        <v>350</v>
      </c>
      <c r="I185" s="396">
        <v>193</v>
      </c>
      <c r="J185" s="396">
        <v>67550</v>
      </c>
      <c r="K185" s="393">
        <v>0.59567901234567899</v>
      </c>
      <c r="L185" s="393">
        <v>350</v>
      </c>
      <c r="M185" s="396">
        <v>272</v>
      </c>
      <c r="N185" s="396">
        <v>95200</v>
      </c>
      <c r="O185" s="417">
        <v>0.83950617283950613</v>
      </c>
      <c r="P185" s="397">
        <v>350</v>
      </c>
    </row>
    <row r="186" spans="1:16" ht="14.4" customHeight="1" x14ac:dyDescent="0.3">
      <c r="A186" s="392" t="s">
        <v>1825</v>
      </c>
      <c r="B186" s="393" t="s">
        <v>1718</v>
      </c>
      <c r="C186" s="393" t="s">
        <v>1866</v>
      </c>
      <c r="D186" s="393" t="s">
        <v>1867</v>
      </c>
      <c r="E186" s="396">
        <v>74</v>
      </c>
      <c r="F186" s="396">
        <v>4357.79</v>
      </c>
      <c r="G186" s="393">
        <v>1</v>
      </c>
      <c r="H186" s="393">
        <v>58.889054054054057</v>
      </c>
      <c r="I186" s="396">
        <v>37</v>
      </c>
      <c r="J186" s="396">
        <v>2178.89</v>
      </c>
      <c r="K186" s="393">
        <v>0.49999885262942911</v>
      </c>
      <c r="L186" s="393">
        <v>58.888918918918918</v>
      </c>
      <c r="M186" s="396">
        <v>29</v>
      </c>
      <c r="N186" s="396">
        <v>1707.7800000000002</v>
      </c>
      <c r="O186" s="417">
        <v>0.39189130270159878</v>
      </c>
      <c r="P186" s="397">
        <v>58.888965517241388</v>
      </c>
    </row>
    <row r="187" spans="1:16" ht="14.4" customHeight="1" x14ac:dyDescent="0.3">
      <c r="A187" s="392" t="s">
        <v>1825</v>
      </c>
      <c r="B187" s="393" t="s">
        <v>1718</v>
      </c>
      <c r="C187" s="393" t="s">
        <v>1868</v>
      </c>
      <c r="D187" s="393" t="s">
        <v>1869</v>
      </c>
      <c r="E187" s="396">
        <v>431</v>
      </c>
      <c r="F187" s="396">
        <v>55551.11</v>
      </c>
      <c r="G187" s="393">
        <v>1</v>
      </c>
      <c r="H187" s="393">
        <v>128.88888631090487</v>
      </c>
      <c r="I187" s="396">
        <v>291</v>
      </c>
      <c r="J187" s="396">
        <v>37506.669999999991</v>
      </c>
      <c r="K187" s="393">
        <v>0.67517408743047602</v>
      </c>
      <c r="L187" s="393">
        <v>128.88890034364258</v>
      </c>
      <c r="M187" s="396">
        <v>386</v>
      </c>
      <c r="N187" s="396">
        <v>49751.12</v>
      </c>
      <c r="O187" s="417">
        <v>0.89559182525785719</v>
      </c>
      <c r="P187" s="397">
        <v>128.88891191709845</v>
      </c>
    </row>
    <row r="188" spans="1:16" ht="14.4" customHeight="1" x14ac:dyDescent="0.3">
      <c r="A188" s="392" t="s">
        <v>1825</v>
      </c>
      <c r="B188" s="393" t="s">
        <v>1718</v>
      </c>
      <c r="C188" s="393" t="s">
        <v>1803</v>
      </c>
      <c r="D188" s="393" t="s">
        <v>1804</v>
      </c>
      <c r="E188" s="396">
        <v>1111</v>
      </c>
      <c r="F188" s="396">
        <v>54315.55</v>
      </c>
      <c r="G188" s="393">
        <v>1</v>
      </c>
      <c r="H188" s="393">
        <v>48.88888388838884</v>
      </c>
      <c r="I188" s="396">
        <v>953</v>
      </c>
      <c r="J188" s="396">
        <v>46591.11</v>
      </c>
      <c r="K188" s="393">
        <v>0.85778584585813822</v>
      </c>
      <c r="L188" s="393">
        <v>48.888887722980066</v>
      </c>
      <c r="M188" s="396">
        <v>1082</v>
      </c>
      <c r="N188" s="396">
        <v>52897.789999999994</v>
      </c>
      <c r="O188" s="417">
        <v>0.97389771437461259</v>
      </c>
      <c r="P188" s="397">
        <v>48.888900184842875</v>
      </c>
    </row>
    <row r="189" spans="1:16" ht="14.4" customHeight="1" x14ac:dyDescent="0.3">
      <c r="A189" s="392" t="s">
        <v>1825</v>
      </c>
      <c r="B189" s="393" t="s">
        <v>1718</v>
      </c>
      <c r="C189" s="393" t="s">
        <v>1870</v>
      </c>
      <c r="D189" s="393" t="s">
        <v>1871</v>
      </c>
      <c r="E189" s="396">
        <v>1377</v>
      </c>
      <c r="F189" s="396">
        <v>1223999.9900000002</v>
      </c>
      <c r="G189" s="393">
        <v>1</v>
      </c>
      <c r="H189" s="393">
        <v>888.88888162672492</v>
      </c>
      <c r="I189" s="396">
        <v>1416</v>
      </c>
      <c r="J189" s="396">
        <v>1258666.6599999999</v>
      </c>
      <c r="K189" s="393">
        <v>1.0283224430418498</v>
      </c>
      <c r="L189" s="393">
        <v>888.88888418079091</v>
      </c>
      <c r="M189" s="396">
        <v>1298</v>
      </c>
      <c r="N189" s="396">
        <v>1153777.78</v>
      </c>
      <c r="O189" s="417">
        <v>0.94262891292997464</v>
      </c>
      <c r="P189" s="397">
        <v>888.88889060092447</v>
      </c>
    </row>
    <row r="190" spans="1:16" ht="14.4" customHeight="1" thickBot="1" x14ac:dyDescent="0.35">
      <c r="A190" s="398" t="s">
        <v>1825</v>
      </c>
      <c r="B190" s="399" t="s">
        <v>1718</v>
      </c>
      <c r="C190" s="399" t="s">
        <v>1872</v>
      </c>
      <c r="D190" s="399" t="s">
        <v>1873</v>
      </c>
      <c r="E190" s="402">
        <v>35</v>
      </c>
      <c r="F190" s="402">
        <v>11666.67</v>
      </c>
      <c r="G190" s="399">
        <v>1</v>
      </c>
      <c r="H190" s="399">
        <v>333.33342857142856</v>
      </c>
      <c r="I190" s="402">
        <v>38</v>
      </c>
      <c r="J190" s="402">
        <v>12666.67</v>
      </c>
      <c r="K190" s="399">
        <v>1.0857142612244968</v>
      </c>
      <c r="L190" s="399">
        <v>333.33342105263159</v>
      </c>
      <c r="M190" s="402">
        <v>35</v>
      </c>
      <c r="N190" s="402">
        <v>11666.67</v>
      </c>
      <c r="O190" s="410">
        <v>1</v>
      </c>
      <c r="P190" s="403">
        <v>333.33342857142856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282" t="s">
        <v>106</v>
      </c>
      <c r="B1" s="282"/>
      <c r="C1" s="283"/>
      <c r="D1" s="283"/>
      <c r="E1" s="283"/>
    </row>
    <row r="2" spans="1:5" ht="14.4" customHeight="1" thickBot="1" x14ac:dyDescent="0.35">
      <c r="A2" s="212" t="s">
        <v>241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16342.907692525994</v>
      </c>
      <c r="D4" s="144">
        <f ca="1">IF(ISERROR(VLOOKUP("Náklady celkem",INDIRECT("HI!$A:$G"),5,0)),0,VLOOKUP("Náklady celkem",INDIRECT("HI!$A:$G"),5,0))</f>
        <v>14852.503630000014</v>
      </c>
      <c r="E4" s="145">
        <f ca="1">IF(C4=0,0,D4/C4)</f>
        <v>0.90880422929834093</v>
      </c>
    </row>
    <row r="5" spans="1:5" ht="14.4" customHeight="1" x14ac:dyDescent="0.3">
      <c r="A5" s="146" t="s">
        <v>127</v>
      </c>
      <c r="B5" s="147"/>
      <c r="C5" s="148"/>
      <c r="D5" s="148"/>
      <c r="E5" s="149"/>
    </row>
    <row r="6" spans="1:5" ht="14.4" customHeight="1" x14ac:dyDescent="0.3">
      <c r="A6" s="150" t="s">
        <v>132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114.90252892276459</v>
      </c>
      <c r="D7" s="152">
        <f>IF(ISERROR(HI!E5),"",HI!E5)</f>
        <v>114.98582</v>
      </c>
      <c r="E7" s="149">
        <f t="shared" ref="E7:E12" si="0">IF(C7=0,0,D7/C7)</f>
        <v>1.0007248846306194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125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155" t="s">
        <v>128</v>
      </c>
      <c r="B9" s="151"/>
      <c r="C9" s="152"/>
      <c r="D9" s="152"/>
      <c r="E9" s="149"/>
    </row>
    <row r="10" spans="1:5" ht="14.4" customHeight="1" x14ac:dyDescent="0.3">
      <c r="A10" s="155" t="s">
        <v>129</v>
      </c>
      <c r="B10" s="151"/>
      <c r="C10" s="152"/>
      <c r="D10" s="152"/>
      <c r="E10" s="149"/>
    </row>
    <row r="11" spans="1:5" ht="14.4" customHeight="1" x14ac:dyDescent="0.3">
      <c r="A11" s="156" t="s">
        <v>133</v>
      </c>
      <c r="B11" s="151"/>
      <c r="C11" s="148"/>
      <c r="D11" s="148"/>
      <c r="E11" s="149"/>
    </row>
    <row r="12" spans="1:5" ht="14.4" customHeight="1" x14ac:dyDescent="0.3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1" t="s">
        <v>98</v>
      </c>
      <c r="C12" s="152">
        <f>IF(ISERROR(HI!F6),"",HI!F6)</f>
        <v>1628.4108274735959</v>
      </c>
      <c r="D12" s="152">
        <f>IF(ISERROR(HI!E6),"",HI!E6)</f>
        <v>1597.3836600000009</v>
      </c>
      <c r="E12" s="149">
        <f t="shared" si="0"/>
        <v>0.9809463515286666</v>
      </c>
    </row>
    <row r="13" spans="1:5" ht="14.4" customHeight="1" thickBot="1" x14ac:dyDescent="0.35">
      <c r="A13" s="158" t="str">
        <f>HYPERLINK("#HI!A1","Osobní náklady")</f>
        <v>Osobní náklady</v>
      </c>
      <c r="B13" s="151"/>
      <c r="C13" s="148">
        <f ca="1">IF(ISERROR(VLOOKUP("Osobní náklady (Kč) *",INDIRECT("HI!$A:$G"),6,0)),0,VLOOKUP("Osobní náklady (Kč) *",INDIRECT("HI!$A:$G"),6,0))</f>
        <v>11621.307115408257</v>
      </c>
      <c r="D13" s="148">
        <f ca="1">IF(ISERROR(VLOOKUP("Osobní náklady (Kč) *",INDIRECT("HI!$A:$G"),5,0)),0,VLOOKUP("Osobní náklady (Kč) *",INDIRECT("HI!$A:$G"),5,0))</f>
        <v>10408.483040000012</v>
      </c>
      <c r="E13" s="149">
        <f ca="1">IF(C13=0,0,D13/C13)</f>
        <v>0.89563789482852518</v>
      </c>
    </row>
    <row r="14" spans="1:5" ht="14.4" customHeight="1" thickBot="1" x14ac:dyDescent="0.35">
      <c r="A14" s="162"/>
      <c r="B14" s="163"/>
      <c r="C14" s="164"/>
      <c r="D14" s="164"/>
      <c r="E14" s="165"/>
    </row>
    <row r="15" spans="1:5" ht="14.4" customHeight="1" thickBot="1" x14ac:dyDescent="0.3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10621.733320000005</v>
      </c>
      <c r="D15" s="168">
        <f ca="1">IF(ISERROR(VLOOKUP("Výnosy celkem",INDIRECT("HI!$A:$G"),5,0)),0,VLOOKUP("Výnosy celkem",INDIRECT("HI!$A:$G"),5,0))</f>
        <v>9865.476749999998</v>
      </c>
      <c r="E15" s="169">
        <f t="shared" ref="E15:E17" ca="1" si="1">IF(C15=0,0,D15/C15)</f>
        <v>0.92880102077350912</v>
      </c>
    </row>
    <row r="16" spans="1:5" ht="14.4" customHeight="1" x14ac:dyDescent="0.3">
      <c r="A16" s="170" t="str">
        <f>HYPERLINK("#HI!A1","Ambulance (body za výkony + Kč za ZUM a ZULP)")</f>
        <v>Ambulance (body za výkony + Kč za ZUM a ZULP)</v>
      </c>
      <c r="B16" s="147"/>
      <c r="C16" s="148">
        <f ca="1">IF(ISERROR(VLOOKUP("Ambulance *",INDIRECT("HI!$A:$G"),6,0)),0,VLOOKUP("Ambulance *",INDIRECT("HI!$A:$G"),6,0))</f>
        <v>10621.733320000005</v>
      </c>
      <c r="D16" s="148">
        <f ca="1">IF(ISERROR(VLOOKUP("Ambulance *",INDIRECT("HI!$A:$G"),5,0)),0,VLOOKUP("Ambulance *",INDIRECT("HI!$A:$G"),5,0))</f>
        <v>9865.476749999998</v>
      </c>
      <c r="E16" s="149">
        <f t="shared" ca="1" si="1"/>
        <v>0.92880102077350912</v>
      </c>
    </row>
    <row r="17" spans="1:5" ht="14.4" customHeight="1" x14ac:dyDescent="0.3">
      <c r="A17" s="171" t="str">
        <f>HYPERLINK("#'ZV Vykáz.-A'!A1","Zdravotní výkony vykázané u ambulantních pacientů (min. 100 %)")</f>
        <v>Zdravotní výkony vykázané u ambulantních pacientů (min. 100 %)</v>
      </c>
      <c r="B17" s="134" t="s">
        <v>108</v>
      </c>
      <c r="C17" s="154">
        <v>1</v>
      </c>
      <c r="D17" s="154">
        <f>IF(ISERROR(VLOOKUP("Celkem:",'ZV Vykáz.-A'!$A:$S,7,0)),"",VLOOKUP("Celkem:",'ZV Vykáz.-A'!$A:$S,7,0))</f>
        <v>0.92880102077350912</v>
      </c>
      <c r="E17" s="149">
        <f t="shared" si="1"/>
        <v>0.92880102077350912</v>
      </c>
    </row>
    <row r="18" spans="1:5" ht="14.4" customHeight="1" x14ac:dyDescent="0.3">
      <c r="A18" s="172" t="str">
        <f>HYPERLINK("#HI!A1","Hospitalizace (casemix * 30000)")</f>
        <v>Hospitalizace (casemix * 30000)</v>
      </c>
      <c r="B18" s="151"/>
      <c r="C18" s="148">
        <f ca="1">IF(ISERROR(VLOOKUP("Hospitalizace *",INDIRECT("HI!$A:$G"),6,0)),0,VLOOKUP("Hospitalizace *",INDIRECT("HI!$A:$G"),6,0))</f>
        <v>0</v>
      </c>
      <c r="D18" s="148">
        <f ca="1">IF(ISERROR(VLOOKUP("Hospitalizace *",INDIRECT("HI!$A:$G"),5,0)),0,VLOOKUP("Hospitalizace *",INDIRECT("HI!$A:$G"),5,0))</f>
        <v>0</v>
      </c>
      <c r="E18" s="149">
        <f ca="1">IF(C18=0,0,D18/C18)</f>
        <v>0</v>
      </c>
    </row>
    <row r="19" spans="1:5" ht="14.4" customHeight="1" thickBot="1" x14ac:dyDescent="0.35">
      <c r="A19" s="173" t="s">
        <v>130</v>
      </c>
      <c r="B19" s="159"/>
      <c r="C19" s="160"/>
      <c r="D19" s="160"/>
      <c r="E19" s="161"/>
    </row>
    <row r="20" spans="1:5" ht="14.4" customHeight="1" thickBot="1" x14ac:dyDescent="0.35">
      <c r="A20" s="174"/>
      <c r="B20" s="175"/>
      <c r="C20" s="176"/>
      <c r="D20" s="176"/>
      <c r="E20" s="177"/>
    </row>
    <row r="21" spans="1:5" ht="14.4" customHeight="1" thickBot="1" x14ac:dyDescent="0.35">
      <c r="A21" s="178" t="s">
        <v>131</v>
      </c>
      <c r="B21" s="179"/>
      <c r="C21" s="180"/>
      <c r="D21" s="180"/>
      <c r="E21" s="181"/>
    </row>
  </sheetData>
  <mergeCells count="1">
    <mergeCell ref="A1:E1"/>
  </mergeCells>
  <conditionalFormatting sqref="E5">
    <cfRule type="cellIs" dxfId="4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2" priority="16" operator="lessThan">
      <formula>1</formula>
    </cfRule>
  </conditionalFormatting>
  <conditionalFormatting sqref="E15 E17 E8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282" t="s">
        <v>118</v>
      </c>
      <c r="B1" s="282"/>
      <c r="C1" s="282"/>
      <c r="D1" s="282"/>
      <c r="E1" s="282"/>
      <c r="F1" s="282"/>
      <c r="G1" s="283"/>
      <c r="H1" s="283"/>
    </row>
    <row r="2" spans="1:8" ht="14.4" customHeight="1" thickBot="1" x14ac:dyDescent="0.35">
      <c r="A2" s="212" t="s">
        <v>241</v>
      </c>
      <c r="B2" s="96"/>
      <c r="C2" s="96"/>
      <c r="D2" s="96"/>
      <c r="E2" s="96"/>
      <c r="F2" s="96"/>
    </row>
    <row r="3" spans="1:8" ht="14.4" customHeight="1" x14ac:dyDescent="0.3">
      <c r="A3" s="284"/>
      <c r="B3" s="92">
        <v>2012</v>
      </c>
      <c r="C3" s="40">
        <v>2013</v>
      </c>
      <c r="D3" s="7"/>
      <c r="E3" s="288">
        <v>2014</v>
      </c>
      <c r="F3" s="289"/>
      <c r="G3" s="289"/>
      <c r="H3" s="290"/>
    </row>
    <row r="4" spans="1:8" ht="14.4" customHeight="1" thickBot="1" x14ac:dyDescent="0.35">
      <c r="A4" s="285"/>
      <c r="B4" s="286" t="s">
        <v>60</v>
      </c>
      <c r="C4" s="28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94.407020000000003</v>
      </c>
      <c r="C5" s="29">
        <v>97.021889999999999</v>
      </c>
      <c r="D5" s="8"/>
      <c r="E5" s="102">
        <v>114.98582</v>
      </c>
      <c r="F5" s="28">
        <v>114.90252892276459</v>
      </c>
      <c r="G5" s="101">
        <f>E5-F5</f>
        <v>8.3291077235415401E-2</v>
      </c>
      <c r="H5" s="107">
        <f>IF(F5&lt;0.00000001,"",E5/F5)</f>
        <v>1.0007248846306194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1623.0586499999999</v>
      </c>
      <c r="C6" s="31">
        <v>1592.2573500000001</v>
      </c>
      <c r="D6" s="8"/>
      <c r="E6" s="103">
        <v>1597.3836600000009</v>
      </c>
      <c r="F6" s="30">
        <v>1628.4108274735959</v>
      </c>
      <c r="G6" s="104">
        <f>E6-F6</f>
        <v>-31.027167473595</v>
      </c>
      <c r="H6" s="108">
        <f>IF(F6&lt;0.00000001,"",E6/F6)</f>
        <v>0.9809463515286666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11542.037199999997</v>
      </c>
      <c r="C7" s="31">
        <v>10338.48964</v>
      </c>
      <c r="D7" s="8"/>
      <c r="E7" s="103">
        <v>10408.483040000012</v>
      </c>
      <c r="F7" s="30">
        <v>11621.307115408257</v>
      </c>
      <c r="G7" s="104">
        <f>E7-F7</f>
        <v>-1212.8240754082453</v>
      </c>
      <c r="H7" s="108">
        <f>IF(F7&lt;0.00000001,"",E7/F7)</f>
        <v>0.89563789482852518</v>
      </c>
    </row>
    <row r="8" spans="1:8" ht="14.4" customHeight="1" thickBot="1" x14ac:dyDescent="0.35">
      <c r="A8" s="1" t="s">
        <v>63</v>
      </c>
      <c r="B8" s="11">
        <v>4500.2709500000019</v>
      </c>
      <c r="C8" s="33">
        <v>3082.2049200000001</v>
      </c>
      <c r="D8" s="8"/>
      <c r="E8" s="105">
        <v>2731.6511100000012</v>
      </c>
      <c r="F8" s="32">
        <v>2978.2872207213763</v>
      </c>
      <c r="G8" s="106">
        <f>E8-F8</f>
        <v>-246.63611072137519</v>
      </c>
      <c r="H8" s="109">
        <f>IF(F8&lt;0.00000001,"",E8/F8)</f>
        <v>0.91718860793364421</v>
      </c>
    </row>
    <row r="9" spans="1:8" ht="14.4" customHeight="1" thickBot="1" x14ac:dyDescent="0.35">
      <c r="A9" s="2" t="s">
        <v>64</v>
      </c>
      <c r="B9" s="3">
        <v>17759.773819999999</v>
      </c>
      <c r="C9" s="35">
        <v>15109.9738</v>
      </c>
      <c r="D9" s="8"/>
      <c r="E9" s="3">
        <v>14852.503630000014</v>
      </c>
      <c r="F9" s="34">
        <v>16342.907692525994</v>
      </c>
      <c r="G9" s="34">
        <f>E9-F9</f>
        <v>-1490.4040625259804</v>
      </c>
      <c r="H9" s="110">
        <f>IF(F9&lt;0.00000001,"",E9/F9)</f>
        <v>0.90880422929834093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10621.733320000005</v>
      </c>
      <c r="C11" s="29">
        <f>IF(ISERROR(VLOOKUP("Celkem:",'ZV Vykáz.-A'!A:F,4,0)),0,VLOOKUP("Celkem:",'ZV Vykáz.-A'!A:F,4,0)/1000)</f>
        <v>9603.0121600000039</v>
      </c>
      <c r="D11" s="8"/>
      <c r="E11" s="102">
        <f>IF(ISERROR(VLOOKUP("Celkem:",'ZV Vykáz.-A'!A:F,6,0)),0,VLOOKUP("Celkem:",'ZV Vykáz.-A'!A:F,6,0)/1000)</f>
        <v>9865.476749999998</v>
      </c>
      <c r="F11" s="28">
        <f>B11</f>
        <v>10621.733320000005</v>
      </c>
      <c r="G11" s="101">
        <f>E11-F11</f>
        <v>-756.25657000000683</v>
      </c>
      <c r="H11" s="107">
        <f>IF(F11&lt;0.00000001,"",E11/F11)</f>
        <v>0.92880102077350912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10621.733320000005</v>
      </c>
      <c r="C13" s="37">
        <f>SUM(C11:C12)</f>
        <v>9603.0121600000039</v>
      </c>
      <c r="D13" s="8"/>
      <c r="E13" s="5">
        <f>SUM(E11:E12)</f>
        <v>9865.476749999998</v>
      </c>
      <c r="F13" s="36">
        <f>SUM(F11:F12)</f>
        <v>10621.733320000005</v>
      </c>
      <c r="G13" s="36">
        <f>E13-F13</f>
        <v>-756.25657000000683</v>
      </c>
      <c r="H13" s="111">
        <f>IF(F13&lt;0.00000001,"",E13/F13)</f>
        <v>0.92880102077350912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0.59807818656104972</v>
      </c>
      <c r="C15" s="39">
        <f>IF(C9=0,"",C13/C9)</f>
        <v>0.63554128465795245</v>
      </c>
      <c r="D15" s="8"/>
      <c r="E15" s="6">
        <f>IF(E9=0,"",E13/E9)</f>
        <v>0.66422988310691888</v>
      </c>
      <c r="F15" s="38">
        <f>IF(F9=0,"",F13/F9)</f>
        <v>0.64992922433610634</v>
      </c>
      <c r="G15" s="38">
        <f>IF(ISERROR(F15-E15),"",E15-F15)</f>
        <v>1.4300658770812547E-2</v>
      </c>
      <c r="H15" s="112">
        <f>IF(ISERROR(F15-E15),"",IF(F15&lt;0.00000001,"",E15/F15))</f>
        <v>1.0220034093487955</v>
      </c>
    </row>
    <row r="17" spans="1:8" ht="14.4" customHeight="1" x14ac:dyDescent="0.3">
      <c r="A17" s="98" t="s">
        <v>135</v>
      </c>
    </row>
    <row r="18" spans="1:8" ht="14.4" customHeight="1" x14ac:dyDescent="0.3">
      <c r="A18" s="265" t="s">
        <v>198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197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136</v>
      </c>
    </row>
    <row r="21" spans="1:8" ht="14.4" customHeight="1" x14ac:dyDescent="0.3">
      <c r="A21" s="99" t="s">
        <v>137</v>
      </c>
    </row>
    <row r="22" spans="1:8" ht="14.4" customHeight="1" x14ac:dyDescent="0.3">
      <c r="A22" s="100" t="s">
        <v>138</v>
      </c>
    </row>
    <row r="23" spans="1:8" ht="14.4" customHeight="1" x14ac:dyDescent="0.3">
      <c r="A23" s="100" t="s">
        <v>139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282" t="s">
        <v>92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3" ht="14.4" customHeight="1" x14ac:dyDescent="0.3">
      <c r="A2" s="212" t="s">
        <v>241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0.79234541172855344</v>
      </c>
      <c r="C4" s="185">
        <f t="shared" ref="C4:M4" si="0">(C10+C8)/C6</f>
        <v>0.70459103346352281</v>
      </c>
      <c r="D4" s="185">
        <f t="shared" si="0"/>
        <v>0.6983975281198036</v>
      </c>
      <c r="E4" s="185">
        <f t="shared" si="0"/>
        <v>0.71111284387138385</v>
      </c>
      <c r="F4" s="185">
        <f t="shared" si="0"/>
        <v>0.6642299019589597</v>
      </c>
      <c r="G4" s="185">
        <f t="shared" si="0"/>
        <v>0.6642299019589597</v>
      </c>
      <c r="H4" s="185">
        <f t="shared" si="0"/>
        <v>0.6642299019589597</v>
      </c>
      <c r="I4" s="185">
        <f t="shared" si="0"/>
        <v>0.6642299019589597</v>
      </c>
      <c r="J4" s="185">
        <f t="shared" si="0"/>
        <v>0.6642299019589597</v>
      </c>
      <c r="K4" s="185">
        <f t="shared" si="0"/>
        <v>0.6642299019589597</v>
      </c>
      <c r="L4" s="185">
        <f t="shared" si="0"/>
        <v>0.6642299019589597</v>
      </c>
      <c r="M4" s="185">
        <f t="shared" si="0"/>
        <v>0.6642299019589597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2827.1887700000102</v>
      </c>
      <c r="C5" s="185">
        <f>IF(ISERROR(VLOOKUP($A5,'Man Tab'!$A:$Q,COLUMN()+2,0)),0,VLOOKUP($A5,'Man Tab'!$A:$Q,COLUMN()+2,0))</f>
        <v>3006.1400899999999</v>
      </c>
      <c r="D5" s="185">
        <f>IF(ISERROR(VLOOKUP($A5,'Man Tab'!$A:$Q,COLUMN()+2,0)),0,VLOOKUP($A5,'Man Tab'!$A:$Q,COLUMN()+2,0))</f>
        <v>2908.3278100000002</v>
      </c>
      <c r="E5" s="185">
        <f>IF(ISERROR(VLOOKUP($A5,'Man Tab'!$A:$Q,COLUMN()+2,0)),0,VLOOKUP($A5,'Man Tab'!$A:$Q,COLUMN()+2,0))</f>
        <v>3082.25245</v>
      </c>
      <c r="F5" s="185">
        <f>IF(ISERROR(VLOOKUP($A5,'Man Tab'!$A:$Q,COLUMN()+2,0)),0,VLOOKUP($A5,'Man Tab'!$A:$Q,COLUMN()+2,0))</f>
        <v>3028.5945099999999</v>
      </c>
      <c r="G5" s="185">
        <f>IF(ISERROR(VLOOKUP($A5,'Man Tab'!$A:$Q,COLUMN()+2,0)),0,VLOOKUP($A5,'Man Tab'!$A:$Q,COLUMN()+2,0))</f>
        <v>4.9406564584124654E-324</v>
      </c>
      <c r="H5" s="185">
        <f>IF(ISERROR(VLOOKUP($A5,'Man Tab'!$A:$Q,COLUMN()+2,0)),0,VLOOKUP($A5,'Man Tab'!$A:$Q,COLUMN()+2,0))</f>
        <v>4.9406564584124654E-324</v>
      </c>
      <c r="I5" s="185">
        <f>IF(ISERROR(VLOOKUP($A5,'Man Tab'!$A:$Q,COLUMN()+2,0)),0,VLOOKUP($A5,'Man Tab'!$A:$Q,COLUMN()+2,0))</f>
        <v>4.9406564584124654E-324</v>
      </c>
      <c r="J5" s="185">
        <f>IF(ISERROR(VLOOKUP($A5,'Man Tab'!$A:$Q,COLUMN()+2,0)),0,VLOOKUP($A5,'Man Tab'!$A:$Q,COLUMN()+2,0))</f>
        <v>4.9406564584124654E-324</v>
      </c>
      <c r="K5" s="185">
        <f>IF(ISERROR(VLOOKUP($A5,'Man Tab'!$A:$Q,COLUMN()+2,0)),0,VLOOKUP($A5,'Man Tab'!$A:$Q,COLUMN()+2,0))</f>
        <v>4.9406564584124654E-324</v>
      </c>
      <c r="L5" s="185">
        <f>IF(ISERROR(VLOOKUP($A5,'Man Tab'!$A:$Q,COLUMN()+2,0)),0,VLOOKUP($A5,'Man Tab'!$A:$Q,COLUMN()+2,0))</f>
        <v>4.9406564584124654E-324</v>
      </c>
      <c r="M5" s="185">
        <f>IF(ISERROR(VLOOKUP($A5,'Man Tab'!$A:$Q,COLUMN()+2,0)),0,VLOOKUP($A5,'Man Tab'!$A:$Q,COLUMN()+2,0))</f>
        <v>4.9406564584124654E-324</v>
      </c>
    </row>
    <row r="6" spans="1:13" ht="14.4" customHeight="1" x14ac:dyDescent="0.3">
      <c r="A6" s="186" t="s">
        <v>64</v>
      </c>
      <c r="B6" s="187">
        <f>B5</f>
        <v>2827.1887700000102</v>
      </c>
      <c r="C6" s="187">
        <f t="shared" ref="C6:M6" si="1">C5+B6</f>
        <v>5833.3288600000105</v>
      </c>
      <c r="D6" s="187">
        <f t="shared" si="1"/>
        <v>8741.6566700000112</v>
      </c>
      <c r="E6" s="187">
        <f t="shared" si="1"/>
        <v>11823.909120000011</v>
      </c>
      <c r="F6" s="187">
        <f t="shared" si="1"/>
        <v>14852.50363000001</v>
      </c>
      <c r="G6" s="187">
        <f t="shared" si="1"/>
        <v>14852.50363000001</v>
      </c>
      <c r="H6" s="187">
        <f t="shared" si="1"/>
        <v>14852.50363000001</v>
      </c>
      <c r="I6" s="187">
        <f t="shared" si="1"/>
        <v>14852.50363000001</v>
      </c>
      <c r="J6" s="187">
        <f t="shared" si="1"/>
        <v>14852.50363000001</v>
      </c>
      <c r="K6" s="187">
        <f t="shared" si="1"/>
        <v>14852.50363000001</v>
      </c>
      <c r="L6" s="187">
        <f t="shared" si="1"/>
        <v>14852.50363000001</v>
      </c>
      <c r="M6" s="187">
        <f t="shared" si="1"/>
        <v>14852.50363000001</v>
      </c>
    </row>
    <row r="7" spans="1:13" ht="14.4" customHeight="1" x14ac:dyDescent="0.3">
      <c r="A7" s="186" t="s">
        <v>90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91</v>
      </c>
      <c r="B9" s="186">
        <v>2240110.0500000007</v>
      </c>
      <c r="C9" s="186">
        <v>1870001.1600000006</v>
      </c>
      <c r="D9" s="186">
        <v>1995040.2000000007</v>
      </c>
      <c r="E9" s="186">
        <v>2302982.2299999995</v>
      </c>
      <c r="F9" s="186">
        <v>1457343.3900000004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2240.1100500000007</v>
      </c>
      <c r="C10" s="187">
        <f t="shared" ref="C10:M10" si="3">C9/1000+B10</f>
        <v>4110.1112100000009</v>
      </c>
      <c r="D10" s="187">
        <f t="shared" si="3"/>
        <v>6105.1514100000013</v>
      </c>
      <c r="E10" s="187">
        <f t="shared" si="3"/>
        <v>8408.13364</v>
      </c>
      <c r="F10" s="187">
        <f t="shared" si="3"/>
        <v>9865.47703</v>
      </c>
      <c r="G10" s="187">
        <f t="shared" si="3"/>
        <v>9865.47703</v>
      </c>
      <c r="H10" s="187">
        <f t="shared" si="3"/>
        <v>9865.47703</v>
      </c>
      <c r="I10" s="187">
        <f t="shared" si="3"/>
        <v>9865.47703</v>
      </c>
      <c r="J10" s="187">
        <f t="shared" si="3"/>
        <v>9865.47703</v>
      </c>
      <c r="K10" s="187">
        <f t="shared" si="3"/>
        <v>9865.47703</v>
      </c>
      <c r="L10" s="187">
        <f t="shared" si="3"/>
        <v>9865.47703</v>
      </c>
      <c r="M10" s="187">
        <f t="shared" si="3"/>
        <v>9865.47703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5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0.64992922433610634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0.64992922433610634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291" t="s">
        <v>243</v>
      </c>
      <c r="B1" s="291"/>
      <c r="C1" s="291"/>
      <c r="D1" s="291"/>
      <c r="E1" s="291"/>
      <c r="F1" s="291"/>
      <c r="G1" s="291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s="188" customFormat="1" ht="14.4" customHeight="1" thickBot="1" x14ac:dyDescent="0.3">
      <c r="A2" s="212" t="s">
        <v>241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292" t="s">
        <v>16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123"/>
      <c r="Q3" s="125"/>
    </row>
    <row r="4" spans="1:17" ht="14.4" customHeight="1" x14ac:dyDescent="0.3">
      <c r="A4" s="69"/>
      <c r="B4" s="20">
        <v>2014</v>
      </c>
      <c r="C4" s="124" t="s">
        <v>17</v>
      </c>
      <c r="D4" s="114" t="s">
        <v>142</v>
      </c>
      <c r="E4" s="114" t="s">
        <v>143</v>
      </c>
      <c r="F4" s="114" t="s">
        <v>144</v>
      </c>
      <c r="G4" s="114" t="s">
        <v>145</v>
      </c>
      <c r="H4" s="114" t="s">
        <v>146</v>
      </c>
      <c r="I4" s="114" t="s">
        <v>147</v>
      </c>
      <c r="J4" s="114" t="s">
        <v>148</v>
      </c>
      <c r="K4" s="114" t="s">
        <v>149</v>
      </c>
      <c r="L4" s="114" t="s">
        <v>150</v>
      </c>
      <c r="M4" s="114" t="s">
        <v>151</v>
      </c>
      <c r="N4" s="114" t="s">
        <v>152</v>
      </c>
      <c r="O4" s="114" t="s">
        <v>153</v>
      </c>
      <c r="P4" s="294" t="s">
        <v>3</v>
      </c>
      <c r="Q4" s="29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2.4703282292062327E-323</v>
      </c>
      <c r="Q6" s="80" t="s">
        <v>242</v>
      </c>
    </row>
    <row r="7" spans="1:17" ht="14.4" customHeight="1" x14ac:dyDescent="0.3">
      <c r="A7" s="15" t="s">
        <v>22</v>
      </c>
      <c r="B7" s="51">
        <v>275.76606941463501</v>
      </c>
      <c r="C7" s="52">
        <v>22.980505784552001</v>
      </c>
      <c r="D7" s="52">
        <v>0.4083</v>
      </c>
      <c r="E7" s="52">
        <v>24.451440000000002</v>
      </c>
      <c r="F7" s="52">
        <v>23.122430000000001</v>
      </c>
      <c r="G7" s="52">
        <v>57.361600000000003</v>
      </c>
      <c r="H7" s="52">
        <v>9.6420499999999993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114.98582</v>
      </c>
      <c r="Q7" s="81">
        <v>1.0007248846300001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2.4703282292062327E-323</v>
      </c>
      <c r="Q8" s="81" t="s">
        <v>242</v>
      </c>
    </row>
    <row r="9" spans="1:17" ht="14.4" customHeight="1" x14ac:dyDescent="0.3">
      <c r="A9" s="15" t="s">
        <v>24</v>
      </c>
      <c r="B9" s="51">
        <v>3908.18598593663</v>
      </c>
      <c r="C9" s="52">
        <v>325.68216549471902</v>
      </c>
      <c r="D9" s="52">
        <v>305.078020000001</v>
      </c>
      <c r="E9" s="52">
        <v>319.39254</v>
      </c>
      <c r="F9" s="52">
        <v>328.13666000000001</v>
      </c>
      <c r="G9" s="52">
        <v>319.83756</v>
      </c>
      <c r="H9" s="52">
        <v>324.93887999999998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1597.38366</v>
      </c>
      <c r="Q9" s="81">
        <v>0.98094635152800003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2.4703282292062327E-323</v>
      </c>
      <c r="Q10" s="81" t="s">
        <v>242</v>
      </c>
    </row>
    <row r="11" spans="1:17" ht="14.4" customHeight="1" x14ac:dyDescent="0.3">
      <c r="A11" s="15" t="s">
        <v>26</v>
      </c>
      <c r="B11" s="51">
        <v>633.99054647967</v>
      </c>
      <c r="C11" s="52">
        <v>52.832545539972003</v>
      </c>
      <c r="D11" s="52">
        <v>21.137740000000001</v>
      </c>
      <c r="E11" s="52">
        <v>42.17774</v>
      </c>
      <c r="F11" s="52">
        <v>60.829520000000002</v>
      </c>
      <c r="G11" s="52">
        <v>66.317750000000004</v>
      </c>
      <c r="H11" s="52">
        <v>33.44406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223.90681000000001</v>
      </c>
      <c r="Q11" s="81">
        <v>0.84760939572899996</v>
      </c>
    </row>
    <row r="12" spans="1:17" ht="14.4" customHeight="1" x14ac:dyDescent="0.3">
      <c r="A12" s="15" t="s">
        <v>27</v>
      </c>
      <c r="B12" s="51">
        <v>59.435216117666002</v>
      </c>
      <c r="C12" s="52">
        <v>4.9529346764720001</v>
      </c>
      <c r="D12" s="52">
        <v>2.859</v>
      </c>
      <c r="E12" s="52">
        <v>1.90093</v>
      </c>
      <c r="F12" s="52">
        <v>14.991</v>
      </c>
      <c r="G12" s="52">
        <v>6.8676500000000003</v>
      </c>
      <c r="H12" s="52">
        <v>9.6099899999999998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36.228569999999998</v>
      </c>
      <c r="Q12" s="81">
        <v>1.4629132975279999</v>
      </c>
    </row>
    <row r="13" spans="1:17" ht="14.4" customHeight="1" x14ac:dyDescent="0.3">
      <c r="A13" s="15" t="s">
        <v>28</v>
      </c>
      <c r="B13" s="51">
        <v>130.97194802735399</v>
      </c>
      <c r="C13" s="52">
        <v>10.914329002279</v>
      </c>
      <c r="D13" s="52">
        <v>5.6077399999999997</v>
      </c>
      <c r="E13" s="52">
        <v>8.3275000000000006</v>
      </c>
      <c r="F13" s="52">
        <v>11.219340000000001</v>
      </c>
      <c r="G13" s="52">
        <v>13.0702</v>
      </c>
      <c r="H13" s="52">
        <v>11.49544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49.720219999999998</v>
      </c>
      <c r="Q13" s="81">
        <v>0.91109989426899995</v>
      </c>
    </row>
    <row r="14" spans="1:17" ht="14.4" customHeight="1" x14ac:dyDescent="0.3">
      <c r="A14" s="15" t="s">
        <v>29</v>
      </c>
      <c r="B14" s="51">
        <v>2000.48672618874</v>
      </c>
      <c r="C14" s="52">
        <v>166.707227182395</v>
      </c>
      <c r="D14" s="52">
        <v>175.691000000001</v>
      </c>
      <c r="E14" s="52">
        <v>170.971</v>
      </c>
      <c r="F14" s="52">
        <v>110.623</v>
      </c>
      <c r="G14" s="52">
        <v>122.014</v>
      </c>
      <c r="H14" s="52">
        <v>90.852999999999994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670.15200000000095</v>
      </c>
      <c r="Q14" s="81">
        <v>0.803986739299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2.4703282292062327E-323</v>
      </c>
      <c r="Q15" s="81" t="s">
        <v>242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2.4703282292062327E-323</v>
      </c>
      <c r="Q16" s="81" t="s">
        <v>242</v>
      </c>
    </row>
    <row r="17" spans="1:17" ht="14.4" customHeight="1" x14ac:dyDescent="0.3">
      <c r="A17" s="15" t="s">
        <v>32</v>
      </c>
      <c r="B17" s="51">
        <v>600.45396722338796</v>
      </c>
      <c r="C17" s="52">
        <v>50.037830601948997</v>
      </c>
      <c r="D17" s="52">
        <v>39.60286</v>
      </c>
      <c r="E17" s="52">
        <v>123.42337000000001</v>
      </c>
      <c r="F17" s="52">
        <v>87.519360000000006</v>
      </c>
      <c r="G17" s="52">
        <v>7.3257399999999997</v>
      </c>
      <c r="H17" s="52">
        <v>50.25638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308.12770999999998</v>
      </c>
      <c r="Q17" s="81">
        <v>1.2315790124920001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2.4703282292062327E-323</v>
      </c>
      <c r="Q18" s="81" t="s">
        <v>242</v>
      </c>
    </row>
    <row r="19" spans="1:17" ht="14.4" customHeight="1" x14ac:dyDescent="0.3">
      <c r="A19" s="15" t="s">
        <v>34</v>
      </c>
      <c r="B19" s="51">
        <v>2825.55280114267</v>
      </c>
      <c r="C19" s="52">
        <v>235.462733428555</v>
      </c>
      <c r="D19" s="52">
        <v>150.403940000001</v>
      </c>
      <c r="E19" s="52">
        <v>160.62440000000001</v>
      </c>
      <c r="F19" s="52">
        <v>122.8549</v>
      </c>
      <c r="G19" s="52">
        <v>342.32646</v>
      </c>
      <c r="H19" s="52">
        <v>259.48173000000003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1035.6914300000001</v>
      </c>
      <c r="Q19" s="81">
        <v>0.87970730222899995</v>
      </c>
    </row>
    <row r="20" spans="1:17" ht="14.4" customHeight="1" x14ac:dyDescent="0.3">
      <c r="A20" s="15" t="s">
        <v>35</v>
      </c>
      <c r="B20" s="51">
        <v>27891.137076979801</v>
      </c>
      <c r="C20" s="52">
        <v>2324.2614230816498</v>
      </c>
      <c r="D20" s="52">
        <v>2049.0186700000099</v>
      </c>
      <c r="E20" s="52">
        <v>2075.15101</v>
      </c>
      <c r="F20" s="52">
        <v>2072.6986099999999</v>
      </c>
      <c r="G20" s="52">
        <v>2063.12104</v>
      </c>
      <c r="H20" s="52">
        <v>2148.4937100000002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10408.483039999999</v>
      </c>
      <c r="Q20" s="81">
        <v>0.89563789482800005</v>
      </c>
    </row>
    <row r="21" spans="1:17" ht="14.4" customHeight="1" x14ac:dyDescent="0.3">
      <c r="A21" s="16" t="s">
        <v>36</v>
      </c>
      <c r="B21" s="51">
        <v>896.99812455183803</v>
      </c>
      <c r="C21" s="52">
        <v>74.749843712653004</v>
      </c>
      <c r="D21" s="52">
        <v>76.263000000000005</v>
      </c>
      <c r="E21" s="52">
        <v>79.722999999999999</v>
      </c>
      <c r="F21" s="52">
        <v>76.147000000000006</v>
      </c>
      <c r="G21" s="52">
        <v>76.146000000000001</v>
      </c>
      <c r="H21" s="52">
        <v>76.144999999999996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384.42399999999998</v>
      </c>
      <c r="Q21" s="81">
        <v>1.0285613478410001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5.64</v>
      </c>
      <c r="H22" s="52">
        <v>10.86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16.5</v>
      </c>
      <c r="Q22" s="81" t="s">
        <v>242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9.8813129168249309E-323</v>
      </c>
      <c r="Q23" s="81" t="s">
        <v>242</v>
      </c>
    </row>
    <row r="24" spans="1:17" ht="14.4" customHeight="1" x14ac:dyDescent="0.3">
      <c r="A24" s="16" t="s">
        <v>39</v>
      </c>
      <c r="B24" s="51">
        <v>7.2759576141834308E-12</v>
      </c>
      <c r="C24" s="52">
        <v>4.5474735088646402E-13</v>
      </c>
      <c r="D24" s="52">
        <v>1.1185</v>
      </c>
      <c r="E24" s="52">
        <v>-2.8400000000000001E-3</v>
      </c>
      <c r="F24" s="52">
        <v>0.18598999999999999</v>
      </c>
      <c r="G24" s="52">
        <v>2.2244499999989999</v>
      </c>
      <c r="H24" s="52">
        <v>3.374269999999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6.9003699999989996</v>
      </c>
      <c r="Q24" s="81"/>
    </row>
    <row r="25" spans="1:17" ht="14.4" customHeight="1" x14ac:dyDescent="0.3">
      <c r="A25" s="17" t="s">
        <v>40</v>
      </c>
      <c r="B25" s="54">
        <v>39222.978462062398</v>
      </c>
      <c r="C25" s="55">
        <v>3268.5815385052001</v>
      </c>
      <c r="D25" s="55">
        <v>2827.1887700000102</v>
      </c>
      <c r="E25" s="55">
        <v>3006.1400899999999</v>
      </c>
      <c r="F25" s="55">
        <v>2908.3278100000002</v>
      </c>
      <c r="G25" s="55">
        <v>3082.25245</v>
      </c>
      <c r="H25" s="55">
        <v>3028.5945099999999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14852.503629999999</v>
      </c>
      <c r="Q25" s="82">
        <v>0.90880422929799998</v>
      </c>
    </row>
    <row r="26" spans="1:17" ht="14.4" customHeight="1" x14ac:dyDescent="0.3">
      <c r="A26" s="15" t="s">
        <v>41</v>
      </c>
      <c r="B26" s="51">
        <v>4520.0082222852297</v>
      </c>
      <c r="C26" s="52">
        <v>376.66735185710201</v>
      </c>
      <c r="D26" s="52">
        <v>328.01951000000003</v>
      </c>
      <c r="E26" s="52">
        <v>312.78140000000002</v>
      </c>
      <c r="F26" s="52">
        <v>326.45155999999997</v>
      </c>
      <c r="G26" s="52">
        <v>311.49619999999999</v>
      </c>
      <c r="H26" s="52">
        <v>329.43597999999997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1608.1846499999999</v>
      </c>
      <c r="Q26" s="81">
        <v>0.85390180065800003</v>
      </c>
    </row>
    <row r="27" spans="1:17" ht="14.4" customHeight="1" x14ac:dyDescent="0.3">
      <c r="A27" s="18" t="s">
        <v>42</v>
      </c>
      <c r="B27" s="54">
        <v>43742.986684347597</v>
      </c>
      <c r="C27" s="55">
        <v>3645.2488903622998</v>
      </c>
      <c r="D27" s="55">
        <v>3155.2082800000098</v>
      </c>
      <c r="E27" s="55">
        <v>3318.9214900000002</v>
      </c>
      <c r="F27" s="55">
        <v>3234.7793700000002</v>
      </c>
      <c r="G27" s="55">
        <v>3393.74865</v>
      </c>
      <c r="H27" s="55">
        <v>3358.0304900000001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16460.688279999998</v>
      </c>
      <c r="Q27" s="82">
        <v>0.90313110435400001</v>
      </c>
    </row>
    <row r="28" spans="1:17" ht="14.4" customHeight="1" x14ac:dyDescent="0.3">
      <c r="A28" s="16" t="s">
        <v>43</v>
      </c>
      <c r="B28" s="51">
        <v>11734.3418363575</v>
      </c>
      <c r="C28" s="52">
        <v>977.86181969646202</v>
      </c>
      <c r="D28" s="52">
        <v>653.85356000000002</v>
      </c>
      <c r="E28" s="52">
        <v>936.70375999999999</v>
      </c>
      <c r="F28" s="52">
        <v>1318.95</v>
      </c>
      <c r="G28" s="52">
        <v>1065.67392</v>
      </c>
      <c r="H28" s="52">
        <v>1197.1353999999999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5172.31664</v>
      </c>
      <c r="Q28" s="81">
        <v>1.057882931068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4.9406564584124654E-323</v>
      </c>
      <c r="Q29" s="81" t="s">
        <v>242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2.4703282292062327E-322</v>
      </c>
      <c r="Q30" s="81">
        <v>0</v>
      </c>
    </row>
    <row r="31" spans="1:17" ht="14.4" customHeight="1" thickBot="1" x14ac:dyDescent="0.35">
      <c r="A31" s="19" t="s">
        <v>46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1.2351641146031164E-322</v>
      </c>
      <c r="Q31" s="83" t="s">
        <v>242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162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291" t="s">
        <v>48</v>
      </c>
      <c r="B1" s="291"/>
      <c r="C1" s="291"/>
      <c r="D1" s="291"/>
      <c r="E1" s="291"/>
      <c r="F1" s="291"/>
      <c r="G1" s="291"/>
      <c r="H1" s="296"/>
      <c r="I1" s="296"/>
      <c r="J1" s="296"/>
      <c r="K1" s="296"/>
    </row>
    <row r="2" spans="1:11" s="60" customFormat="1" ht="14.4" customHeight="1" thickBot="1" x14ac:dyDescent="0.35">
      <c r="A2" s="212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292" t="s">
        <v>49</v>
      </c>
      <c r="C3" s="293"/>
      <c r="D3" s="293"/>
      <c r="E3" s="293"/>
      <c r="F3" s="299" t="s">
        <v>50</v>
      </c>
      <c r="G3" s="293"/>
      <c r="H3" s="293"/>
      <c r="I3" s="293"/>
      <c r="J3" s="293"/>
      <c r="K3" s="300"/>
    </row>
    <row r="4" spans="1:11" ht="14.4" customHeight="1" x14ac:dyDescent="0.3">
      <c r="A4" s="69"/>
      <c r="B4" s="297"/>
      <c r="C4" s="298"/>
      <c r="D4" s="298"/>
      <c r="E4" s="298"/>
      <c r="F4" s="301" t="s">
        <v>158</v>
      </c>
      <c r="G4" s="303" t="s">
        <v>51</v>
      </c>
      <c r="H4" s="126" t="s">
        <v>122</v>
      </c>
      <c r="I4" s="301" t="s">
        <v>52</v>
      </c>
      <c r="J4" s="303" t="s">
        <v>160</v>
      </c>
      <c r="K4" s="304" t="s">
        <v>161</v>
      </c>
    </row>
    <row r="5" spans="1:11" ht="42" thickBot="1" x14ac:dyDescent="0.35">
      <c r="A5" s="70"/>
      <c r="B5" s="24" t="s">
        <v>154</v>
      </c>
      <c r="C5" s="25" t="s">
        <v>155</v>
      </c>
      <c r="D5" s="26" t="s">
        <v>156</v>
      </c>
      <c r="E5" s="26" t="s">
        <v>157</v>
      </c>
      <c r="F5" s="302"/>
      <c r="G5" s="302"/>
      <c r="H5" s="25" t="s">
        <v>159</v>
      </c>
      <c r="I5" s="302"/>
      <c r="J5" s="302"/>
      <c r="K5" s="305"/>
    </row>
    <row r="6" spans="1:11" ht="14.4" customHeight="1" thickBot="1" x14ac:dyDescent="0.35">
      <c r="A6" s="364" t="s">
        <v>244</v>
      </c>
      <c r="B6" s="346">
        <v>39090.738202072003</v>
      </c>
      <c r="C6" s="346">
        <v>38915.447769999999</v>
      </c>
      <c r="D6" s="347">
        <v>-175.29043207193899</v>
      </c>
      <c r="E6" s="348">
        <v>0.99551580655299998</v>
      </c>
      <c r="F6" s="346">
        <v>39222.978462062398</v>
      </c>
      <c r="G6" s="347">
        <v>16342.907692526</v>
      </c>
      <c r="H6" s="349">
        <v>3028.5945099999999</v>
      </c>
      <c r="I6" s="346">
        <v>14852.503629999999</v>
      </c>
      <c r="J6" s="347">
        <v>-1490.4040625259699</v>
      </c>
      <c r="K6" s="350">
        <v>0.37866842887399998</v>
      </c>
    </row>
    <row r="7" spans="1:11" ht="14.4" customHeight="1" thickBot="1" x14ac:dyDescent="0.35">
      <c r="A7" s="365" t="s">
        <v>245</v>
      </c>
      <c r="B7" s="346">
        <v>6723.3276695504201</v>
      </c>
      <c r="C7" s="346">
        <v>7000.6107499999998</v>
      </c>
      <c r="D7" s="347">
        <v>277.28308044957998</v>
      </c>
      <c r="E7" s="348">
        <v>1.04124194061</v>
      </c>
      <c r="F7" s="346">
        <v>7008.8364921646898</v>
      </c>
      <c r="G7" s="347">
        <v>2920.34853840196</v>
      </c>
      <c r="H7" s="349">
        <v>479.98178999999999</v>
      </c>
      <c r="I7" s="346">
        <v>2692.3660500000001</v>
      </c>
      <c r="J7" s="347">
        <v>-227.98248840195299</v>
      </c>
      <c r="K7" s="350">
        <v>0.384138801498</v>
      </c>
    </row>
    <row r="8" spans="1:11" ht="14.4" customHeight="1" thickBot="1" x14ac:dyDescent="0.35">
      <c r="A8" s="366" t="s">
        <v>246</v>
      </c>
      <c r="B8" s="346">
        <v>5066.2160543988302</v>
      </c>
      <c r="C8" s="346">
        <v>4965.5214400000004</v>
      </c>
      <c r="D8" s="347">
        <v>-100.69461439883101</v>
      </c>
      <c r="E8" s="348">
        <v>0.98012429526900002</v>
      </c>
      <c r="F8" s="346">
        <v>5008.3497659759496</v>
      </c>
      <c r="G8" s="347">
        <v>2086.8124024899798</v>
      </c>
      <c r="H8" s="349">
        <v>389.12878999999998</v>
      </c>
      <c r="I8" s="346">
        <v>2022.21405</v>
      </c>
      <c r="J8" s="347">
        <v>-64.598352489977998</v>
      </c>
      <c r="K8" s="350">
        <v>0.40376853544399999</v>
      </c>
    </row>
    <row r="9" spans="1:11" ht="14.4" customHeight="1" thickBot="1" x14ac:dyDescent="0.35">
      <c r="A9" s="367" t="s">
        <v>247</v>
      </c>
      <c r="B9" s="351">
        <v>4.9406564584124654E-324</v>
      </c>
      <c r="C9" s="351">
        <v>-2.0039999999999999E-2</v>
      </c>
      <c r="D9" s="352">
        <v>-2.0039999999999999E-2</v>
      </c>
      <c r="E9" s="353" t="s">
        <v>248</v>
      </c>
      <c r="F9" s="351">
        <v>0</v>
      </c>
      <c r="G9" s="352">
        <v>0</v>
      </c>
      <c r="H9" s="354">
        <v>-1.6299999999999999E-3</v>
      </c>
      <c r="I9" s="351">
        <v>-1.103E-2</v>
      </c>
      <c r="J9" s="352">
        <v>-1.103E-2</v>
      </c>
      <c r="K9" s="355" t="s">
        <v>242</v>
      </c>
    </row>
    <row r="10" spans="1:11" ht="14.4" customHeight="1" thickBot="1" x14ac:dyDescent="0.35">
      <c r="A10" s="368" t="s">
        <v>249</v>
      </c>
      <c r="B10" s="346">
        <v>4.9406564584124654E-324</v>
      </c>
      <c r="C10" s="346">
        <v>-2.0039999999999999E-2</v>
      </c>
      <c r="D10" s="347">
        <v>-2.0039999999999999E-2</v>
      </c>
      <c r="E10" s="356" t="s">
        <v>248</v>
      </c>
      <c r="F10" s="346">
        <v>0</v>
      </c>
      <c r="G10" s="347">
        <v>0</v>
      </c>
      <c r="H10" s="349">
        <v>-1.6299999999999999E-3</v>
      </c>
      <c r="I10" s="346">
        <v>-1.103E-2</v>
      </c>
      <c r="J10" s="347">
        <v>-1.103E-2</v>
      </c>
      <c r="K10" s="357" t="s">
        <v>242</v>
      </c>
    </row>
    <row r="11" spans="1:11" ht="14.4" customHeight="1" thickBot="1" x14ac:dyDescent="0.35">
      <c r="A11" s="367" t="s">
        <v>250</v>
      </c>
      <c r="B11" s="351">
        <v>249.99974177060599</v>
      </c>
      <c r="C11" s="351">
        <v>276.32427000000001</v>
      </c>
      <c r="D11" s="352">
        <v>26.324528229394001</v>
      </c>
      <c r="E11" s="358">
        <v>1.1052982216809999</v>
      </c>
      <c r="F11" s="351">
        <v>275.76606941463501</v>
      </c>
      <c r="G11" s="352">
        <v>114.902528922765</v>
      </c>
      <c r="H11" s="354">
        <v>9.6420499999999993</v>
      </c>
      <c r="I11" s="351">
        <v>114.98582</v>
      </c>
      <c r="J11" s="352">
        <v>8.3291077234999997E-2</v>
      </c>
      <c r="K11" s="359">
        <v>0.41696870192899999</v>
      </c>
    </row>
    <row r="12" spans="1:11" ht="14.4" customHeight="1" thickBot="1" x14ac:dyDescent="0.35">
      <c r="A12" s="368" t="s">
        <v>251</v>
      </c>
      <c r="B12" s="346">
        <v>244.33301712349299</v>
      </c>
      <c r="C12" s="346">
        <v>254.01763</v>
      </c>
      <c r="D12" s="347">
        <v>9.6846128765059998</v>
      </c>
      <c r="E12" s="348">
        <v>1.0396369389219999</v>
      </c>
      <c r="F12" s="346">
        <v>254.21004598163501</v>
      </c>
      <c r="G12" s="347">
        <v>105.920852492348</v>
      </c>
      <c r="H12" s="349">
        <v>2.33955</v>
      </c>
      <c r="I12" s="346">
        <v>99.732159999999993</v>
      </c>
      <c r="J12" s="347">
        <v>-6.1886924923470001</v>
      </c>
      <c r="K12" s="350">
        <v>0.39232186759100002</v>
      </c>
    </row>
    <row r="13" spans="1:11" ht="14.4" customHeight="1" thickBot="1" x14ac:dyDescent="0.35">
      <c r="A13" s="368" t="s">
        <v>252</v>
      </c>
      <c r="B13" s="346">
        <v>5.6667246471119999</v>
      </c>
      <c r="C13" s="346">
        <v>3.8744399999999999</v>
      </c>
      <c r="D13" s="347">
        <v>-1.792284647112</v>
      </c>
      <c r="E13" s="348">
        <v>0.68371771018899996</v>
      </c>
      <c r="F13" s="346">
        <v>3.9215472014869999</v>
      </c>
      <c r="G13" s="347">
        <v>1.6339780006189999</v>
      </c>
      <c r="H13" s="349">
        <v>4.9406564584124654E-324</v>
      </c>
      <c r="I13" s="346">
        <v>0.64866000000000001</v>
      </c>
      <c r="J13" s="347">
        <v>-0.98531800061899999</v>
      </c>
      <c r="K13" s="350">
        <v>0.165409203733</v>
      </c>
    </row>
    <row r="14" spans="1:11" ht="14.4" customHeight="1" thickBot="1" x14ac:dyDescent="0.35">
      <c r="A14" s="368" t="s">
        <v>253</v>
      </c>
      <c r="B14" s="346">
        <v>0</v>
      </c>
      <c r="C14" s="346">
        <v>18.432200000000002</v>
      </c>
      <c r="D14" s="347">
        <v>18.432200000000002</v>
      </c>
      <c r="E14" s="356" t="s">
        <v>242</v>
      </c>
      <c r="F14" s="346">
        <v>17.634476231511002</v>
      </c>
      <c r="G14" s="347">
        <v>7.347698429796</v>
      </c>
      <c r="H14" s="349">
        <v>7.3025000000000002</v>
      </c>
      <c r="I14" s="346">
        <v>14.605</v>
      </c>
      <c r="J14" s="347">
        <v>7.2573015702030004</v>
      </c>
      <c r="K14" s="350">
        <v>0.82820718961299999</v>
      </c>
    </row>
    <row r="15" spans="1:11" ht="14.4" customHeight="1" thickBot="1" x14ac:dyDescent="0.35">
      <c r="A15" s="367" t="s">
        <v>254</v>
      </c>
      <c r="B15" s="351">
        <v>4074.9768432628498</v>
      </c>
      <c r="C15" s="351">
        <v>3834.3476900000001</v>
      </c>
      <c r="D15" s="352">
        <v>-240.62915326284599</v>
      </c>
      <c r="E15" s="358">
        <v>0.94094956547700004</v>
      </c>
      <c r="F15" s="351">
        <v>3908.18598593663</v>
      </c>
      <c r="G15" s="352">
        <v>1628.4108274736</v>
      </c>
      <c r="H15" s="354">
        <v>324.93887999999998</v>
      </c>
      <c r="I15" s="351">
        <v>1597.38366</v>
      </c>
      <c r="J15" s="352">
        <v>-31.027167473593</v>
      </c>
      <c r="K15" s="359">
        <v>0.40872764646999998</v>
      </c>
    </row>
    <row r="16" spans="1:11" ht="14.4" customHeight="1" thickBot="1" x14ac:dyDescent="0.35">
      <c r="A16" s="368" t="s">
        <v>255</v>
      </c>
      <c r="B16" s="346">
        <v>38.760671652893002</v>
      </c>
      <c r="C16" s="346">
        <v>2.4112100000000001</v>
      </c>
      <c r="D16" s="347">
        <v>-36.349461652892998</v>
      </c>
      <c r="E16" s="348">
        <v>6.2207642363999997E-2</v>
      </c>
      <c r="F16" s="346">
        <v>2.9999989231200002</v>
      </c>
      <c r="G16" s="347">
        <v>1.2499995513</v>
      </c>
      <c r="H16" s="349">
        <v>4.9406564584124654E-324</v>
      </c>
      <c r="I16" s="346">
        <v>2.4703282292062327E-323</v>
      </c>
      <c r="J16" s="347">
        <v>-1.2499995513</v>
      </c>
      <c r="K16" s="350">
        <v>9.8813129168249309E-324</v>
      </c>
    </row>
    <row r="17" spans="1:11" ht="14.4" customHeight="1" thickBot="1" x14ac:dyDescent="0.35">
      <c r="A17" s="368" t="s">
        <v>256</v>
      </c>
      <c r="B17" s="346">
        <v>0.91849790972099998</v>
      </c>
      <c r="C17" s="346">
        <v>0.22645999999999999</v>
      </c>
      <c r="D17" s="347">
        <v>-0.69203790972099999</v>
      </c>
      <c r="E17" s="348">
        <v>0.24655472549599999</v>
      </c>
      <c r="F17" s="346">
        <v>0.22645976014399999</v>
      </c>
      <c r="G17" s="347">
        <v>9.4358233392999993E-2</v>
      </c>
      <c r="H17" s="349">
        <v>4.9406564584124654E-324</v>
      </c>
      <c r="I17" s="346">
        <v>2.4703282292062327E-323</v>
      </c>
      <c r="J17" s="347">
        <v>-9.4358233392999993E-2</v>
      </c>
      <c r="K17" s="350">
        <v>1.0869444208507424E-322</v>
      </c>
    </row>
    <row r="18" spans="1:11" ht="14.4" customHeight="1" thickBot="1" x14ac:dyDescent="0.35">
      <c r="A18" s="368" t="s">
        <v>257</v>
      </c>
      <c r="B18" s="346">
        <v>3.3538915592479999</v>
      </c>
      <c r="C18" s="346">
        <v>0.38769999999999999</v>
      </c>
      <c r="D18" s="347">
        <v>-2.9661915592480002</v>
      </c>
      <c r="E18" s="348">
        <v>0.115597058864</v>
      </c>
      <c r="F18" s="346">
        <v>1.3877245097040001</v>
      </c>
      <c r="G18" s="347">
        <v>0.57821854570999998</v>
      </c>
      <c r="H18" s="349">
        <v>0.40472999999999998</v>
      </c>
      <c r="I18" s="346">
        <v>0.77522999999999997</v>
      </c>
      <c r="J18" s="347">
        <v>0.19701145428899999</v>
      </c>
      <c r="K18" s="350">
        <v>0.55863393244000004</v>
      </c>
    </row>
    <row r="19" spans="1:11" ht="14.4" customHeight="1" thickBot="1" x14ac:dyDescent="0.35">
      <c r="A19" s="368" t="s">
        <v>258</v>
      </c>
      <c r="B19" s="346">
        <v>51.353321477169999</v>
      </c>
      <c r="C19" s="346">
        <v>53.079819999999998</v>
      </c>
      <c r="D19" s="347">
        <v>1.726498522829</v>
      </c>
      <c r="E19" s="348">
        <v>1.0336199971710001</v>
      </c>
      <c r="F19" s="346">
        <v>54.200525703906003</v>
      </c>
      <c r="G19" s="347">
        <v>22.583552376627001</v>
      </c>
      <c r="H19" s="349">
        <v>4.0839999999999996</v>
      </c>
      <c r="I19" s="346">
        <v>21.237189999999998</v>
      </c>
      <c r="J19" s="347">
        <v>-1.3463623766270001</v>
      </c>
      <c r="K19" s="350">
        <v>0.39182627334600001</v>
      </c>
    </row>
    <row r="20" spans="1:11" ht="14.4" customHeight="1" thickBot="1" x14ac:dyDescent="0.35">
      <c r="A20" s="368" t="s">
        <v>259</v>
      </c>
      <c r="B20" s="346">
        <v>83.924903477293995</v>
      </c>
      <c r="C20" s="346">
        <v>72.822599999999994</v>
      </c>
      <c r="D20" s="347">
        <v>-11.102303477294001</v>
      </c>
      <c r="E20" s="348">
        <v>0.86771145372400005</v>
      </c>
      <c r="F20" s="346">
        <v>74.822096011097997</v>
      </c>
      <c r="G20" s="347">
        <v>31.175873337957</v>
      </c>
      <c r="H20" s="349">
        <v>5.7208699999999997</v>
      </c>
      <c r="I20" s="346">
        <v>33.33831</v>
      </c>
      <c r="J20" s="347">
        <v>2.1624366620419999</v>
      </c>
      <c r="K20" s="350">
        <v>0.44556771030600001</v>
      </c>
    </row>
    <row r="21" spans="1:11" ht="14.4" customHeight="1" thickBot="1" x14ac:dyDescent="0.35">
      <c r="A21" s="368" t="s">
        <v>260</v>
      </c>
      <c r="B21" s="346">
        <v>92.408015352977998</v>
      </c>
      <c r="C21" s="346">
        <v>75.055440000000004</v>
      </c>
      <c r="D21" s="347">
        <v>-17.352575352978</v>
      </c>
      <c r="E21" s="348">
        <v>0.812217854839</v>
      </c>
      <c r="F21" s="346">
        <v>68.585604414996993</v>
      </c>
      <c r="G21" s="347">
        <v>28.577335172914999</v>
      </c>
      <c r="H21" s="349">
        <v>5.7927400000000002</v>
      </c>
      <c r="I21" s="346">
        <v>25.42925</v>
      </c>
      <c r="J21" s="347">
        <v>-3.1480851729150001</v>
      </c>
      <c r="K21" s="350">
        <v>0.37076658020100001</v>
      </c>
    </row>
    <row r="22" spans="1:11" ht="14.4" customHeight="1" thickBot="1" x14ac:dyDescent="0.35">
      <c r="A22" s="368" t="s">
        <v>261</v>
      </c>
      <c r="B22" s="346">
        <v>9.0263001500409992</v>
      </c>
      <c r="C22" s="346">
        <v>5.843</v>
      </c>
      <c r="D22" s="347">
        <v>-3.1833001500410001</v>
      </c>
      <c r="E22" s="348">
        <v>0.64733056765999997</v>
      </c>
      <c r="F22" s="346">
        <v>5.9938415171989998</v>
      </c>
      <c r="G22" s="347">
        <v>2.4974339654989999</v>
      </c>
      <c r="H22" s="349">
        <v>1.0688</v>
      </c>
      <c r="I22" s="346">
        <v>1.8488</v>
      </c>
      <c r="J22" s="347">
        <v>-0.64863396549899999</v>
      </c>
      <c r="K22" s="350">
        <v>0.30844993059800002</v>
      </c>
    </row>
    <row r="23" spans="1:11" ht="14.4" customHeight="1" thickBot="1" x14ac:dyDescent="0.35">
      <c r="A23" s="368" t="s">
        <v>262</v>
      </c>
      <c r="B23" s="346">
        <v>160.72707461269599</v>
      </c>
      <c r="C23" s="346">
        <v>158.78915000000001</v>
      </c>
      <c r="D23" s="347">
        <v>-1.937924612695</v>
      </c>
      <c r="E23" s="348">
        <v>0.98794276186899999</v>
      </c>
      <c r="F23" s="346">
        <v>165.03610098861901</v>
      </c>
      <c r="G23" s="347">
        <v>68.765042078590994</v>
      </c>
      <c r="H23" s="349">
        <v>16.946909999999999</v>
      </c>
      <c r="I23" s="346">
        <v>75.083070000000006</v>
      </c>
      <c r="J23" s="347">
        <v>6.3180279214080004</v>
      </c>
      <c r="K23" s="350">
        <v>0.454949368957</v>
      </c>
    </row>
    <row r="24" spans="1:11" ht="14.4" customHeight="1" thickBot="1" x14ac:dyDescent="0.35">
      <c r="A24" s="368" t="s">
        <v>263</v>
      </c>
      <c r="B24" s="346">
        <v>3633.1961207530098</v>
      </c>
      <c r="C24" s="346">
        <v>3465.7323099999999</v>
      </c>
      <c r="D24" s="347">
        <v>-167.46381075301301</v>
      </c>
      <c r="E24" s="348">
        <v>0.953907302224</v>
      </c>
      <c r="F24" s="346">
        <v>3534.9336341078401</v>
      </c>
      <c r="G24" s="347">
        <v>1472.8890142115999</v>
      </c>
      <c r="H24" s="349">
        <v>290.92083000000002</v>
      </c>
      <c r="I24" s="346">
        <v>1439.6718100000001</v>
      </c>
      <c r="J24" s="347">
        <v>-33.217204211598002</v>
      </c>
      <c r="K24" s="350">
        <v>0.40726982710699999</v>
      </c>
    </row>
    <row r="25" spans="1:11" ht="14.4" customHeight="1" thickBot="1" x14ac:dyDescent="0.35">
      <c r="A25" s="367" t="s">
        <v>264</v>
      </c>
      <c r="B25" s="351">
        <v>4.9406564584124654E-324</v>
      </c>
      <c r="C25" s="351">
        <v>2.4206500000000002</v>
      </c>
      <c r="D25" s="352">
        <v>2.4206500000000002</v>
      </c>
      <c r="E25" s="353" t="s">
        <v>248</v>
      </c>
      <c r="F25" s="351">
        <v>0</v>
      </c>
      <c r="G25" s="352">
        <v>0</v>
      </c>
      <c r="H25" s="354">
        <v>4.9406564584124654E-324</v>
      </c>
      <c r="I25" s="351">
        <v>2.4703282292062327E-323</v>
      </c>
      <c r="J25" s="352">
        <v>2.4703282292062327E-323</v>
      </c>
      <c r="K25" s="355" t="s">
        <v>242</v>
      </c>
    </row>
    <row r="26" spans="1:11" ht="14.4" customHeight="1" thickBot="1" x14ac:dyDescent="0.35">
      <c r="A26" s="368" t="s">
        <v>265</v>
      </c>
      <c r="B26" s="346">
        <v>4.9406564584124654E-324</v>
      </c>
      <c r="C26" s="346">
        <v>2.4206500000000002</v>
      </c>
      <c r="D26" s="347">
        <v>2.4206500000000002</v>
      </c>
      <c r="E26" s="356" t="s">
        <v>248</v>
      </c>
      <c r="F26" s="346">
        <v>0</v>
      </c>
      <c r="G26" s="347">
        <v>0</v>
      </c>
      <c r="H26" s="349">
        <v>4.9406564584124654E-324</v>
      </c>
      <c r="I26" s="346">
        <v>2.4703282292062327E-323</v>
      </c>
      <c r="J26" s="347">
        <v>2.4703282292062327E-323</v>
      </c>
      <c r="K26" s="357" t="s">
        <v>242</v>
      </c>
    </row>
    <row r="27" spans="1:11" ht="14.4" customHeight="1" thickBot="1" x14ac:dyDescent="0.35">
      <c r="A27" s="367" t="s">
        <v>266</v>
      </c>
      <c r="B27" s="351">
        <v>573.62238643790897</v>
      </c>
      <c r="C27" s="351">
        <v>642.92172000000005</v>
      </c>
      <c r="D27" s="352">
        <v>69.299333562090993</v>
      </c>
      <c r="E27" s="358">
        <v>1.1208100227610001</v>
      </c>
      <c r="F27" s="351">
        <v>633.99054647967</v>
      </c>
      <c r="G27" s="352">
        <v>264.16272769986199</v>
      </c>
      <c r="H27" s="354">
        <v>33.44406</v>
      </c>
      <c r="I27" s="351">
        <v>223.90681000000001</v>
      </c>
      <c r="J27" s="352">
        <v>-40.255917699862003</v>
      </c>
      <c r="K27" s="359">
        <v>0.353170581554</v>
      </c>
    </row>
    <row r="28" spans="1:11" ht="14.4" customHeight="1" thickBot="1" x14ac:dyDescent="0.35">
      <c r="A28" s="368" t="s">
        <v>267</v>
      </c>
      <c r="B28" s="346">
        <v>116.005251117529</v>
      </c>
      <c r="C28" s="346">
        <v>7.5369999999989998</v>
      </c>
      <c r="D28" s="347">
        <v>-108.46825111752899</v>
      </c>
      <c r="E28" s="348">
        <v>6.4971196797999994E-2</v>
      </c>
      <c r="F28" s="346">
        <v>8.6984907783719994</v>
      </c>
      <c r="G28" s="347">
        <v>3.6243711576550002</v>
      </c>
      <c r="H28" s="349">
        <v>0</v>
      </c>
      <c r="I28" s="346">
        <v>1.4821969375237396E-323</v>
      </c>
      <c r="J28" s="347">
        <v>-3.6243711576550002</v>
      </c>
      <c r="K28" s="350">
        <v>0</v>
      </c>
    </row>
    <row r="29" spans="1:11" ht="14.4" customHeight="1" thickBot="1" x14ac:dyDescent="0.35">
      <c r="A29" s="368" t="s">
        <v>268</v>
      </c>
      <c r="B29" s="346">
        <v>5.8731726593799998</v>
      </c>
      <c r="C29" s="346">
        <v>7.6839199999999996</v>
      </c>
      <c r="D29" s="347">
        <v>1.810747340619</v>
      </c>
      <c r="E29" s="348">
        <v>1.308308208465</v>
      </c>
      <c r="F29" s="346">
        <v>7.7343111015010004</v>
      </c>
      <c r="G29" s="347">
        <v>3.2226296256250002</v>
      </c>
      <c r="H29" s="349">
        <v>0.29736000000000001</v>
      </c>
      <c r="I29" s="346">
        <v>2.9195099999999998</v>
      </c>
      <c r="J29" s="347">
        <v>-0.303119625625</v>
      </c>
      <c r="K29" s="350">
        <v>0.377475118557</v>
      </c>
    </row>
    <row r="30" spans="1:11" ht="14.4" customHeight="1" thickBot="1" x14ac:dyDescent="0.35">
      <c r="A30" s="368" t="s">
        <v>269</v>
      </c>
      <c r="B30" s="346">
        <v>181.84562063344799</v>
      </c>
      <c r="C30" s="346">
        <v>243.5283</v>
      </c>
      <c r="D30" s="347">
        <v>61.682679366552001</v>
      </c>
      <c r="E30" s="348">
        <v>1.339203546127</v>
      </c>
      <c r="F30" s="346">
        <v>250.50493545676201</v>
      </c>
      <c r="G30" s="347">
        <v>104.37705644031701</v>
      </c>
      <c r="H30" s="349">
        <v>4.9406564584124654E-324</v>
      </c>
      <c r="I30" s="346">
        <v>90.754670000000004</v>
      </c>
      <c r="J30" s="347">
        <v>-13.622386440316999</v>
      </c>
      <c r="K30" s="350">
        <v>0.36228695388499998</v>
      </c>
    </row>
    <row r="31" spans="1:11" ht="14.4" customHeight="1" thickBot="1" x14ac:dyDescent="0.35">
      <c r="A31" s="368" t="s">
        <v>270</v>
      </c>
      <c r="B31" s="346">
        <v>77.115042027629002</v>
      </c>
      <c r="C31" s="346">
        <v>59.59178</v>
      </c>
      <c r="D31" s="347">
        <v>-17.523262027628</v>
      </c>
      <c r="E31" s="348">
        <v>0.77276466994100002</v>
      </c>
      <c r="F31" s="346">
        <v>62.995975792518998</v>
      </c>
      <c r="G31" s="347">
        <v>26.248323246883</v>
      </c>
      <c r="H31" s="349">
        <v>3.1896499999999999</v>
      </c>
      <c r="I31" s="346">
        <v>13.06625</v>
      </c>
      <c r="J31" s="347">
        <v>-13.182073246883</v>
      </c>
      <c r="K31" s="350">
        <v>0.207414042494</v>
      </c>
    </row>
    <row r="32" spans="1:11" ht="14.4" customHeight="1" thickBot="1" x14ac:dyDescent="0.35">
      <c r="A32" s="368" t="s">
        <v>271</v>
      </c>
      <c r="B32" s="346">
        <v>32.522876639334001</v>
      </c>
      <c r="C32" s="346">
        <v>19.541429999999998</v>
      </c>
      <c r="D32" s="347">
        <v>-12.981446639333999</v>
      </c>
      <c r="E32" s="348">
        <v>0.60085183167199996</v>
      </c>
      <c r="F32" s="346">
        <v>18.998460503922999</v>
      </c>
      <c r="G32" s="347">
        <v>7.9160252099669997</v>
      </c>
      <c r="H32" s="349">
        <v>0.32549</v>
      </c>
      <c r="I32" s="346">
        <v>10.82175</v>
      </c>
      <c r="J32" s="347">
        <v>2.905724790032</v>
      </c>
      <c r="K32" s="350">
        <v>0.56961194291299999</v>
      </c>
    </row>
    <row r="33" spans="1:11" ht="14.4" customHeight="1" thickBot="1" x14ac:dyDescent="0.35">
      <c r="A33" s="368" t="s">
        <v>272</v>
      </c>
      <c r="B33" s="346">
        <v>0.10668807177799999</v>
      </c>
      <c r="C33" s="346">
        <v>0.23499999999999999</v>
      </c>
      <c r="D33" s="347">
        <v>0.12831192822099999</v>
      </c>
      <c r="E33" s="348">
        <v>2.2026829811590001</v>
      </c>
      <c r="F33" s="346">
        <v>0.40808617724200003</v>
      </c>
      <c r="G33" s="347">
        <v>0.170035907184</v>
      </c>
      <c r="H33" s="349">
        <v>4.9406564584124654E-324</v>
      </c>
      <c r="I33" s="346">
        <v>3.1E-2</v>
      </c>
      <c r="J33" s="347">
        <v>-0.139035907184</v>
      </c>
      <c r="K33" s="350">
        <v>7.5964347062999996E-2</v>
      </c>
    </row>
    <row r="34" spans="1:11" ht="14.4" customHeight="1" thickBot="1" x14ac:dyDescent="0.35">
      <c r="A34" s="368" t="s">
        <v>273</v>
      </c>
      <c r="B34" s="346">
        <v>0.46143273974499999</v>
      </c>
      <c r="C34" s="346">
        <v>0.66664000000000001</v>
      </c>
      <c r="D34" s="347">
        <v>0.20520726025399999</v>
      </c>
      <c r="E34" s="348">
        <v>1.444717599291</v>
      </c>
      <c r="F34" s="346">
        <v>0.37213232892499998</v>
      </c>
      <c r="G34" s="347">
        <v>0.155055137052</v>
      </c>
      <c r="H34" s="349">
        <v>0.13339999999999999</v>
      </c>
      <c r="I34" s="346">
        <v>0.95923999999999998</v>
      </c>
      <c r="J34" s="347">
        <v>0.80418486294699998</v>
      </c>
      <c r="K34" s="350">
        <v>2.5776852088340001</v>
      </c>
    </row>
    <row r="35" spans="1:11" ht="14.4" customHeight="1" thickBot="1" x14ac:dyDescent="0.35">
      <c r="A35" s="368" t="s">
        <v>274</v>
      </c>
      <c r="B35" s="346">
        <v>141.71180118626501</v>
      </c>
      <c r="C35" s="346">
        <v>156.56426999999999</v>
      </c>
      <c r="D35" s="347">
        <v>14.852468813733999</v>
      </c>
      <c r="E35" s="348">
        <v>1.1048075649969999</v>
      </c>
      <c r="F35" s="346">
        <v>156.983850996256</v>
      </c>
      <c r="G35" s="347">
        <v>65.409937915105999</v>
      </c>
      <c r="H35" s="349">
        <v>10.09745</v>
      </c>
      <c r="I35" s="346">
        <v>58.382199999999997</v>
      </c>
      <c r="J35" s="347">
        <v>-7.027737915106</v>
      </c>
      <c r="K35" s="350">
        <v>0.37189940002999999</v>
      </c>
    </row>
    <row r="36" spans="1:11" ht="14.4" customHeight="1" thickBot="1" x14ac:dyDescent="0.35">
      <c r="A36" s="368" t="s">
        <v>275</v>
      </c>
      <c r="B36" s="346">
        <v>17.980501362798002</v>
      </c>
      <c r="C36" s="346">
        <v>61.979959999999998</v>
      </c>
      <c r="D36" s="347">
        <v>43.999458637201002</v>
      </c>
      <c r="E36" s="348">
        <v>3.4470651707309998</v>
      </c>
      <c r="F36" s="346">
        <v>69.299227268392002</v>
      </c>
      <c r="G36" s="347">
        <v>28.874678028496</v>
      </c>
      <c r="H36" s="349">
        <v>6.76572</v>
      </c>
      <c r="I36" s="346">
        <v>16.353909999999999</v>
      </c>
      <c r="J36" s="347">
        <v>-12.520768028496001</v>
      </c>
      <c r="K36" s="350">
        <v>0.23598978869699999</v>
      </c>
    </row>
    <row r="37" spans="1:11" ht="14.4" customHeight="1" thickBot="1" x14ac:dyDescent="0.35">
      <c r="A37" s="368" t="s">
        <v>276</v>
      </c>
      <c r="B37" s="346">
        <v>4.9406564584124654E-324</v>
      </c>
      <c r="C37" s="346">
        <v>0.49899999999900002</v>
      </c>
      <c r="D37" s="347">
        <v>0.49899999999900002</v>
      </c>
      <c r="E37" s="356" t="s">
        <v>248</v>
      </c>
      <c r="F37" s="346">
        <v>0</v>
      </c>
      <c r="G37" s="347">
        <v>0</v>
      </c>
      <c r="H37" s="349">
        <v>4.9406564584124654E-324</v>
      </c>
      <c r="I37" s="346">
        <v>2.4703282292062327E-323</v>
      </c>
      <c r="J37" s="347">
        <v>2.4703282292062327E-323</v>
      </c>
      <c r="K37" s="357" t="s">
        <v>242</v>
      </c>
    </row>
    <row r="38" spans="1:11" ht="14.4" customHeight="1" thickBot="1" x14ac:dyDescent="0.35">
      <c r="A38" s="368" t="s">
        <v>277</v>
      </c>
      <c r="B38" s="346">
        <v>4.9406564584124654E-324</v>
      </c>
      <c r="C38" s="346">
        <v>6.9539299999999997</v>
      </c>
      <c r="D38" s="347">
        <v>6.9539299999999997</v>
      </c>
      <c r="E38" s="356" t="s">
        <v>248</v>
      </c>
      <c r="F38" s="346">
        <v>0</v>
      </c>
      <c r="G38" s="347">
        <v>0</v>
      </c>
      <c r="H38" s="349">
        <v>2.9630000000000001</v>
      </c>
      <c r="I38" s="346">
        <v>2.9630000000000001</v>
      </c>
      <c r="J38" s="347">
        <v>2.9630000000000001</v>
      </c>
      <c r="K38" s="357" t="s">
        <v>242</v>
      </c>
    </row>
    <row r="39" spans="1:11" ht="14.4" customHeight="1" thickBot="1" x14ac:dyDescent="0.35">
      <c r="A39" s="368" t="s">
        <v>278</v>
      </c>
      <c r="B39" s="346">
        <v>4.9406564584124654E-324</v>
      </c>
      <c r="C39" s="346">
        <v>1.3809800000000001</v>
      </c>
      <c r="D39" s="347">
        <v>1.3809800000000001</v>
      </c>
      <c r="E39" s="356" t="s">
        <v>248</v>
      </c>
      <c r="F39" s="346">
        <v>0</v>
      </c>
      <c r="G39" s="347">
        <v>0</v>
      </c>
      <c r="H39" s="349">
        <v>4.9406564584124654E-324</v>
      </c>
      <c r="I39" s="346">
        <v>2.4703282292062327E-323</v>
      </c>
      <c r="J39" s="347">
        <v>2.4703282292062327E-323</v>
      </c>
      <c r="K39" s="357" t="s">
        <v>242</v>
      </c>
    </row>
    <row r="40" spans="1:11" ht="14.4" customHeight="1" thickBot="1" x14ac:dyDescent="0.35">
      <c r="A40" s="368" t="s">
        <v>279</v>
      </c>
      <c r="B40" s="346">
        <v>4.9406564584124654E-324</v>
      </c>
      <c r="C40" s="346">
        <v>76.759510000000006</v>
      </c>
      <c r="D40" s="347">
        <v>76.759510000000006</v>
      </c>
      <c r="E40" s="356" t="s">
        <v>248</v>
      </c>
      <c r="F40" s="346">
        <v>57.995076075775003</v>
      </c>
      <c r="G40" s="347">
        <v>24.164615031572001</v>
      </c>
      <c r="H40" s="349">
        <v>9.6719899999999992</v>
      </c>
      <c r="I40" s="346">
        <v>27.655280000000001</v>
      </c>
      <c r="J40" s="347">
        <v>3.4906649684270001</v>
      </c>
      <c r="K40" s="350">
        <v>0.47685565519099998</v>
      </c>
    </row>
    <row r="41" spans="1:11" ht="14.4" customHeight="1" thickBot="1" x14ac:dyDescent="0.35">
      <c r="A41" s="367" t="s">
        <v>280</v>
      </c>
      <c r="B41" s="351">
        <v>82.865257715395998</v>
      </c>
      <c r="C41" s="351">
        <v>123.89581</v>
      </c>
      <c r="D41" s="352">
        <v>41.030552284602997</v>
      </c>
      <c r="E41" s="358">
        <v>1.495147826915</v>
      </c>
      <c r="F41" s="351">
        <v>59.435216117666002</v>
      </c>
      <c r="G41" s="352">
        <v>24.764673382361</v>
      </c>
      <c r="H41" s="354">
        <v>9.6099899999999998</v>
      </c>
      <c r="I41" s="351">
        <v>36.228569999999998</v>
      </c>
      <c r="J41" s="352">
        <v>11.463896617639</v>
      </c>
      <c r="K41" s="359">
        <v>0.60954720730300005</v>
      </c>
    </row>
    <row r="42" spans="1:11" ht="14.4" customHeight="1" thickBot="1" x14ac:dyDescent="0.35">
      <c r="A42" s="368" t="s">
        <v>281</v>
      </c>
      <c r="B42" s="346">
        <v>53.233988640634003</v>
      </c>
      <c r="C42" s="346">
        <v>51.114879999999999</v>
      </c>
      <c r="D42" s="347">
        <v>-2.1191086406339998</v>
      </c>
      <c r="E42" s="348">
        <v>0.96019256315799995</v>
      </c>
      <c r="F42" s="346">
        <v>0</v>
      </c>
      <c r="G42" s="347">
        <v>0</v>
      </c>
      <c r="H42" s="349">
        <v>9.3313500000000005</v>
      </c>
      <c r="I42" s="346">
        <v>22.361699999999999</v>
      </c>
      <c r="J42" s="347">
        <v>22.361699999999999</v>
      </c>
      <c r="K42" s="357" t="s">
        <v>242</v>
      </c>
    </row>
    <row r="43" spans="1:11" ht="14.4" customHeight="1" thickBot="1" x14ac:dyDescent="0.35">
      <c r="A43" s="368" t="s">
        <v>282</v>
      </c>
      <c r="B43" s="346">
        <v>24.546617489565001</v>
      </c>
      <c r="C43" s="346">
        <v>59.451979999999999</v>
      </c>
      <c r="D43" s="347">
        <v>34.905362510434003</v>
      </c>
      <c r="E43" s="348">
        <v>2.4220029511300001</v>
      </c>
      <c r="F43" s="346">
        <v>48.159195307303001</v>
      </c>
      <c r="G43" s="347">
        <v>20.066331378042999</v>
      </c>
      <c r="H43" s="349">
        <v>4.9406564584124654E-324</v>
      </c>
      <c r="I43" s="346">
        <v>2.4703282292062327E-323</v>
      </c>
      <c r="J43" s="347">
        <v>-20.066331378042999</v>
      </c>
      <c r="K43" s="350">
        <v>0</v>
      </c>
    </row>
    <row r="44" spans="1:11" ht="14.4" customHeight="1" thickBot="1" x14ac:dyDescent="0.35">
      <c r="A44" s="368" t="s">
        <v>283</v>
      </c>
      <c r="B44" s="346">
        <v>0</v>
      </c>
      <c r="C44" s="346">
        <v>0.41099999999999998</v>
      </c>
      <c r="D44" s="347">
        <v>0.41099999999999998</v>
      </c>
      <c r="E44" s="356" t="s">
        <v>242</v>
      </c>
      <c r="F44" s="346">
        <v>0.27396933219800002</v>
      </c>
      <c r="G44" s="347">
        <v>0.114153888415</v>
      </c>
      <c r="H44" s="349">
        <v>4.9406564584124654E-324</v>
      </c>
      <c r="I44" s="346">
        <v>13.311</v>
      </c>
      <c r="J44" s="347">
        <v>13.196846111584</v>
      </c>
      <c r="K44" s="350">
        <v>48.585729991011</v>
      </c>
    </row>
    <row r="45" spans="1:11" ht="14.4" customHeight="1" thickBot="1" x14ac:dyDescent="0.35">
      <c r="A45" s="368" t="s">
        <v>284</v>
      </c>
      <c r="B45" s="346">
        <v>5.0381340311829996</v>
      </c>
      <c r="C45" s="346">
        <v>12.917949999999999</v>
      </c>
      <c r="D45" s="347">
        <v>7.8798159688159997</v>
      </c>
      <c r="E45" s="348">
        <v>2.5640346048840001</v>
      </c>
      <c r="F45" s="346">
        <v>11.002051478165001</v>
      </c>
      <c r="G45" s="347">
        <v>4.5841881159020001</v>
      </c>
      <c r="H45" s="349">
        <v>0.27864</v>
      </c>
      <c r="I45" s="346">
        <v>0.55586999999999998</v>
      </c>
      <c r="J45" s="347">
        <v>-4.0283181159019996</v>
      </c>
      <c r="K45" s="350">
        <v>5.0524213698000003E-2</v>
      </c>
    </row>
    <row r="46" spans="1:11" ht="14.4" customHeight="1" thickBot="1" x14ac:dyDescent="0.35">
      <c r="A46" s="367" t="s">
        <v>285</v>
      </c>
      <c r="B46" s="351">
        <v>84.751825212073001</v>
      </c>
      <c r="C46" s="351">
        <v>85.631339999999994</v>
      </c>
      <c r="D46" s="352">
        <v>0.87951478792600002</v>
      </c>
      <c r="E46" s="358">
        <v>1.0103775321140001</v>
      </c>
      <c r="F46" s="351">
        <v>130.97194802735399</v>
      </c>
      <c r="G46" s="352">
        <v>54.571645011397003</v>
      </c>
      <c r="H46" s="354">
        <v>11.49544</v>
      </c>
      <c r="I46" s="351">
        <v>49.720219999999998</v>
      </c>
      <c r="J46" s="352">
        <v>-4.8514250113969997</v>
      </c>
      <c r="K46" s="359">
        <v>0.37962495594500001</v>
      </c>
    </row>
    <row r="47" spans="1:11" ht="14.4" customHeight="1" thickBot="1" x14ac:dyDescent="0.35">
      <c r="A47" s="368" t="s">
        <v>286</v>
      </c>
      <c r="B47" s="346">
        <v>22.860225165807002</v>
      </c>
      <c r="C47" s="346">
        <v>32.395069999999997</v>
      </c>
      <c r="D47" s="347">
        <v>9.5348448341920005</v>
      </c>
      <c r="E47" s="348">
        <v>1.4170932160559999</v>
      </c>
      <c r="F47" s="346">
        <v>28.978374727725999</v>
      </c>
      <c r="G47" s="347">
        <v>12.074322803218999</v>
      </c>
      <c r="H47" s="349">
        <v>2.2536900000000002</v>
      </c>
      <c r="I47" s="346">
        <v>9.5068599999999996</v>
      </c>
      <c r="J47" s="347">
        <v>-2.5674628032190001</v>
      </c>
      <c r="K47" s="350">
        <v>0.32806739816500002</v>
      </c>
    </row>
    <row r="48" spans="1:11" ht="14.4" customHeight="1" thickBot="1" x14ac:dyDescent="0.35">
      <c r="A48" s="368" t="s">
        <v>287</v>
      </c>
      <c r="B48" s="346">
        <v>0.68335642773100003</v>
      </c>
      <c r="C48" s="346">
        <v>4.9406564584124654E-324</v>
      </c>
      <c r="D48" s="347">
        <v>-0.68335642773100003</v>
      </c>
      <c r="E48" s="348">
        <v>4.9406564584124654E-324</v>
      </c>
      <c r="F48" s="346">
        <v>0</v>
      </c>
      <c r="G48" s="347">
        <v>0</v>
      </c>
      <c r="H48" s="349">
        <v>4.9406564584124654E-324</v>
      </c>
      <c r="I48" s="346">
        <v>0.35399999999999998</v>
      </c>
      <c r="J48" s="347">
        <v>0.35399999999999998</v>
      </c>
      <c r="K48" s="357" t="s">
        <v>242</v>
      </c>
    </row>
    <row r="49" spans="1:11" ht="14.4" customHeight="1" thickBot="1" x14ac:dyDescent="0.35">
      <c r="A49" s="368" t="s">
        <v>288</v>
      </c>
      <c r="B49" s="346">
        <v>55.937571359617003</v>
      </c>
      <c r="C49" s="346">
        <v>53.236269999999998</v>
      </c>
      <c r="D49" s="347">
        <v>-2.7013013596170001</v>
      </c>
      <c r="E49" s="348">
        <v>0.95170864065100003</v>
      </c>
      <c r="F49" s="346">
        <v>0</v>
      </c>
      <c r="G49" s="347">
        <v>0</v>
      </c>
      <c r="H49" s="349">
        <v>4.9406564584124654E-324</v>
      </c>
      <c r="I49" s="346">
        <v>2.4703282292062327E-323</v>
      </c>
      <c r="J49" s="347">
        <v>2.4703282292062327E-323</v>
      </c>
      <c r="K49" s="357" t="s">
        <v>242</v>
      </c>
    </row>
    <row r="50" spans="1:11" ht="14.4" customHeight="1" thickBot="1" x14ac:dyDescent="0.35">
      <c r="A50" s="368" t="s">
        <v>289</v>
      </c>
      <c r="B50" s="346">
        <v>4.9406564584124654E-324</v>
      </c>
      <c r="C50" s="346">
        <v>4.9406564584124654E-324</v>
      </c>
      <c r="D50" s="347">
        <v>0</v>
      </c>
      <c r="E50" s="348">
        <v>1</v>
      </c>
      <c r="F50" s="346">
        <v>22.002116269260998</v>
      </c>
      <c r="G50" s="347">
        <v>9.167548445525</v>
      </c>
      <c r="H50" s="349">
        <v>1.36304</v>
      </c>
      <c r="I50" s="346">
        <v>7.9782999999999999</v>
      </c>
      <c r="J50" s="347">
        <v>-1.1892484455250001</v>
      </c>
      <c r="K50" s="350">
        <v>0.36261511858000001</v>
      </c>
    </row>
    <row r="51" spans="1:11" ht="14.4" customHeight="1" thickBot="1" x14ac:dyDescent="0.35">
      <c r="A51" s="368" t="s">
        <v>290</v>
      </c>
      <c r="B51" s="346">
        <v>4.9406564584124654E-324</v>
      </c>
      <c r="C51" s="346">
        <v>4.9406564584124654E-324</v>
      </c>
      <c r="D51" s="347">
        <v>0</v>
      </c>
      <c r="E51" s="348">
        <v>1</v>
      </c>
      <c r="F51" s="346">
        <v>19.999611650733002</v>
      </c>
      <c r="G51" s="347">
        <v>8.3331715211380004</v>
      </c>
      <c r="H51" s="349">
        <v>3.4147099999999999</v>
      </c>
      <c r="I51" s="346">
        <v>10.81366</v>
      </c>
      <c r="J51" s="347">
        <v>2.480488478861</v>
      </c>
      <c r="K51" s="350">
        <v>0.54069349889600005</v>
      </c>
    </row>
    <row r="52" spans="1:11" ht="14.4" customHeight="1" thickBot="1" x14ac:dyDescent="0.35">
      <c r="A52" s="368" t="s">
        <v>291</v>
      </c>
      <c r="B52" s="346">
        <v>4.9406564584124654E-324</v>
      </c>
      <c r="C52" s="346">
        <v>4.9406564584124654E-324</v>
      </c>
      <c r="D52" s="347">
        <v>0</v>
      </c>
      <c r="E52" s="348">
        <v>1</v>
      </c>
      <c r="F52" s="346">
        <v>59.991845379632998</v>
      </c>
      <c r="G52" s="347">
        <v>24.996602241512999</v>
      </c>
      <c r="H52" s="349">
        <v>4.4640000000000004</v>
      </c>
      <c r="I52" s="346">
        <v>21.067399999999999</v>
      </c>
      <c r="J52" s="347">
        <v>-3.9292022415129999</v>
      </c>
      <c r="K52" s="350">
        <v>0.35117106111099999</v>
      </c>
    </row>
    <row r="53" spans="1:11" ht="14.4" customHeight="1" thickBot="1" x14ac:dyDescent="0.35">
      <c r="A53" s="366" t="s">
        <v>29</v>
      </c>
      <c r="B53" s="346">
        <v>1657.1116151515901</v>
      </c>
      <c r="C53" s="346">
        <v>2035.0893100000001</v>
      </c>
      <c r="D53" s="347">
        <v>377.97769484841001</v>
      </c>
      <c r="E53" s="348">
        <v>1.2280942885149999</v>
      </c>
      <c r="F53" s="346">
        <v>2000.48672618874</v>
      </c>
      <c r="G53" s="347">
        <v>833.53613591197495</v>
      </c>
      <c r="H53" s="349">
        <v>90.852999999999994</v>
      </c>
      <c r="I53" s="346">
        <v>670.15200000000095</v>
      </c>
      <c r="J53" s="347">
        <v>-163.38413591197499</v>
      </c>
      <c r="K53" s="350">
        <v>0.33499447470799998</v>
      </c>
    </row>
    <row r="54" spans="1:11" ht="14.4" customHeight="1" thickBot="1" x14ac:dyDescent="0.35">
      <c r="A54" s="367" t="s">
        <v>292</v>
      </c>
      <c r="B54" s="351">
        <v>1657.1116151515901</v>
      </c>
      <c r="C54" s="351">
        <v>2035.0893100000001</v>
      </c>
      <c r="D54" s="352">
        <v>377.97769484841001</v>
      </c>
      <c r="E54" s="358">
        <v>1.2280942885149999</v>
      </c>
      <c r="F54" s="351">
        <v>2000.48672618874</v>
      </c>
      <c r="G54" s="352">
        <v>833.53613591197495</v>
      </c>
      <c r="H54" s="354">
        <v>90.852999999999994</v>
      </c>
      <c r="I54" s="351">
        <v>670.15200000000095</v>
      </c>
      <c r="J54" s="352">
        <v>-163.38413591197499</v>
      </c>
      <c r="K54" s="359">
        <v>0.33499447470799998</v>
      </c>
    </row>
    <row r="55" spans="1:11" ht="14.4" customHeight="1" thickBot="1" x14ac:dyDescent="0.35">
      <c r="A55" s="368" t="s">
        <v>293</v>
      </c>
      <c r="B55" s="346">
        <v>772.37344892406804</v>
      </c>
      <c r="C55" s="346">
        <v>746.846</v>
      </c>
      <c r="D55" s="347">
        <v>-25.527448924066999</v>
      </c>
      <c r="E55" s="348">
        <v>0.96694934431000001</v>
      </c>
      <c r="F55" s="346">
        <v>689.69753160715197</v>
      </c>
      <c r="G55" s="347">
        <v>287.37397150298</v>
      </c>
      <c r="H55" s="349">
        <v>51.390999999999998</v>
      </c>
      <c r="I55" s="346">
        <v>203.654</v>
      </c>
      <c r="J55" s="347">
        <v>-83.719971502979007</v>
      </c>
      <c r="K55" s="350">
        <v>0.29528016364699999</v>
      </c>
    </row>
    <row r="56" spans="1:11" ht="14.4" customHeight="1" thickBot="1" x14ac:dyDescent="0.35">
      <c r="A56" s="368" t="s">
        <v>294</v>
      </c>
      <c r="B56" s="346">
        <v>220.00945558789701</v>
      </c>
      <c r="C56" s="346">
        <v>215.39699999999999</v>
      </c>
      <c r="D56" s="347">
        <v>-4.6124555878960001</v>
      </c>
      <c r="E56" s="348">
        <v>0.97903519384799997</v>
      </c>
      <c r="F56" s="346">
        <v>220.00149025923901</v>
      </c>
      <c r="G56" s="347">
        <v>91.667287608015997</v>
      </c>
      <c r="H56" s="349">
        <v>16.143000000000001</v>
      </c>
      <c r="I56" s="346">
        <v>88.176000000000002</v>
      </c>
      <c r="J56" s="347">
        <v>-3.491287608016</v>
      </c>
      <c r="K56" s="350">
        <v>0.40079728503700002</v>
      </c>
    </row>
    <row r="57" spans="1:11" ht="14.4" customHeight="1" thickBot="1" x14ac:dyDescent="0.35">
      <c r="A57" s="368" t="s">
        <v>295</v>
      </c>
      <c r="B57" s="346">
        <v>640.04896931035796</v>
      </c>
      <c r="C57" s="346">
        <v>1056.5029999999999</v>
      </c>
      <c r="D57" s="347">
        <v>416.45403068964202</v>
      </c>
      <c r="E57" s="348">
        <v>1.650659638024</v>
      </c>
      <c r="F57" s="346">
        <v>1071.2745011321499</v>
      </c>
      <c r="G57" s="347">
        <v>446.36437547172699</v>
      </c>
      <c r="H57" s="349">
        <v>22.119</v>
      </c>
      <c r="I57" s="346">
        <v>372.32200000000103</v>
      </c>
      <c r="J57" s="347">
        <v>-74.042375471726004</v>
      </c>
      <c r="K57" s="350">
        <v>0.34755051072900001</v>
      </c>
    </row>
    <row r="58" spans="1:11" ht="14.4" customHeight="1" thickBot="1" x14ac:dyDescent="0.35">
      <c r="A58" s="368" t="s">
        <v>296</v>
      </c>
      <c r="B58" s="346">
        <v>24.679741329266999</v>
      </c>
      <c r="C58" s="346">
        <v>16.343309999999999</v>
      </c>
      <c r="D58" s="347">
        <v>-8.3364313292670005</v>
      </c>
      <c r="E58" s="348">
        <v>0.66221561166099996</v>
      </c>
      <c r="F58" s="346">
        <v>19.513203190203999</v>
      </c>
      <c r="G58" s="347">
        <v>8.1305013292510004</v>
      </c>
      <c r="H58" s="349">
        <v>1.2</v>
      </c>
      <c r="I58" s="346">
        <v>6</v>
      </c>
      <c r="J58" s="347">
        <v>-2.130501329251</v>
      </c>
      <c r="K58" s="350">
        <v>0.307484114295</v>
      </c>
    </row>
    <row r="59" spans="1:11" ht="14.4" customHeight="1" thickBot="1" x14ac:dyDescent="0.35">
      <c r="A59" s="369" t="s">
        <v>297</v>
      </c>
      <c r="B59" s="351">
        <v>3391.4180702896301</v>
      </c>
      <c r="C59" s="351">
        <v>3605.3945800000001</v>
      </c>
      <c r="D59" s="352">
        <v>213.97650971037601</v>
      </c>
      <c r="E59" s="358">
        <v>1.0630935217290001</v>
      </c>
      <c r="F59" s="351">
        <v>3426.00676836605</v>
      </c>
      <c r="G59" s="352">
        <v>1427.5028201525199</v>
      </c>
      <c r="H59" s="354">
        <v>309.73811000000001</v>
      </c>
      <c r="I59" s="351">
        <v>1343.8191400000001</v>
      </c>
      <c r="J59" s="352">
        <v>-83.683680152519997</v>
      </c>
      <c r="K59" s="359">
        <v>0.39224065533300001</v>
      </c>
    </row>
    <row r="60" spans="1:11" ht="14.4" customHeight="1" thickBot="1" x14ac:dyDescent="0.35">
      <c r="A60" s="366" t="s">
        <v>32</v>
      </c>
      <c r="B60" s="346">
        <v>1351.6175723026299</v>
      </c>
      <c r="C60" s="346">
        <v>569.96571000000097</v>
      </c>
      <c r="D60" s="347">
        <v>-781.65186230262498</v>
      </c>
      <c r="E60" s="348">
        <v>0.42169155068600001</v>
      </c>
      <c r="F60" s="346">
        <v>600.45396722338796</v>
      </c>
      <c r="G60" s="347">
        <v>250.18915300974501</v>
      </c>
      <c r="H60" s="349">
        <v>50.25638</v>
      </c>
      <c r="I60" s="346">
        <v>308.12770999999998</v>
      </c>
      <c r="J60" s="347">
        <v>57.938556990255002</v>
      </c>
      <c r="K60" s="350">
        <v>0.51315792187099996</v>
      </c>
    </row>
    <row r="61" spans="1:11" ht="14.4" customHeight="1" thickBot="1" x14ac:dyDescent="0.35">
      <c r="A61" s="370" t="s">
        <v>298</v>
      </c>
      <c r="B61" s="346">
        <v>601.61757230266596</v>
      </c>
      <c r="C61" s="346">
        <v>569.96571000000097</v>
      </c>
      <c r="D61" s="347">
        <v>-31.651862302664998</v>
      </c>
      <c r="E61" s="348">
        <v>0.94738873370700005</v>
      </c>
      <c r="F61" s="346">
        <v>600.45396722338796</v>
      </c>
      <c r="G61" s="347">
        <v>250.18915300974501</v>
      </c>
      <c r="H61" s="349">
        <v>50.25638</v>
      </c>
      <c r="I61" s="346">
        <v>308.12770999999998</v>
      </c>
      <c r="J61" s="347">
        <v>57.938556990255002</v>
      </c>
      <c r="K61" s="350">
        <v>0.51315792187099996</v>
      </c>
    </row>
    <row r="62" spans="1:11" ht="14.4" customHeight="1" thickBot="1" x14ac:dyDescent="0.35">
      <c r="A62" s="368" t="s">
        <v>299</v>
      </c>
      <c r="B62" s="346">
        <v>288.84164721812903</v>
      </c>
      <c r="C62" s="346">
        <v>252.02987999999999</v>
      </c>
      <c r="D62" s="347">
        <v>-36.811767218127997</v>
      </c>
      <c r="E62" s="348">
        <v>0.87255381080700001</v>
      </c>
      <c r="F62" s="346">
        <v>232.40679870340699</v>
      </c>
      <c r="G62" s="347">
        <v>96.836166126419002</v>
      </c>
      <c r="H62" s="349">
        <v>22.018000000000001</v>
      </c>
      <c r="I62" s="346">
        <v>105.742</v>
      </c>
      <c r="J62" s="347">
        <v>8.9058338735800007</v>
      </c>
      <c r="K62" s="350">
        <v>0.45498668967400002</v>
      </c>
    </row>
    <row r="63" spans="1:11" ht="14.4" customHeight="1" thickBot="1" x14ac:dyDescent="0.35">
      <c r="A63" s="368" t="s">
        <v>300</v>
      </c>
      <c r="B63" s="346">
        <v>35.381630334044999</v>
      </c>
      <c r="C63" s="346">
        <v>46.863</v>
      </c>
      <c r="D63" s="347">
        <v>11.481369665954</v>
      </c>
      <c r="E63" s="348">
        <v>1.3245008654929999</v>
      </c>
      <c r="F63" s="346">
        <v>60.935718011589003</v>
      </c>
      <c r="G63" s="347">
        <v>25.389882504829</v>
      </c>
      <c r="H63" s="349">
        <v>0.76719999999999999</v>
      </c>
      <c r="I63" s="346">
        <v>0.88819999999999999</v>
      </c>
      <c r="J63" s="347">
        <v>-24.501682504828999</v>
      </c>
      <c r="K63" s="350">
        <v>1.4576015988000001E-2</v>
      </c>
    </row>
    <row r="64" spans="1:11" ht="14.4" customHeight="1" thickBot="1" x14ac:dyDescent="0.35">
      <c r="A64" s="368" t="s">
        <v>301</v>
      </c>
      <c r="B64" s="346">
        <v>185.40108063240001</v>
      </c>
      <c r="C64" s="346">
        <v>129.20186000000001</v>
      </c>
      <c r="D64" s="347">
        <v>-56.199220632399999</v>
      </c>
      <c r="E64" s="348">
        <v>0.69687759941399996</v>
      </c>
      <c r="F64" s="346">
        <v>159.99972987145199</v>
      </c>
      <c r="G64" s="347">
        <v>66.666554113103999</v>
      </c>
      <c r="H64" s="349">
        <v>19.099</v>
      </c>
      <c r="I64" s="346">
        <v>125.04353999999999</v>
      </c>
      <c r="J64" s="347">
        <v>58.376985886895</v>
      </c>
      <c r="K64" s="350">
        <v>0.78152344444800004</v>
      </c>
    </row>
    <row r="65" spans="1:11" ht="14.4" customHeight="1" thickBot="1" x14ac:dyDescent="0.35">
      <c r="A65" s="368" t="s">
        <v>302</v>
      </c>
      <c r="B65" s="346">
        <v>91.993214118091004</v>
      </c>
      <c r="C65" s="346">
        <v>141.87097</v>
      </c>
      <c r="D65" s="347">
        <v>49.877755881908001</v>
      </c>
      <c r="E65" s="348">
        <v>1.5421895121289999</v>
      </c>
      <c r="F65" s="346">
        <v>147.111720636939</v>
      </c>
      <c r="G65" s="347">
        <v>61.296550265390998</v>
      </c>
      <c r="H65" s="349">
        <v>8.3721800000000002</v>
      </c>
      <c r="I65" s="346">
        <v>76.453969999999998</v>
      </c>
      <c r="J65" s="347">
        <v>15.157419734608</v>
      </c>
      <c r="K65" s="350">
        <v>0.51970005971599997</v>
      </c>
    </row>
    <row r="66" spans="1:11" ht="14.4" customHeight="1" thickBot="1" x14ac:dyDescent="0.35">
      <c r="A66" s="371" t="s">
        <v>33</v>
      </c>
      <c r="B66" s="351">
        <v>0</v>
      </c>
      <c r="C66" s="351">
        <v>12.202999999999999</v>
      </c>
      <c r="D66" s="352">
        <v>12.202999999999999</v>
      </c>
      <c r="E66" s="353" t="s">
        <v>242</v>
      </c>
      <c r="F66" s="351">
        <v>0</v>
      </c>
      <c r="G66" s="352">
        <v>0</v>
      </c>
      <c r="H66" s="354">
        <v>4.9406564584124654E-324</v>
      </c>
      <c r="I66" s="351">
        <v>2.4703282292062327E-323</v>
      </c>
      <c r="J66" s="352">
        <v>2.4703282292062327E-323</v>
      </c>
      <c r="K66" s="355" t="s">
        <v>242</v>
      </c>
    </row>
    <row r="67" spans="1:11" ht="14.4" customHeight="1" thickBot="1" x14ac:dyDescent="0.35">
      <c r="A67" s="367" t="s">
        <v>303</v>
      </c>
      <c r="B67" s="351">
        <v>0</v>
      </c>
      <c r="C67" s="351">
        <v>12.202999999999999</v>
      </c>
      <c r="D67" s="352">
        <v>12.202999999999999</v>
      </c>
      <c r="E67" s="353" t="s">
        <v>242</v>
      </c>
      <c r="F67" s="351">
        <v>0</v>
      </c>
      <c r="G67" s="352">
        <v>0</v>
      </c>
      <c r="H67" s="354">
        <v>4.9406564584124654E-324</v>
      </c>
      <c r="I67" s="351">
        <v>2.4703282292062327E-323</v>
      </c>
      <c r="J67" s="352">
        <v>2.4703282292062327E-323</v>
      </c>
      <c r="K67" s="355" t="s">
        <v>242</v>
      </c>
    </row>
    <row r="68" spans="1:11" ht="14.4" customHeight="1" thickBot="1" x14ac:dyDescent="0.35">
      <c r="A68" s="368" t="s">
        <v>304</v>
      </c>
      <c r="B68" s="346">
        <v>0</v>
      </c>
      <c r="C68" s="346">
        <v>12.202999999999999</v>
      </c>
      <c r="D68" s="347">
        <v>12.202999999999999</v>
      </c>
      <c r="E68" s="356" t="s">
        <v>242</v>
      </c>
      <c r="F68" s="346">
        <v>0</v>
      </c>
      <c r="G68" s="347">
        <v>0</v>
      </c>
      <c r="H68" s="349">
        <v>4.9406564584124654E-324</v>
      </c>
      <c r="I68" s="346">
        <v>2.4703282292062327E-323</v>
      </c>
      <c r="J68" s="347">
        <v>2.4703282292062327E-323</v>
      </c>
      <c r="K68" s="357" t="s">
        <v>242</v>
      </c>
    </row>
    <row r="69" spans="1:11" ht="14.4" customHeight="1" thickBot="1" x14ac:dyDescent="0.35">
      <c r="A69" s="366" t="s">
        <v>34</v>
      </c>
      <c r="B69" s="346">
        <v>2039.800497987</v>
      </c>
      <c r="C69" s="346">
        <v>3023.2258700000002</v>
      </c>
      <c r="D69" s="347">
        <v>983.42537201300001</v>
      </c>
      <c r="E69" s="348">
        <v>1.48211840961</v>
      </c>
      <c r="F69" s="346">
        <v>2825.55280114267</v>
      </c>
      <c r="G69" s="347">
        <v>1177.3136671427801</v>
      </c>
      <c r="H69" s="349">
        <v>259.48173000000003</v>
      </c>
      <c r="I69" s="346">
        <v>1035.6914300000001</v>
      </c>
      <c r="J69" s="347">
        <v>-141.62223714277599</v>
      </c>
      <c r="K69" s="350">
        <v>0.366544709262</v>
      </c>
    </row>
    <row r="70" spans="1:11" ht="14.4" customHeight="1" thickBot="1" x14ac:dyDescent="0.35">
      <c r="A70" s="367" t="s">
        <v>305</v>
      </c>
      <c r="B70" s="351">
        <v>0.50763695524200003</v>
      </c>
      <c r="C70" s="351">
        <v>0.51600000000000001</v>
      </c>
      <c r="D70" s="352">
        <v>8.3630447569999992E-3</v>
      </c>
      <c r="E70" s="358">
        <v>1.0164744600860001</v>
      </c>
      <c r="F70" s="351">
        <v>0.206244573264</v>
      </c>
      <c r="G70" s="352">
        <v>8.5935238859999999E-2</v>
      </c>
      <c r="H70" s="354">
        <v>0.10299999999999999</v>
      </c>
      <c r="I70" s="351">
        <v>1.323</v>
      </c>
      <c r="J70" s="352">
        <v>1.237064761139</v>
      </c>
      <c r="K70" s="359">
        <v>6.414714234941</v>
      </c>
    </row>
    <row r="71" spans="1:11" ht="14.4" customHeight="1" thickBot="1" x14ac:dyDescent="0.35">
      <c r="A71" s="368" t="s">
        <v>306</v>
      </c>
      <c r="B71" s="346">
        <v>0.50763695524200003</v>
      </c>
      <c r="C71" s="346">
        <v>0.51600000000000001</v>
      </c>
      <c r="D71" s="347">
        <v>8.3630447569999992E-3</v>
      </c>
      <c r="E71" s="348">
        <v>1.0164744600860001</v>
      </c>
      <c r="F71" s="346">
        <v>0.206244573264</v>
      </c>
      <c r="G71" s="347">
        <v>8.5935238859999999E-2</v>
      </c>
      <c r="H71" s="349">
        <v>0.10299999999999999</v>
      </c>
      <c r="I71" s="346">
        <v>1.323</v>
      </c>
      <c r="J71" s="347">
        <v>1.237064761139</v>
      </c>
      <c r="K71" s="350">
        <v>6.414714234941</v>
      </c>
    </row>
    <row r="72" spans="1:11" ht="14.4" customHeight="1" thickBot="1" x14ac:dyDescent="0.35">
      <c r="A72" s="367" t="s">
        <v>307</v>
      </c>
      <c r="B72" s="351">
        <v>81.441017707613</v>
      </c>
      <c r="C72" s="351">
        <v>91.387190000000004</v>
      </c>
      <c r="D72" s="352">
        <v>9.9461722923860005</v>
      </c>
      <c r="E72" s="358">
        <v>1.1221273084779999</v>
      </c>
      <c r="F72" s="351">
        <v>86.143393206305007</v>
      </c>
      <c r="G72" s="352">
        <v>35.893080502627001</v>
      </c>
      <c r="H72" s="354">
        <v>6.9025499999999997</v>
      </c>
      <c r="I72" s="351">
        <v>35.189190000000004</v>
      </c>
      <c r="J72" s="352">
        <v>-0.70389050262700004</v>
      </c>
      <c r="K72" s="359">
        <v>0.40849551764999997</v>
      </c>
    </row>
    <row r="73" spans="1:11" ht="14.4" customHeight="1" thickBot="1" x14ac:dyDescent="0.35">
      <c r="A73" s="368" t="s">
        <v>308</v>
      </c>
      <c r="B73" s="346">
        <v>3.9238597854820001</v>
      </c>
      <c r="C73" s="346">
        <v>3.7389000000000001</v>
      </c>
      <c r="D73" s="347">
        <v>-0.18495978548200001</v>
      </c>
      <c r="E73" s="348">
        <v>0.95286279439199995</v>
      </c>
      <c r="F73" s="346">
        <v>3.8248432068999998</v>
      </c>
      <c r="G73" s="347">
        <v>1.5936846695419999</v>
      </c>
      <c r="H73" s="349">
        <v>0.1976</v>
      </c>
      <c r="I73" s="346">
        <v>2.5840999999999998</v>
      </c>
      <c r="J73" s="347">
        <v>0.99041533045700003</v>
      </c>
      <c r="K73" s="350">
        <v>0.67560939369600004</v>
      </c>
    </row>
    <row r="74" spans="1:11" ht="14.4" customHeight="1" thickBot="1" x14ac:dyDescent="0.35">
      <c r="A74" s="368" t="s">
        <v>309</v>
      </c>
      <c r="B74" s="346">
        <v>77.517157922131005</v>
      </c>
      <c r="C74" s="346">
        <v>87.648290000000003</v>
      </c>
      <c r="D74" s="347">
        <v>10.131132077868999</v>
      </c>
      <c r="E74" s="348">
        <v>1.130695349899</v>
      </c>
      <c r="F74" s="346">
        <v>82.318549999403999</v>
      </c>
      <c r="G74" s="347">
        <v>34.299395833085001</v>
      </c>
      <c r="H74" s="349">
        <v>6.7049500000000002</v>
      </c>
      <c r="I74" s="346">
        <v>32.605089999999997</v>
      </c>
      <c r="J74" s="347">
        <v>-1.694305833085</v>
      </c>
      <c r="K74" s="350">
        <v>0.39608435765900002</v>
      </c>
    </row>
    <row r="75" spans="1:11" ht="14.4" customHeight="1" thickBot="1" x14ac:dyDescent="0.35">
      <c r="A75" s="367" t="s">
        <v>310</v>
      </c>
      <c r="B75" s="351">
        <v>16.900520490247001</v>
      </c>
      <c r="C75" s="351">
        <v>24.482240000000001</v>
      </c>
      <c r="D75" s="352">
        <v>7.5817195097520003</v>
      </c>
      <c r="E75" s="358">
        <v>1.4486086398419999</v>
      </c>
      <c r="F75" s="351">
        <v>22.801184140690999</v>
      </c>
      <c r="G75" s="352">
        <v>9.5004933919540004</v>
      </c>
      <c r="H75" s="354">
        <v>2.4296799999999998</v>
      </c>
      <c r="I75" s="351">
        <v>13.35216</v>
      </c>
      <c r="J75" s="352">
        <v>3.8516666080449999</v>
      </c>
      <c r="K75" s="359">
        <v>0.58559063939800005</v>
      </c>
    </row>
    <row r="76" spans="1:11" ht="14.4" customHeight="1" thickBot="1" x14ac:dyDescent="0.35">
      <c r="A76" s="368" t="s">
        <v>311</v>
      </c>
      <c r="B76" s="346">
        <v>3.247067873042</v>
      </c>
      <c r="C76" s="346">
        <v>3.24</v>
      </c>
      <c r="D76" s="347">
        <v>-7.0678730420000004E-3</v>
      </c>
      <c r="E76" s="348">
        <v>0.99782330603500002</v>
      </c>
      <c r="F76" s="346">
        <v>3.3560261532609998</v>
      </c>
      <c r="G76" s="347">
        <v>1.398344230525</v>
      </c>
      <c r="H76" s="349">
        <v>4.9406564584124654E-324</v>
      </c>
      <c r="I76" s="346">
        <v>1.62</v>
      </c>
      <c r="J76" s="347">
        <v>0.22165576947400001</v>
      </c>
      <c r="K76" s="350">
        <v>0.482713759076</v>
      </c>
    </row>
    <row r="77" spans="1:11" ht="14.4" customHeight="1" thickBot="1" x14ac:dyDescent="0.35">
      <c r="A77" s="368" t="s">
        <v>312</v>
      </c>
      <c r="B77" s="346">
        <v>13.653452617205</v>
      </c>
      <c r="C77" s="346">
        <v>21.242239999999999</v>
      </c>
      <c r="D77" s="347">
        <v>7.588787382794</v>
      </c>
      <c r="E77" s="348">
        <v>1.5558145324520001</v>
      </c>
      <c r="F77" s="346">
        <v>19.445157987428999</v>
      </c>
      <c r="G77" s="347">
        <v>8.1021491614290007</v>
      </c>
      <c r="H77" s="349">
        <v>2.4296799999999998</v>
      </c>
      <c r="I77" s="346">
        <v>11.73216</v>
      </c>
      <c r="J77" s="347">
        <v>3.6300108385700001</v>
      </c>
      <c r="K77" s="350">
        <v>0.60334608788300004</v>
      </c>
    </row>
    <row r="78" spans="1:11" ht="14.4" customHeight="1" thickBot="1" x14ac:dyDescent="0.35">
      <c r="A78" s="367" t="s">
        <v>313</v>
      </c>
      <c r="B78" s="351">
        <v>750.41414315447696</v>
      </c>
      <c r="C78" s="351">
        <v>814.43309999999997</v>
      </c>
      <c r="D78" s="352">
        <v>64.018956845522993</v>
      </c>
      <c r="E78" s="358">
        <v>1.0853115008950001</v>
      </c>
      <c r="F78" s="351">
        <v>811.72734945402703</v>
      </c>
      <c r="G78" s="352">
        <v>338.21972893917803</v>
      </c>
      <c r="H78" s="354">
        <v>107.65468</v>
      </c>
      <c r="I78" s="351">
        <v>246.77889999999999</v>
      </c>
      <c r="J78" s="352">
        <v>-91.440828939176996</v>
      </c>
      <c r="K78" s="359">
        <v>0.30401698324600002</v>
      </c>
    </row>
    <row r="79" spans="1:11" ht="14.4" customHeight="1" thickBot="1" x14ac:dyDescent="0.35">
      <c r="A79" s="368" t="s">
        <v>314</v>
      </c>
      <c r="B79" s="346">
        <v>709.00071993263396</v>
      </c>
      <c r="C79" s="346">
        <v>762.40508</v>
      </c>
      <c r="D79" s="347">
        <v>53.404360067365999</v>
      </c>
      <c r="E79" s="348">
        <v>1.075323421494</v>
      </c>
      <c r="F79" s="346">
        <v>762.31896980064903</v>
      </c>
      <c r="G79" s="347">
        <v>317.63290408360399</v>
      </c>
      <c r="H79" s="349">
        <v>105.62696</v>
      </c>
      <c r="I79" s="346">
        <v>231.69324</v>
      </c>
      <c r="J79" s="347">
        <v>-85.939664083603006</v>
      </c>
      <c r="K79" s="350">
        <v>0.30393214543800001</v>
      </c>
    </row>
    <row r="80" spans="1:11" ht="14.4" customHeight="1" thickBot="1" x14ac:dyDescent="0.35">
      <c r="A80" s="368" t="s">
        <v>315</v>
      </c>
      <c r="B80" s="346">
        <v>0.47618026886199999</v>
      </c>
      <c r="C80" s="346">
        <v>14.135</v>
      </c>
      <c r="D80" s="347">
        <v>13.658819731136999</v>
      </c>
      <c r="E80" s="348">
        <v>29.684136290969999</v>
      </c>
      <c r="F80" s="346">
        <v>12.106639149008</v>
      </c>
      <c r="G80" s="347">
        <v>5.044432978753</v>
      </c>
      <c r="H80" s="349">
        <v>4.9406564584124654E-324</v>
      </c>
      <c r="I80" s="346">
        <v>0.36399999999999999</v>
      </c>
      <c r="J80" s="347">
        <v>-4.6804329787530001</v>
      </c>
      <c r="K80" s="350">
        <v>3.0066147633000001E-2</v>
      </c>
    </row>
    <row r="81" spans="1:11" ht="14.4" customHeight="1" thickBot="1" x14ac:dyDescent="0.35">
      <c r="A81" s="368" t="s">
        <v>316</v>
      </c>
      <c r="B81" s="346">
        <v>40.93724295298</v>
      </c>
      <c r="C81" s="346">
        <v>37.89302</v>
      </c>
      <c r="D81" s="347">
        <v>-3.0442229529799998</v>
      </c>
      <c r="E81" s="348">
        <v>0.92563683498399996</v>
      </c>
      <c r="F81" s="346">
        <v>37.301740504370002</v>
      </c>
      <c r="G81" s="347">
        <v>15.54239187682</v>
      </c>
      <c r="H81" s="349">
        <v>2.02772</v>
      </c>
      <c r="I81" s="346">
        <v>14.72166</v>
      </c>
      <c r="J81" s="347">
        <v>-0.82073187682000004</v>
      </c>
      <c r="K81" s="350">
        <v>0.39466415778300001</v>
      </c>
    </row>
    <row r="82" spans="1:11" ht="14.4" customHeight="1" thickBot="1" x14ac:dyDescent="0.35">
      <c r="A82" s="367" t="s">
        <v>317</v>
      </c>
      <c r="B82" s="351">
        <v>575.40141552236503</v>
      </c>
      <c r="C82" s="351">
        <v>446.84934000000101</v>
      </c>
      <c r="D82" s="352">
        <v>-128.55207552236499</v>
      </c>
      <c r="E82" s="358">
        <v>0.77658714063800005</v>
      </c>
      <c r="F82" s="351">
        <v>441.27162516312598</v>
      </c>
      <c r="G82" s="352">
        <v>183.86317715130301</v>
      </c>
      <c r="H82" s="354">
        <v>92.163319999999999</v>
      </c>
      <c r="I82" s="351">
        <v>158.22468000000001</v>
      </c>
      <c r="J82" s="352">
        <v>-25.638497151302001</v>
      </c>
      <c r="K82" s="359">
        <v>0.35856527131400001</v>
      </c>
    </row>
    <row r="83" spans="1:11" ht="14.4" customHeight="1" thickBot="1" x14ac:dyDescent="0.35">
      <c r="A83" s="368" t="s">
        <v>318</v>
      </c>
      <c r="B83" s="346">
        <v>53.069259307888998</v>
      </c>
      <c r="C83" s="346">
        <v>0.51</v>
      </c>
      <c r="D83" s="347">
        <v>-52.559259307889</v>
      </c>
      <c r="E83" s="348">
        <v>9.61008325E-3</v>
      </c>
      <c r="F83" s="346">
        <v>4.9406564584124654E-324</v>
      </c>
      <c r="G83" s="347">
        <v>0</v>
      </c>
      <c r="H83" s="349">
        <v>4.9406564584124654E-324</v>
      </c>
      <c r="I83" s="346">
        <v>2.4703282292062327E-323</v>
      </c>
      <c r="J83" s="347">
        <v>2.4703282292062327E-323</v>
      </c>
      <c r="K83" s="350">
        <v>5</v>
      </c>
    </row>
    <row r="84" spans="1:11" ht="14.4" customHeight="1" thickBot="1" x14ac:dyDescent="0.35">
      <c r="A84" s="368" t="s">
        <v>319</v>
      </c>
      <c r="B84" s="346">
        <v>511.27433075321699</v>
      </c>
      <c r="C84" s="346">
        <v>436.65239000000099</v>
      </c>
      <c r="D84" s="347">
        <v>-74.621940753215995</v>
      </c>
      <c r="E84" s="348">
        <v>0.854047159685</v>
      </c>
      <c r="F84" s="346">
        <v>431.70230463298799</v>
      </c>
      <c r="G84" s="347">
        <v>179.87596026374499</v>
      </c>
      <c r="H84" s="349">
        <v>92.163319999999999</v>
      </c>
      <c r="I84" s="346">
        <v>156.99531999999999</v>
      </c>
      <c r="J84" s="347">
        <v>-22.880640263745001</v>
      </c>
      <c r="K84" s="350">
        <v>0.36366569813299998</v>
      </c>
    </row>
    <row r="85" spans="1:11" ht="14.4" customHeight="1" thickBot="1" x14ac:dyDescent="0.35">
      <c r="A85" s="368" t="s">
        <v>320</v>
      </c>
      <c r="B85" s="346">
        <v>2.9984533709769998</v>
      </c>
      <c r="C85" s="346">
        <v>3.81</v>
      </c>
      <c r="D85" s="347">
        <v>0.81154662902200003</v>
      </c>
      <c r="E85" s="348">
        <v>1.27065507734</v>
      </c>
      <c r="F85" s="346">
        <v>3.0010932502209999</v>
      </c>
      <c r="G85" s="347">
        <v>1.2504555209249999</v>
      </c>
      <c r="H85" s="349">
        <v>4.9406564584124654E-324</v>
      </c>
      <c r="I85" s="346">
        <v>2.4703282292062327E-323</v>
      </c>
      <c r="J85" s="347">
        <v>-1.2504555209249999</v>
      </c>
      <c r="K85" s="350">
        <v>9.8813129168249309E-324</v>
      </c>
    </row>
    <row r="86" spans="1:11" ht="14.4" customHeight="1" thickBot="1" x14ac:dyDescent="0.35">
      <c r="A86" s="368" t="s">
        <v>321</v>
      </c>
      <c r="B86" s="346">
        <v>8.0593720902800001</v>
      </c>
      <c r="C86" s="346">
        <v>1.54878</v>
      </c>
      <c r="D86" s="347">
        <v>-6.5105920902800003</v>
      </c>
      <c r="E86" s="348">
        <v>0.192171298539</v>
      </c>
      <c r="F86" s="346">
        <v>1.4632420148550001</v>
      </c>
      <c r="G86" s="347">
        <v>0.60968417285599996</v>
      </c>
      <c r="H86" s="349">
        <v>4.9406564584124654E-324</v>
      </c>
      <c r="I86" s="346">
        <v>0.19359999999999999</v>
      </c>
      <c r="J86" s="347">
        <v>-0.41608417285600002</v>
      </c>
      <c r="K86" s="350">
        <v>0.13230894003400001</v>
      </c>
    </row>
    <row r="87" spans="1:11" ht="14.4" customHeight="1" thickBot="1" x14ac:dyDescent="0.35">
      <c r="A87" s="368" t="s">
        <v>322</v>
      </c>
      <c r="B87" s="346">
        <v>4.9406564584124654E-324</v>
      </c>
      <c r="C87" s="346">
        <v>4.3281700000000001</v>
      </c>
      <c r="D87" s="347">
        <v>4.3281700000000001</v>
      </c>
      <c r="E87" s="356" t="s">
        <v>248</v>
      </c>
      <c r="F87" s="346">
        <v>5.1049852650609999</v>
      </c>
      <c r="G87" s="347">
        <v>2.1270771937749999</v>
      </c>
      <c r="H87" s="349">
        <v>4.9406564584124654E-324</v>
      </c>
      <c r="I87" s="346">
        <v>1.03576</v>
      </c>
      <c r="J87" s="347">
        <v>-1.0913171937749999</v>
      </c>
      <c r="K87" s="350">
        <v>0.20289186867699999</v>
      </c>
    </row>
    <row r="88" spans="1:11" ht="14.4" customHeight="1" thickBot="1" x14ac:dyDescent="0.35">
      <c r="A88" s="367" t="s">
        <v>323</v>
      </c>
      <c r="B88" s="351">
        <v>615.13576415705495</v>
      </c>
      <c r="C88" s="351">
        <v>1645.558</v>
      </c>
      <c r="D88" s="352">
        <v>1030.4222358429499</v>
      </c>
      <c r="E88" s="358">
        <v>2.6751135210850001</v>
      </c>
      <c r="F88" s="351">
        <v>1463.4030046052501</v>
      </c>
      <c r="G88" s="352">
        <v>609.751251918854</v>
      </c>
      <c r="H88" s="354">
        <v>50.228499999999997</v>
      </c>
      <c r="I88" s="351">
        <v>580.82349999999997</v>
      </c>
      <c r="J88" s="352">
        <v>-28.927751918854</v>
      </c>
      <c r="K88" s="359">
        <v>0.39689921243300003</v>
      </c>
    </row>
    <row r="89" spans="1:11" ht="14.4" customHeight="1" thickBot="1" x14ac:dyDescent="0.35">
      <c r="A89" s="368" t="s">
        <v>324</v>
      </c>
      <c r="B89" s="346">
        <v>4.9406564584124654E-324</v>
      </c>
      <c r="C89" s="346">
        <v>5.0499999999989997</v>
      </c>
      <c r="D89" s="347">
        <v>5.0499999999989997</v>
      </c>
      <c r="E89" s="356" t="s">
        <v>248</v>
      </c>
      <c r="F89" s="346">
        <v>0</v>
      </c>
      <c r="G89" s="347">
        <v>0</v>
      </c>
      <c r="H89" s="349">
        <v>4.9406564584124654E-324</v>
      </c>
      <c r="I89" s="346">
        <v>2.4703282292062327E-323</v>
      </c>
      <c r="J89" s="347">
        <v>2.4703282292062327E-323</v>
      </c>
      <c r="K89" s="357" t="s">
        <v>242</v>
      </c>
    </row>
    <row r="90" spans="1:11" ht="14.4" customHeight="1" thickBot="1" x14ac:dyDescent="0.35">
      <c r="A90" s="368" t="s">
        <v>325</v>
      </c>
      <c r="B90" s="346">
        <v>17.717919499394998</v>
      </c>
      <c r="C90" s="346">
        <v>23.716000000000001</v>
      </c>
      <c r="D90" s="347">
        <v>5.9980805006039999</v>
      </c>
      <c r="E90" s="348">
        <v>1.3385318745129999</v>
      </c>
      <c r="F90" s="346">
        <v>24.037846805084001</v>
      </c>
      <c r="G90" s="347">
        <v>10.015769502117999</v>
      </c>
      <c r="H90" s="349">
        <v>8.0465</v>
      </c>
      <c r="I90" s="346">
        <v>8.0465</v>
      </c>
      <c r="J90" s="347">
        <v>-1.969269502118</v>
      </c>
      <c r="K90" s="350">
        <v>0.33474296035099999</v>
      </c>
    </row>
    <row r="91" spans="1:11" ht="14.4" customHeight="1" thickBot="1" x14ac:dyDescent="0.35">
      <c r="A91" s="368" t="s">
        <v>326</v>
      </c>
      <c r="B91" s="346">
        <v>597.41784465766</v>
      </c>
      <c r="C91" s="346">
        <v>1616.7919999999999</v>
      </c>
      <c r="D91" s="347">
        <v>1019.37415534234</v>
      </c>
      <c r="E91" s="348">
        <v>2.7063001456309999</v>
      </c>
      <c r="F91" s="346">
        <v>1389.36515780017</v>
      </c>
      <c r="G91" s="347">
        <v>578.90214908340295</v>
      </c>
      <c r="H91" s="349">
        <v>42.182000000000002</v>
      </c>
      <c r="I91" s="346">
        <v>572.77700000000004</v>
      </c>
      <c r="J91" s="347">
        <v>-6.1251490834020004</v>
      </c>
      <c r="K91" s="350">
        <v>0.41225807109399998</v>
      </c>
    </row>
    <row r="92" spans="1:11" ht="14.4" customHeight="1" thickBot="1" x14ac:dyDescent="0.35">
      <c r="A92" s="368" t="s">
        <v>327</v>
      </c>
      <c r="B92" s="346">
        <v>4.9406564584124654E-324</v>
      </c>
      <c r="C92" s="346">
        <v>4.9406564584124654E-324</v>
      </c>
      <c r="D92" s="347">
        <v>0</v>
      </c>
      <c r="E92" s="348">
        <v>1</v>
      </c>
      <c r="F92" s="346">
        <v>49.999999999998998</v>
      </c>
      <c r="G92" s="347">
        <v>20.833333333333002</v>
      </c>
      <c r="H92" s="349">
        <v>4.9406564584124654E-324</v>
      </c>
      <c r="I92" s="346">
        <v>2.4703282292062327E-323</v>
      </c>
      <c r="J92" s="347">
        <v>-20.833333333333002</v>
      </c>
      <c r="K92" s="350">
        <v>0</v>
      </c>
    </row>
    <row r="93" spans="1:11" ht="14.4" customHeight="1" thickBot="1" x14ac:dyDescent="0.35">
      <c r="A93" s="365" t="s">
        <v>35</v>
      </c>
      <c r="B93" s="346">
        <v>28084.992462231901</v>
      </c>
      <c r="C93" s="346">
        <v>27051.47752</v>
      </c>
      <c r="D93" s="347">
        <v>-1033.51494223194</v>
      </c>
      <c r="E93" s="348">
        <v>0.96320045505999996</v>
      </c>
      <c r="F93" s="346">
        <v>27891.137076979801</v>
      </c>
      <c r="G93" s="347">
        <v>11621.307115408201</v>
      </c>
      <c r="H93" s="349">
        <v>2148.4937100000002</v>
      </c>
      <c r="I93" s="346">
        <v>10408.483039999999</v>
      </c>
      <c r="J93" s="347">
        <v>-1212.8240754082301</v>
      </c>
      <c r="K93" s="350">
        <v>0.373182456178</v>
      </c>
    </row>
    <row r="94" spans="1:11" ht="14.4" customHeight="1" thickBot="1" x14ac:dyDescent="0.35">
      <c r="A94" s="371" t="s">
        <v>328</v>
      </c>
      <c r="B94" s="351">
        <v>20855.999999998901</v>
      </c>
      <c r="C94" s="351">
        <v>20145.077000000001</v>
      </c>
      <c r="D94" s="352">
        <v>-710.92299999884199</v>
      </c>
      <c r="E94" s="358">
        <v>0.965912782892</v>
      </c>
      <c r="F94" s="351">
        <v>20725.9999999996</v>
      </c>
      <c r="G94" s="352">
        <v>8635.8333333331793</v>
      </c>
      <c r="H94" s="354">
        <v>1600.2070000000001</v>
      </c>
      <c r="I94" s="351">
        <v>7761.46000000001</v>
      </c>
      <c r="J94" s="352">
        <v>-874.37333333316803</v>
      </c>
      <c r="K94" s="359">
        <v>0.37447939785700002</v>
      </c>
    </row>
    <row r="95" spans="1:11" ht="14.4" customHeight="1" thickBot="1" x14ac:dyDescent="0.35">
      <c r="A95" s="367" t="s">
        <v>329</v>
      </c>
      <c r="B95" s="351">
        <v>20655.999999998901</v>
      </c>
      <c r="C95" s="351">
        <v>19914.373</v>
      </c>
      <c r="D95" s="352">
        <v>-741.62699999885399</v>
      </c>
      <c r="E95" s="358">
        <v>0.96409629163400001</v>
      </c>
      <c r="F95" s="351">
        <v>20471.9999999996</v>
      </c>
      <c r="G95" s="352">
        <v>8529.9999999998399</v>
      </c>
      <c r="H95" s="354">
        <v>1581.037</v>
      </c>
      <c r="I95" s="351">
        <v>7640.2820000000102</v>
      </c>
      <c r="J95" s="352">
        <v>-889.71799999983705</v>
      </c>
      <c r="K95" s="359">
        <v>0.37320642829200001</v>
      </c>
    </row>
    <row r="96" spans="1:11" ht="14.4" customHeight="1" thickBot="1" x14ac:dyDescent="0.35">
      <c r="A96" s="368" t="s">
        <v>330</v>
      </c>
      <c r="B96" s="346">
        <v>20655.999999998901</v>
      </c>
      <c r="C96" s="346">
        <v>19914.373</v>
      </c>
      <c r="D96" s="347">
        <v>-741.62699999885399</v>
      </c>
      <c r="E96" s="348">
        <v>0.96409629163400001</v>
      </c>
      <c r="F96" s="346">
        <v>20471.9999999996</v>
      </c>
      <c r="G96" s="347">
        <v>8529.9999999998399</v>
      </c>
      <c r="H96" s="349">
        <v>1581.037</v>
      </c>
      <c r="I96" s="346">
        <v>7640.2820000000102</v>
      </c>
      <c r="J96" s="347">
        <v>-889.71799999983705</v>
      </c>
      <c r="K96" s="350">
        <v>0.37320642829200001</v>
      </c>
    </row>
    <row r="97" spans="1:11" ht="14.4" customHeight="1" thickBot="1" x14ac:dyDescent="0.35">
      <c r="A97" s="367" t="s">
        <v>331</v>
      </c>
      <c r="B97" s="351">
        <v>199.999999999989</v>
      </c>
      <c r="C97" s="351">
        <v>178.91</v>
      </c>
      <c r="D97" s="352">
        <v>-21.089999999987999</v>
      </c>
      <c r="E97" s="358">
        <v>0.89454999999999996</v>
      </c>
      <c r="F97" s="351">
        <v>191.99999999999599</v>
      </c>
      <c r="G97" s="352">
        <v>79.999999999997996</v>
      </c>
      <c r="H97" s="354">
        <v>19.170000000000002</v>
      </c>
      <c r="I97" s="351">
        <v>87.82</v>
      </c>
      <c r="J97" s="352">
        <v>7.8200000000010004</v>
      </c>
      <c r="K97" s="359">
        <v>0.45739583333299999</v>
      </c>
    </row>
    <row r="98" spans="1:11" ht="14.4" customHeight="1" thickBot="1" x14ac:dyDescent="0.35">
      <c r="A98" s="368" t="s">
        <v>332</v>
      </c>
      <c r="B98" s="346">
        <v>199.999999999989</v>
      </c>
      <c r="C98" s="346">
        <v>178.91</v>
      </c>
      <c r="D98" s="347">
        <v>-21.089999999987999</v>
      </c>
      <c r="E98" s="348">
        <v>0.89454999999999996</v>
      </c>
      <c r="F98" s="346">
        <v>191.99999999999599</v>
      </c>
      <c r="G98" s="347">
        <v>79.999999999997996</v>
      </c>
      <c r="H98" s="349">
        <v>19.170000000000002</v>
      </c>
      <c r="I98" s="346">
        <v>87.82</v>
      </c>
      <c r="J98" s="347">
        <v>7.8200000000010004</v>
      </c>
      <c r="K98" s="350">
        <v>0.45739583333299999</v>
      </c>
    </row>
    <row r="99" spans="1:11" ht="14.4" customHeight="1" thickBot="1" x14ac:dyDescent="0.35">
      <c r="A99" s="367" t="s">
        <v>333</v>
      </c>
      <c r="B99" s="351">
        <v>0</v>
      </c>
      <c r="C99" s="351">
        <v>51.793999999999997</v>
      </c>
      <c r="D99" s="352">
        <v>51.793999999999997</v>
      </c>
      <c r="E99" s="353" t="s">
        <v>242</v>
      </c>
      <c r="F99" s="351">
        <v>61.999999999998003</v>
      </c>
      <c r="G99" s="352">
        <v>25.833333333332</v>
      </c>
      <c r="H99" s="354">
        <v>4.9406564584124654E-324</v>
      </c>
      <c r="I99" s="351">
        <v>33.357999999999997</v>
      </c>
      <c r="J99" s="352">
        <v>7.5246666666669997</v>
      </c>
      <c r="K99" s="359">
        <v>0.53803225806400001</v>
      </c>
    </row>
    <row r="100" spans="1:11" ht="14.4" customHeight="1" thickBot="1" x14ac:dyDescent="0.35">
      <c r="A100" s="368" t="s">
        <v>334</v>
      </c>
      <c r="B100" s="346">
        <v>0</v>
      </c>
      <c r="C100" s="346">
        <v>51.793999999999997</v>
      </c>
      <c r="D100" s="347">
        <v>51.793999999999997</v>
      </c>
      <c r="E100" s="356" t="s">
        <v>242</v>
      </c>
      <c r="F100" s="346">
        <v>61.999999999998003</v>
      </c>
      <c r="G100" s="347">
        <v>25.833333333332</v>
      </c>
      <c r="H100" s="349">
        <v>4.9406564584124654E-324</v>
      </c>
      <c r="I100" s="346">
        <v>33.357999999999997</v>
      </c>
      <c r="J100" s="347">
        <v>7.5246666666669997</v>
      </c>
      <c r="K100" s="350">
        <v>0.53803225806400001</v>
      </c>
    </row>
    <row r="101" spans="1:11" ht="14.4" customHeight="1" thickBot="1" x14ac:dyDescent="0.35">
      <c r="A101" s="366" t="s">
        <v>335</v>
      </c>
      <c r="B101" s="346">
        <v>7022.99246223311</v>
      </c>
      <c r="C101" s="346">
        <v>6706.7363299999997</v>
      </c>
      <c r="D101" s="347">
        <v>-316.25613223310597</v>
      </c>
      <c r="E101" s="348">
        <v>0.95496846480499997</v>
      </c>
      <c r="F101" s="346">
        <v>6961.1370769801597</v>
      </c>
      <c r="G101" s="347">
        <v>2900.4737820750702</v>
      </c>
      <c r="H101" s="349">
        <v>532.47604999999999</v>
      </c>
      <c r="I101" s="346">
        <v>2570.2860999999998</v>
      </c>
      <c r="J101" s="347">
        <v>-330.187682075064</v>
      </c>
      <c r="K101" s="350">
        <v>0.36923365702700001</v>
      </c>
    </row>
    <row r="102" spans="1:11" ht="14.4" customHeight="1" thickBot="1" x14ac:dyDescent="0.35">
      <c r="A102" s="367" t="s">
        <v>336</v>
      </c>
      <c r="B102" s="351">
        <v>1858.9999856914301</v>
      </c>
      <c r="C102" s="351">
        <v>1804.01414</v>
      </c>
      <c r="D102" s="352">
        <v>-54.985845691430001</v>
      </c>
      <c r="E102" s="358">
        <v>0.97042181489199997</v>
      </c>
      <c r="F102" s="351">
        <v>1843.13707698026</v>
      </c>
      <c r="G102" s="352">
        <v>767.97378207510906</v>
      </c>
      <c r="H102" s="354">
        <v>143.0883</v>
      </c>
      <c r="I102" s="351">
        <v>691.61160000000098</v>
      </c>
      <c r="J102" s="352">
        <v>-76.362182075107995</v>
      </c>
      <c r="K102" s="359">
        <v>0.37523611707299998</v>
      </c>
    </row>
    <row r="103" spans="1:11" ht="14.4" customHeight="1" thickBot="1" x14ac:dyDescent="0.35">
      <c r="A103" s="368" t="s">
        <v>337</v>
      </c>
      <c r="B103" s="346">
        <v>1858.9999856914301</v>
      </c>
      <c r="C103" s="346">
        <v>1804.01414</v>
      </c>
      <c r="D103" s="347">
        <v>-54.985845691430001</v>
      </c>
      <c r="E103" s="348">
        <v>0.97042181489199997</v>
      </c>
      <c r="F103" s="346">
        <v>1843.13707698026</v>
      </c>
      <c r="G103" s="347">
        <v>767.97378207510906</v>
      </c>
      <c r="H103" s="349">
        <v>143.0883</v>
      </c>
      <c r="I103" s="346">
        <v>691.61160000000098</v>
      </c>
      <c r="J103" s="347">
        <v>-76.362182075107995</v>
      </c>
      <c r="K103" s="350">
        <v>0.37523611707299998</v>
      </c>
    </row>
    <row r="104" spans="1:11" ht="14.4" customHeight="1" thickBot="1" x14ac:dyDescent="0.35">
      <c r="A104" s="367" t="s">
        <v>338</v>
      </c>
      <c r="B104" s="351">
        <v>5163.9924765416799</v>
      </c>
      <c r="C104" s="351">
        <v>4902.7221900000004</v>
      </c>
      <c r="D104" s="352">
        <v>-261.27028654167498</v>
      </c>
      <c r="E104" s="358">
        <v>0.94940537041200002</v>
      </c>
      <c r="F104" s="351">
        <v>5117.9999999999</v>
      </c>
      <c r="G104" s="352">
        <v>2132.49999999996</v>
      </c>
      <c r="H104" s="354">
        <v>389.38774999999998</v>
      </c>
      <c r="I104" s="351">
        <v>1878.6745000000001</v>
      </c>
      <c r="J104" s="352">
        <v>-253.82549999995501</v>
      </c>
      <c r="K104" s="359">
        <v>0.367072000781</v>
      </c>
    </row>
    <row r="105" spans="1:11" ht="14.4" customHeight="1" thickBot="1" x14ac:dyDescent="0.35">
      <c r="A105" s="368" t="s">
        <v>339</v>
      </c>
      <c r="B105" s="346">
        <v>5163.9924765416799</v>
      </c>
      <c r="C105" s="346">
        <v>4902.7221900000004</v>
      </c>
      <c r="D105" s="347">
        <v>-261.27028654167498</v>
      </c>
      <c r="E105" s="348">
        <v>0.94940537041200002</v>
      </c>
      <c r="F105" s="346">
        <v>5117.9999999999</v>
      </c>
      <c r="G105" s="347">
        <v>2132.49999999996</v>
      </c>
      <c r="H105" s="349">
        <v>389.38774999999998</v>
      </c>
      <c r="I105" s="346">
        <v>1878.6745000000001</v>
      </c>
      <c r="J105" s="347">
        <v>-253.82549999995501</v>
      </c>
      <c r="K105" s="350">
        <v>0.367072000781</v>
      </c>
    </row>
    <row r="106" spans="1:11" ht="14.4" customHeight="1" thickBot="1" x14ac:dyDescent="0.35">
      <c r="A106" s="366" t="s">
        <v>340</v>
      </c>
      <c r="B106" s="346">
        <v>205.999999999989</v>
      </c>
      <c r="C106" s="346">
        <v>199.66418999999999</v>
      </c>
      <c r="D106" s="347">
        <v>-6.3358099999880002</v>
      </c>
      <c r="E106" s="348">
        <v>0.969243640776</v>
      </c>
      <c r="F106" s="346">
        <v>203.99999999999599</v>
      </c>
      <c r="G106" s="347">
        <v>84.999999999997996</v>
      </c>
      <c r="H106" s="349">
        <v>15.81066</v>
      </c>
      <c r="I106" s="346">
        <v>76.736940000000004</v>
      </c>
      <c r="J106" s="347">
        <v>-8.2630599999979992</v>
      </c>
      <c r="K106" s="350">
        <v>0.37616147058799998</v>
      </c>
    </row>
    <row r="107" spans="1:11" ht="14.4" customHeight="1" thickBot="1" x14ac:dyDescent="0.35">
      <c r="A107" s="367" t="s">
        <v>341</v>
      </c>
      <c r="B107" s="351">
        <v>205.999999999989</v>
      </c>
      <c r="C107" s="351">
        <v>199.66418999999999</v>
      </c>
      <c r="D107" s="352">
        <v>-6.3358099999880002</v>
      </c>
      <c r="E107" s="358">
        <v>0.969243640776</v>
      </c>
      <c r="F107" s="351">
        <v>203.99999999999599</v>
      </c>
      <c r="G107" s="352">
        <v>84.999999999997996</v>
      </c>
      <c r="H107" s="354">
        <v>15.81066</v>
      </c>
      <c r="I107" s="351">
        <v>76.736940000000004</v>
      </c>
      <c r="J107" s="352">
        <v>-8.2630599999979992</v>
      </c>
      <c r="K107" s="359">
        <v>0.37616147058799998</v>
      </c>
    </row>
    <row r="108" spans="1:11" ht="14.4" customHeight="1" thickBot="1" x14ac:dyDescent="0.35">
      <c r="A108" s="368" t="s">
        <v>342</v>
      </c>
      <c r="B108" s="346">
        <v>205.999999999989</v>
      </c>
      <c r="C108" s="346">
        <v>199.66418999999999</v>
      </c>
      <c r="D108" s="347">
        <v>-6.3358099999880002</v>
      </c>
      <c r="E108" s="348">
        <v>0.969243640776</v>
      </c>
      <c r="F108" s="346">
        <v>203.99999999999599</v>
      </c>
      <c r="G108" s="347">
        <v>84.999999999997996</v>
      </c>
      <c r="H108" s="349">
        <v>15.81066</v>
      </c>
      <c r="I108" s="346">
        <v>76.736940000000004</v>
      </c>
      <c r="J108" s="347">
        <v>-8.2630599999979992</v>
      </c>
      <c r="K108" s="350">
        <v>0.37616147058799998</v>
      </c>
    </row>
    <row r="109" spans="1:11" ht="14.4" customHeight="1" thickBot="1" x14ac:dyDescent="0.35">
      <c r="A109" s="365" t="s">
        <v>343</v>
      </c>
      <c r="B109" s="346">
        <v>0</v>
      </c>
      <c r="C109" s="346">
        <v>46.542810000000003</v>
      </c>
      <c r="D109" s="347">
        <v>46.542810000000003</v>
      </c>
      <c r="E109" s="356" t="s">
        <v>242</v>
      </c>
      <c r="F109" s="346">
        <v>0</v>
      </c>
      <c r="G109" s="347">
        <v>0</v>
      </c>
      <c r="H109" s="349">
        <v>3.3759000000000001</v>
      </c>
      <c r="I109" s="346">
        <v>6.9114000000000004</v>
      </c>
      <c r="J109" s="347">
        <v>6.9114000000000004</v>
      </c>
      <c r="K109" s="357" t="s">
        <v>242</v>
      </c>
    </row>
    <row r="110" spans="1:11" ht="14.4" customHeight="1" thickBot="1" x14ac:dyDescent="0.35">
      <c r="A110" s="366" t="s">
        <v>344</v>
      </c>
      <c r="B110" s="346">
        <v>0</v>
      </c>
      <c r="C110" s="346">
        <v>46.542810000000003</v>
      </c>
      <c r="D110" s="347">
        <v>46.542810000000003</v>
      </c>
      <c r="E110" s="356" t="s">
        <v>242</v>
      </c>
      <c r="F110" s="346">
        <v>0</v>
      </c>
      <c r="G110" s="347">
        <v>0</v>
      </c>
      <c r="H110" s="349">
        <v>3.3759000000000001</v>
      </c>
      <c r="I110" s="346">
        <v>6.9114000000000004</v>
      </c>
      <c r="J110" s="347">
        <v>6.9114000000000004</v>
      </c>
      <c r="K110" s="357" t="s">
        <v>242</v>
      </c>
    </row>
    <row r="111" spans="1:11" ht="14.4" customHeight="1" thickBot="1" x14ac:dyDescent="0.35">
      <c r="A111" s="367" t="s">
        <v>345</v>
      </c>
      <c r="B111" s="351">
        <v>0</v>
      </c>
      <c r="C111" s="351">
        <v>12.19881</v>
      </c>
      <c r="D111" s="352">
        <v>12.19881</v>
      </c>
      <c r="E111" s="353" t="s">
        <v>242</v>
      </c>
      <c r="F111" s="351">
        <v>0</v>
      </c>
      <c r="G111" s="352">
        <v>0</v>
      </c>
      <c r="H111" s="354">
        <v>3.3759000000000001</v>
      </c>
      <c r="I111" s="351">
        <v>6.9114000000000004</v>
      </c>
      <c r="J111" s="352">
        <v>6.9114000000000004</v>
      </c>
      <c r="K111" s="355" t="s">
        <v>242</v>
      </c>
    </row>
    <row r="112" spans="1:11" ht="14.4" customHeight="1" thickBot="1" x14ac:dyDescent="0.35">
      <c r="A112" s="368" t="s">
        <v>346</v>
      </c>
      <c r="B112" s="346">
        <v>0</v>
      </c>
      <c r="C112" s="346">
        <v>11.04881</v>
      </c>
      <c r="D112" s="347">
        <v>11.04881</v>
      </c>
      <c r="E112" s="356" t="s">
        <v>242</v>
      </c>
      <c r="F112" s="346">
        <v>0</v>
      </c>
      <c r="G112" s="347">
        <v>0</v>
      </c>
      <c r="H112" s="349">
        <v>3.3759000000000001</v>
      </c>
      <c r="I112" s="346">
        <v>5.5114000000000001</v>
      </c>
      <c r="J112" s="347">
        <v>5.5114000000000001</v>
      </c>
      <c r="K112" s="357" t="s">
        <v>242</v>
      </c>
    </row>
    <row r="113" spans="1:11" ht="14.4" customHeight="1" thickBot="1" x14ac:dyDescent="0.35">
      <c r="A113" s="368" t="s">
        <v>347</v>
      </c>
      <c r="B113" s="346">
        <v>0</v>
      </c>
      <c r="C113" s="346">
        <v>1.05</v>
      </c>
      <c r="D113" s="347">
        <v>1.05</v>
      </c>
      <c r="E113" s="356" t="s">
        <v>242</v>
      </c>
      <c r="F113" s="346">
        <v>0</v>
      </c>
      <c r="G113" s="347">
        <v>0</v>
      </c>
      <c r="H113" s="349">
        <v>4.9406564584124654E-324</v>
      </c>
      <c r="I113" s="346">
        <v>2.4703282292062327E-323</v>
      </c>
      <c r="J113" s="347">
        <v>2.4703282292062327E-323</v>
      </c>
      <c r="K113" s="357" t="s">
        <v>242</v>
      </c>
    </row>
    <row r="114" spans="1:11" ht="14.4" customHeight="1" thickBot="1" x14ac:dyDescent="0.35">
      <c r="A114" s="368" t="s">
        <v>348</v>
      </c>
      <c r="B114" s="346">
        <v>0</v>
      </c>
      <c r="C114" s="346">
        <v>9.9999999999E-2</v>
      </c>
      <c r="D114" s="347">
        <v>9.9999999999E-2</v>
      </c>
      <c r="E114" s="356" t="s">
        <v>242</v>
      </c>
      <c r="F114" s="346">
        <v>0</v>
      </c>
      <c r="G114" s="347">
        <v>0</v>
      </c>
      <c r="H114" s="349">
        <v>4.9406564584124654E-324</v>
      </c>
      <c r="I114" s="346">
        <v>1.4</v>
      </c>
      <c r="J114" s="347">
        <v>1.4</v>
      </c>
      <c r="K114" s="357" t="s">
        <v>242</v>
      </c>
    </row>
    <row r="115" spans="1:11" ht="14.4" customHeight="1" thickBot="1" x14ac:dyDescent="0.35">
      <c r="A115" s="367" t="s">
        <v>349</v>
      </c>
      <c r="B115" s="351">
        <v>4.9406564584124654E-324</v>
      </c>
      <c r="C115" s="351">
        <v>1.35</v>
      </c>
      <c r="D115" s="352">
        <v>1.35</v>
      </c>
      <c r="E115" s="353" t="s">
        <v>248</v>
      </c>
      <c r="F115" s="351">
        <v>0</v>
      </c>
      <c r="G115" s="352">
        <v>0</v>
      </c>
      <c r="H115" s="354">
        <v>4.9406564584124654E-324</v>
      </c>
      <c r="I115" s="351">
        <v>2.4703282292062327E-323</v>
      </c>
      <c r="J115" s="352">
        <v>2.4703282292062327E-323</v>
      </c>
      <c r="K115" s="355" t="s">
        <v>242</v>
      </c>
    </row>
    <row r="116" spans="1:11" ht="14.4" customHeight="1" thickBot="1" x14ac:dyDescent="0.35">
      <c r="A116" s="368" t="s">
        <v>350</v>
      </c>
      <c r="B116" s="346">
        <v>4.9406564584124654E-324</v>
      </c>
      <c r="C116" s="346">
        <v>1.35</v>
      </c>
      <c r="D116" s="347">
        <v>1.35</v>
      </c>
      <c r="E116" s="356" t="s">
        <v>248</v>
      </c>
      <c r="F116" s="346">
        <v>0</v>
      </c>
      <c r="G116" s="347">
        <v>0</v>
      </c>
      <c r="H116" s="349">
        <v>4.9406564584124654E-324</v>
      </c>
      <c r="I116" s="346">
        <v>2.4703282292062327E-323</v>
      </c>
      <c r="J116" s="347">
        <v>2.4703282292062327E-323</v>
      </c>
      <c r="K116" s="357" t="s">
        <v>242</v>
      </c>
    </row>
    <row r="117" spans="1:11" ht="14.4" customHeight="1" thickBot="1" x14ac:dyDescent="0.35">
      <c r="A117" s="370" t="s">
        <v>351</v>
      </c>
      <c r="B117" s="346">
        <v>4.9406564584124654E-324</v>
      </c>
      <c r="C117" s="346">
        <v>15.294</v>
      </c>
      <c r="D117" s="347">
        <v>15.294</v>
      </c>
      <c r="E117" s="356" t="s">
        <v>248</v>
      </c>
      <c r="F117" s="346">
        <v>0</v>
      </c>
      <c r="G117" s="347">
        <v>0</v>
      </c>
      <c r="H117" s="349">
        <v>4.9406564584124654E-324</v>
      </c>
      <c r="I117" s="346">
        <v>2.4703282292062327E-323</v>
      </c>
      <c r="J117" s="347">
        <v>2.4703282292062327E-323</v>
      </c>
      <c r="K117" s="357" t="s">
        <v>242</v>
      </c>
    </row>
    <row r="118" spans="1:11" ht="14.4" customHeight="1" thickBot="1" x14ac:dyDescent="0.35">
      <c r="A118" s="368" t="s">
        <v>352</v>
      </c>
      <c r="B118" s="346">
        <v>4.9406564584124654E-324</v>
      </c>
      <c r="C118" s="346">
        <v>15.294</v>
      </c>
      <c r="D118" s="347">
        <v>15.294</v>
      </c>
      <c r="E118" s="356" t="s">
        <v>248</v>
      </c>
      <c r="F118" s="346">
        <v>0</v>
      </c>
      <c r="G118" s="347">
        <v>0</v>
      </c>
      <c r="H118" s="349">
        <v>4.9406564584124654E-324</v>
      </c>
      <c r="I118" s="346">
        <v>2.4703282292062327E-323</v>
      </c>
      <c r="J118" s="347">
        <v>2.4703282292062327E-323</v>
      </c>
      <c r="K118" s="357" t="s">
        <v>242</v>
      </c>
    </row>
    <row r="119" spans="1:11" ht="14.4" customHeight="1" thickBot="1" x14ac:dyDescent="0.35">
      <c r="A119" s="370" t="s">
        <v>353</v>
      </c>
      <c r="B119" s="346">
        <v>0</v>
      </c>
      <c r="C119" s="346">
        <v>17.7</v>
      </c>
      <c r="D119" s="347">
        <v>17.7</v>
      </c>
      <c r="E119" s="356" t="s">
        <v>242</v>
      </c>
      <c r="F119" s="346">
        <v>0</v>
      </c>
      <c r="G119" s="347">
        <v>0</v>
      </c>
      <c r="H119" s="349">
        <v>4.9406564584124654E-324</v>
      </c>
      <c r="I119" s="346">
        <v>2.4703282292062327E-323</v>
      </c>
      <c r="J119" s="347">
        <v>2.4703282292062327E-323</v>
      </c>
      <c r="K119" s="357" t="s">
        <v>242</v>
      </c>
    </row>
    <row r="120" spans="1:11" ht="14.4" customHeight="1" thickBot="1" x14ac:dyDescent="0.35">
      <c r="A120" s="368" t="s">
        <v>354</v>
      </c>
      <c r="B120" s="346">
        <v>0</v>
      </c>
      <c r="C120" s="346">
        <v>17.7</v>
      </c>
      <c r="D120" s="347">
        <v>17.7</v>
      </c>
      <c r="E120" s="356" t="s">
        <v>242</v>
      </c>
      <c r="F120" s="346">
        <v>0</v>
      </c>
      <c r="G120" s="347">
        <v>0</v>
      </c>
      <c r="H120" s="349">
        <v>4.9406564584124654E-324</v>
      </c>
      <c r="I120" s="346">
        <v>2.4703282292062327E-323</v>
      </c>
      <c r="J120" s="347">
        <v>2.4703282292062327E-323</v>
      </c>
      <c r="K120" s="357" t="s">
        <v>242</v>
      </c>
    </row>
    <row r="121" spans="1:11" ht="14.4" customHeight="1" thickBot="1" x14ac:dyDescent="0.35">
      <c r="A121" s="365" t="s">
        <v>355</v>
      </c>
      <c r="B121" s="346">
        <v>890.999999999951</v>
      </c>
      <c r="C121" s="346">
        <v>1211.42211</v>
      </c>
      <c r="D121" s="347">
        <v>320.42211000005</v>
      </c>
      <c r="E121" s="348">
        <v>1.35962077441</v>
      </c>
      <c r="F121" s="346">
        <v>896.99812455183803</v>
      </c>
      <c r="G121" s="347">
        <v>373.74921856326603</v>
      </c>
      <c r="H121" s="349">
        <v>87.004999999999995</v>
      </c>
      <c r="I121" s="346">
        <v>400.92399999999998</v>
      </c>
      <c r="J121" s="347">
        <v>27.174781436734001</v>
      </c>
      <c r="K121" s="350">
        <v>0.44696191555600001</v>
      </c>
    </row>
    <row r="122" spans="1:11" ht="14.4" customHeight="1" thickBot="1" x14ac:dyDescent="0.35">
      <c r="A122" s="366" t="s">
        <v>356</v>
      </c>
      <c r="B122" s="346">
        <v>890.999999999951</v>
      </c>
      <c r="C122" s="346">
        <v>966.322</v>
      </c>
      <c r="D122" s="347">
        <v>75.322000000049002</v>
      </c>
      <c r="E122" s="348">
        <v>1.0845364758689999</v>
      </c>
      <c r="F122" s="346">
        <v>896.99812455183803</v>
      </c>
      <c r="G122" s="347">
        <v>373.74921856326603</v>
      </c>
      <c r="H122" s="349">
        <v>76.144999999999996</v>
      </c>
      <c r="I122" s="346">
        <v>384.42399999999998</v>
      </c>
      <c r="J122" s="347">
        <v>10.674781436733999</v>
      </c>
      <c r="K122" s="350">
        <v>0.428567228267</v>
      </c>
    </row>
    <row r="123" spans="1:11" ht="14.4" customHeight="1" thickBot="1" x14ac:dyDescent="0.35">
      <c r="A123" s="367" t="s">
        <v>357</v>
      </c>
      <c r="B123" s="351">
        <v>890.999999999951</v>
      </c>
      <c r="C123" s="351">
        <v>880.75099999999998</v>
      </c>
      <c r="D123" s="352">
        <v>-10.24899999995</v>
      </c>
      <c r="E123" s="358">
        <v>0.98849719416299997</v>
      </c>
      <c r="F123" s="351">
        <v>896.99812455183803</v>
      </c>
      <c r="G123" s="352">
        <v>373.74921856326603</v>
      </c>
      <c r="H123" s="354">
        <v>76.144999999999996</v>
      </c>
      <c r="I123" s="351">
        <v>380.84800000000001</v>
      </c>
      <c r="J123" s="352">
        <v>7.0987814367339999</v>
      </c>
      <c r="K123" s="359">
        <v>0.42458059785800001</v>
      </c>
    </row>
    <row r="124" spans="1:11" ht="14.4" customHeight="1" thickBot="1" x14ac:dyDescent="0.35">
      <c r="A124" s="368" t="s">
        <v>358</v>
      </c>
      <c r="B124" s="346">
        <v>47.999999999997002</v>
      </c>
      <c r="C124" s="346">
        <v>51.869</v>
      </c>
      <c r="D124" s="347">
        <v>3.869000000002</v>
      </c>
      <c r="E124" s="348">
        <v>1.080604166666</v>
      </c>
      <c r="F124" s="346">
        <v>66.997338104844999</v>
      </c>
      <c r="G124" s="347">
        <v>27.915557543685001</v>
      </c>
      <c r="H124" s="349">
        <v>5.617</v>
      </c>
      <c r="I124" s="346">
        <v>28.085000000000001</v>
      </c>
      <c r="J124" s="347">
        <v>0.16944245631400001</v>
      </c>
      <c r="K124" s="350">
        <v>0.41919575903200001</v>
      </c>
    </row>
    <row r="125" spans="1:11" ht="14.4" customHeight="1" thickBot="1" x14ac:dyDescent="0.35">
      <c r="A125" s="368" t="s">
        <v>359</v>
      </c>
      <c r="B125" s="346">
        <v>651.99999999996396</v>
      </c>
      <c r="C125" s="346">
        <v>635.80999999999995</v>
      </c>
      <c r="D125" s="347">
        <v>-16.189999999963</v>
      </c>
      <c r="E125" s="348">
        <v>0.97516871165600005</v>
      </c>
      <c r="F125" s="346">
        <v>607.99999999998897</v>
      </c>
      <c r="G125" s="347">
        <v>253.33333333332899</v>
      </c>
      <c r="H125" s="349">
        <v>52.067999999999998</v>
      </c>
      <c r="I125" s="346">
        <v>260.459</v>
      </c>
      <c r="J125" s="347">
        <v>7.125666666671</v>
      </c>
      <c r="K125" s="350">
        <v>0.42838651315699999</v>
      </c>
    </row>
    <row r="126" spans="1:11" ht="14.4" customHeight="1" thickBot="1" x14ac:dyDescent="0.35">
      <c r="A126" s="368" t="s">
        <v>360</v>
      </c>
      <c r="B126" s="346">
        <v>62.999999999996</v>
      </c>
      <c r="C126" s="346">
        <v>65.278000000000006</v>
      </c>
      <c r="D126" s="347">
        <v>2.2780000000029998</v>
      </c>
      <c r="E126" s="348">
        <v>1.036158730158</v>
      </c>
      <c r="F126" s="346">
        <v>94.000786447006007</v>
      </c>
      <c r="G126" s="347">
        <v>39.166994352918998</v>
      </c>
      <c r="H126" s="349">
        <v>7.8129999999999997</v>
      </c>
      <c r="I126" s="346">
        <v>39.064999999999998</v>
      </c>
      <c r="J126" s="347">
        <v>-0.101994352919</v>
      </c>
      <c r="K126" s="350">
        <v>0.41558162943600002</v>
      </c>
    </row>
    <row r="127" spans="1:11" ht="14.4" customHeight="1" thickBot="1" x14ac:dyDescent="0.35">
      <c r="A127" s="368" t="s">
        <v>361</v>
      </c>
      <c r="B127" s="346">
        <v>127.99999999999299</v>
      </c>
      <c r="C127" s="346">
        <v>127.794</v>
      </c>
      <c r="D127" s="347">
        <v>-0.205999999992</v>
      </c>
      <c r="E127" s="348">
        <v>0.99839062499999998</v>
      </c>
      <c r="F127" s="346">
        <v>127.999999999998</v>
      </c>
      <c r="G127" s="347">
        <v>53.333333333332</v>
      </c>
      <c r="H127" s="349">
        <v>10.647</v>
      </c>
      <c r="I127" s="346">
        <v>53.238999999999997</v>
      </c>
      <c r="J127" s="347">
        <v>-9.4333333332000002E-2</v>
      </c>
      <c r="K127" s="350">
        <v>0.41592968749999998</v>
      </c>
    </row>
    <row r="128" spans="1:11" ht="14.4" customHeight="1" thickBot="1" x14ac:dyDescent="0.35">
      <c r="A128" s="367" t="s">
        <v>362</v>
      </c>
      <c r="B128" s="351">
        <v>0</v>
      </c>
      <c r="C128" s="351">
        <v>85.570999999999998</v>
      </c>
      <c r="D128" s="352">
        <v>85.570999999999998</v>
      </c>
      <c r="E128" s="353" t="s">
        <v>242</v>
      </c>
      <c r="F128" s="351">
        <v>0</v>
      </c>
      <c r="G128" s="352">
        <v>0</v>
      </c>
      <c r="H128" s="354">
        <v>4.9406564584124654E-324</v>
      </c>
      <c r="I128" s="351">
        <v>3.5760000000000001</v>
      </c>
      <c r="J128" s="352">
        <v>3.5760000000000001</v>
      </c>
      <c r="K128" s="355" t="s">
        <v>242</v>
      </c>
    </row>
    <row r="129" spans="1:11" ht="14.4" customHeight="1" thickBot="1" x14ac:dyDescent="0.35">
      <c r="A129" s="368" t="s">
        <v>363</v>
      </c>
      <c r="B129" s="346">
        <v>0</v>
      </c>
      <c r="C129" s="346">
        <v>85.570999999999998</v>
      </c>
      <c r="D129" s="347">
        <v>85.570999999999998</v>
      </c>
      <c r="E129" s="356" t="s">
        <v>242</v>
      </c>
      <c r="F129" s="346">
        <v>0</v>
      </c>
      <c r="G129" s="347">
        <v>0</v>
      </c>
      <c r="H129" s="349">
        <v>4.9406564584124654E-324</v>
      </c>
      <c r="I129" s="346">
        <v>3.5760000000000001</v>
      </c>
      <c r="J129" s="347">
        <v>3.5760000000000001</v>
      </c>
      <c r="K129" s="357" t="s">
        <v>242</v>
      </c>
    </row>
    <row r="130" spans="1:11" ht="14.4" customHeight="1" thickBot="1" x14ac:dyDescent="0.35">
      <c r="A130" s="366" t="s">
        <v>364</v>
      </c>
      <c r="B130" s="346">
        <v>0</v>
      </c>
      <c r="C130" s="346">
        <v>245.10011</v>
      </c>
      <c r="D130" s="347">
        <v>245.10011</v>
      </c>
      <c r="E130" s="356" t="s">
        <v>242</v>
      </c>
      <c r="F130" s="346">
        <v>0</v>
      </c>
      <c r="G130" s="347">
        <v>0</v>
      </c>
      <c r="H130" s="349">
        <v>10.86</v>
      </c>
      <c r="I130" s="346">
        <v>16.5</v>
      </c>
      <c r="J130" s="347">
        <v>16.5</v>
      </c>
      <c r="K130" s="357" t="s">
        <v>242</v>
      </c>
    </row>
    <row r="131" spans="1:11" ht="14.4" customHeight="1" thickBot="1" x14ac:dyDescent="0.35">
      <c r="A131" s="367" t="s">
        <v>365</v>
      </c>
      <c r="B131" s="351">
        <v>0</v>
      </c>
      <c r="C131" s="351">
        <v>165.56210999999999</v>
      </c>
      <c r="D131" s="352">
        <v>165.56210999999999</v>
      </c>
      <c r="E131" s="353" t="s">
        <v>242</v>
      </c>
      <c r="F131" s="351">
        <v>0</v>
      </c>
      <c r="G131" s="352">
        <v>0</v>
      </c>
      <c r="H131" s="354">
        <v>4.9406564584124654E-324</v>
      </c>
      <c r="I131" s="351">
        <v>2.4703282292062327E-323</v>
      </c>
      <c r="J131" s="352">
        <v>2.4703282292062327E-323</v>
      </c>
      <c r="K131" s="355" t="s">
        <v>242</v>
      </c>
    </row>
    <row r="132" spans="1:11" ht="14.4" customHeight="1" thickBot="1" x14ac:dyDescent="0.35">
      <c r="A132" s="368" t="s">
        <v>366</v>
      </c>
      <c r="B132" s="346">
        <v>0</v>
      </c>
      <c r="C132" s="346">
        <v>160.66161</v>
      </c>
      <c r="D132" s="347">
        <v>160.66161</v>
      </c>
      <c r="E132" s="356" t="s">
        <v>242</v>
      </c>
      <c r="F132" s="346">
        <v>0</v>
      </c>
      <c r="G132" s="347">
        <v>0</v>
      </c>
      <c r="H132" s="349">
        <v>4.9406564584124654E-324</v>
      </c>
      <c r="I132" s="346">
        <v>2.4703282292062327E-323</v>
      </c>
      <c r="J132" s="347">
        <v>2.4703282292062327E-323</v>
      </c>
      <c r="K132" s="357" t="s">
        <v>242</v>
      </c>
    </row>
    <row r="133" spans="1:11" ht="14.4" customHeight="1" thickBot="1" x14ac:dyDescent="0.35">
      <c r="A133" s="368" t="s">
        <v>367</v>
      </c>
      <c r="B133" s="346">
        <v>0</v>
      </c>
      <c r="C133" s="346">
        <v>4.9005000000000001</v>
      </c>
      <c r="D133" s="347">
        <v>4.9005000000000001</v>
      </c>
      <c r="E133" s="356" t="s">
        <v>242</v>
      </c>
      <c r="F133" s="346">
        <v>0</v>
      </c>
      <c r="G133" s="347">
        <v>0</v>
      </c>
      <c r="H133" s="349">
        <v>4.9406564584124654E-324</v>
      </c>
      <c r="I133" s="346">
        <v>2.4703282292062327E-323</v>
      </c>
      <c r="J133" s="347">
        <v>2.4703282292062327E-323</v>
      </c>
      <c r="K133" s="357" t="s">
        <v>242</v>
      </c>
    </row>
    <row r="134" spans="1:11" ht="14.4" customHeight="1" thickBot="1" x14ac:dyDescent="0.35">
      <c r="A134" s="367" t="s">
        <v>368</v>
      </c>
      <c r="B134" s="351">
        <v>0</v>
      </c>
      <c r="C134" s="351">
        <v>13.47</v>
      </c>
      <c r="D134" s="352">
        <v>13.47</v>
      </c>
      <c r="E134" s="353" t="s">
        <v>242</v>
      </c>
      <c r="F134" s="351">
        <v>0</v>
      </c>
      <c r="G134" s="352">
        <v>0</v>
      </c>
      <c r="H134" s="354">
        <v>10.86</v>
      </c>
      <c r="I134" s="351">
        <v>16.5</v>
      </c>
      <c r="J134" s="352">
        <v>16.5</v>
      </c>
      <c r="K134" s="355" t="s">
        <v>242</v>
      </c>
    </row>
    <row r="135" spans="1:11" ht="14.4" customHeight="1" thickBot="1" x14ac:dyDescent="0.35">
      <c r="A135" s="368" t="s">
        <v>369</v>
      </c>
      <c r="B135" s="346">
        <v>0</v>
      </c>
      <c r="C135" s="346">
        <v>13.47</v>
      </c>
      <c r="D135" s="347">
        <v>13.47</v>
      </c>
      <c r="E135" s="356" t="s">
        <v>242</v>
      </c>
      <c r="F135" s="346">
        <v>0</v>
      </c>
      <c r="G135" s="347">
        <v>0</v>
      </c>
      <c r="H135" s="349">
        <v>10.86</v>
      </c>
      <c r="I135" s="346">
        <v>10.86</v>
      </c>
      <c r="J135" s="347">
        <v>10.86</v>
      </c>
      <c r="K135" s="357" t="s">
        <v>242</v>
      </c>
    </row>
    <row r="136" spans="1:11" ht="14.4" customHeight="1" thickBot="1" x14ac:dyDescent="0.35">
      <c r="A136" s="368" t="s">
        <v>370</v>
      </c>
      <c r="B136" s="346">
        <v>4.9406564584124654E-324</v>
      </c>
      <c r="C136" s="346">
        <v>4.9406564584124654E-324</v>
      </c>
      <c r="D136" s="347">
        <v>0</v>
      </c>
      <c r="E136" s="348">
        <v>1</v>
      </c>
      <c r="F136" s="346">
        <v>4.9406564584124654E-324</v>
      </c>
      <c r="G136" s="347">
        <v>0</v>
      </c>
      <c r="H136" s="349">
        <v>4.9406564584124654E-324</v>
      </c>
      <c r="I136" s="346">
        <v>5.64</v>
      </c>
      <c r="J136" s="347">
        <v>5.64</v>
      </c>
      <c r="K136" s="357" t="s">
        <v>248</v>
      </c>
    </row>
    <row r="137" spans="1:11" ht="14.4" customHeight="1" thickBot="1" x14ac:dyDescent="0.35">
      <c r="A137" s="367" t="s">
        <v>371</v>
      </c>
      <c r="B137" s="351">
        <v>0</v>
      </c>
      <c r="C137" s="351">
        <v>51.572000000000003</v>
      </c>
      <c r="D137" s="352">
        <v>51.572000000000003</v>
      </c>
      <c r="E137" s="353" t="s">
        <v>242</v>
      </c>
      <c r="F137" s="351">
        <v>0</v>
      </c>
      <c r="G137" s="352">
        <v>0</v>
      </c>
      <c r="H137" s="354">
        <v>4.9406564584124654E-324</v>
      </c>
      <c r="I137" s="351">
        <v>2.4703282292062327E-323</v>
      </c>
      <c r="J137" s="352">
        <v>2.4703282292062327E-323</v>
      </c>
      <c r="K137" s="355" t="s">
        <v>242</v>
      </c>
    </row>
    <row r="138" spans="1:11" ht="14.4" customHeight="1" thickBot="1" x14ac:dyDescent="0.35">
      <c r="A138" s="368" t="s">
        <v>372</v>
      </c>
      <c r="B138" s="346">
        <v>0</v>
      </c>
      <c r="C138" s="346">
        <v>51.572000000000003</v>
      </c>
      <c r="D138" s="347">
        <v>51.572000000000003</v>
      </c>
      <c r="E138" s="356" t="s">
        <v>242</v>
      </c>
      <c r="F138" s="346">
        <v>0</v>
      </c>
      <c r="G138" s="347">
        <v>0</v>
      </c>
      <c r="H138" s="349">
        <v>4.9406564584124654E-324</v>
      </c>
      <c r="I138" s="346">
        <v>2.4703282292062327E-323</v>
      </c>
      <c r="J138" s="347">
        <v>2.4703282292062327E-323</v>
      </c>
      <c r="K138" s="357" t="s">
        <v>242</v>
      </c>
    </row>
    <row r="139" spans="1:11" ht="14.4" customHeight="1" thickBot="1" x14ac:dyDescent="0.35">
      <c r="A139" s="367" t="s">
        <v>373</v>
      </c>
      <c r="B139" s="351">
        <v>0</v>
      </c>
      <c r="C139" s="351">
        <v>14.496</v>
      </c>
      <c r="D139" s="352">
        <v>14.496</v>
      </c>
      <c r="E139" s="353" t="s">
        <v>242</v>
      </c>
      <c r="F139" s="351">
        <v>0</v>
      </c>
      <c r="G139" s="352">
        <v>0</v>
      </c>
      <c r="H139" s="354">
        <v>4.9406564584124654E-324</v>
      </c>
      <c r="I139" s="351">
        <v>2.4703282292062327E-323</v>
      </c>
      <c r="J139" s="352">
        <v>2.4703282292062327E-323</v>
      </c>
      <c r="K139" s="355" t="s">
        <v>242</v>
      </c>
    </row>
    <row r="140" spans="1:11" ht="14.4" customHeight="1" thickBot="1" x14ac:dyDescent="0.35">
      <c r="A140" s="368" t="s">
        <v>374</v>
      </c>
      <c r="B140" s="346">
        <v>0</v>
      </c>
      <c r="C140" s="346">
        <v>14.496</v>
      </c>
      <c r="D140" s="347">
        <v>14.496</v>
      </c>
      <c r="E140" s="356" t="s">
        <v>242</v>
      </c>
      <c r="F140" s="346">
        <v>0</v>
      </c>
      <c r="G140" s="347">
        <v>0</v>
      </c>
      <c r="H140" s="349">
        <v>4.9406564584124654E-324</v>
      </c>
      <c r="I140" s="346">
        <v>2.4703282292062327E-323</v>
      </c>
      <c r="J140" s="347">
        <v>2.4703282292062327E-323</v>
      </c>
      <c r="K140" s="357" t="s">
        <v>242</v>
      </c>
    </row>
    <row r="141" spans="1:11" ht="14.4" customHeight="1" thickBot="1" x14ac:dyDescent="0.35">
      <c r="A141" s="364" t="s">
        <v>375</v>
      </c>
      <c r="B141" s="346">
        <v>36693.565321631897</v>
      </c>
      <c r="C141" s="346">
        <v>33755.546799999996</v>
      </c>
      <c r="D141" s="347">
        <v>-2938.0185216319301</v>
      </c>
      <c r="E141" s="348">
        <v>0.91993096075799996</v>
      </c>
      <c r="F141" s="346">
        <v>33782.800523264799</v>
      </c>
      <c r="G141" s="347">
        <v>14076.166884693699</v>
      </c>
      <c r="H141" s="349">
        <v>3073.2196199999998</v>
      </c>
      <c r="I141" s="346">
        <v>15360.700940000001</v>
      </c>
      <c r="J141" s="347">
        <v>1284.5340553063099</v>
      </c>
      <c r="K141" s="350">
        <v>0.45468998135299998</v>
      </c>
    </row>
    <row r="142" spans="1:11" ht="14.4" customHeight="1" thickBot="1" x14ac:dyDescent="0.35">
      <c r="A142" s="365" t="s">
        <v>376</v>
      </c>
      <c r="B142" s="346">
        <v>35040.751115609899</v>
      </c>
      <c r="C142" s="346">
        <v>33077.203379999999</v>
      </c>
      <c r="D142" s="347">
        <v>-1963.54773560991</v>
      </c>
      <c r="E142" s="348">
        <v>0.94396387996499997</v>
      </c>
      <c r="F142" s="346">
        <v>33527.243349538498</v>
      </c>
      <c r="G142" s="347">
        <v>13969.6847289744</v>
      </c>
      <c r="H142" s="349">
        <v>3061.4573999999998</v>
      </c>
      <c r="I142" s="346">
        <v>15325.15784</v>
      </c>
      <c r="J142" s="347">
        <v>1355.47311102562</v>
      </c>
      <c r="K142" s="350">
        <v>0.45709567232300002</v>
      </c>
    </row>
    <row r="143" spans="1:11" ht="14.4" customHeight="1" thickBot="1" x14ac:dyDescent="0.35">
      <c r="A143" s="366" t="s">
        <v>377</v>
      </c>
      <c r="B143" s="346">
        <v>35040.751115609899</v>
      </c>
      <c r="C143" s="346">
        <v>33077.203379999999</v>
      </c>
      <c r="D143" s="347">
        <v>-1963.54773560991</v>
      </c>
      <c r="E143" s="348">
        <v>0.94396387996499997</v>
      </c>
      <c r="F143" s="346">
        <v>33527.243349538498</v>
      </c>
      <c r="G143" s="347">
        <v>13969.6847289744</v>
      </c>
      <c r="H143" s="349">
        <v>3061.4573999999998</v>
      </c>
      <c r="I143" s="346">
        <v>15325.15784</v>
      </c>
      <c r="J143" s="347">
        <v>1355.47311102562</v>
      </c>
      <c r="K143" s="350">
        <v>0.45709567232300002</v>
      </c>
    </row>
    <row r="144" spans="1:11" ht="14.4" customHeight="1" thickBot="1" x14ac:dyDescent="0.35">
      <c r="A144" s="367" t="s">
        <v>378</v>
      </c>
      <c r="B144" s="351">
        <v>12411.7504951757</v>
      </c>
      <c r="C144" s="351">
        <v>11919.96473</v>
      </c>
      <c r="D144" s="352">
        <v>-491.785765175682</v>
      </c>
      <c r="E144" s="358">
        <v>0.96037740483300005</v>
      </c>
      <c r="F144" s="351">
        <v>11734.3418363575</v>
      </c>
      <c r="G144" s="352">
        <v>4889.3090984823102</v>
      </c>
      <c r="H144" s="354">
        <v>1197.1353999999999</v>
      </c>
      <c r="I144" s="351">
        <v>5172.31664</v>
      </c>
      <c r="J144" s="352">
        <v>283.00754151769098</v>
      </c>
      <c r="K144" s="359">
        <v>0.44078455461100002</v>
      </c>
    </row>
    <row r="145" spans="1:11" ht="14.4" customHeight="1" thickBot="1" x14ac:dyDescent="0.35">
      <c r="A145" s="368" t="s">
        <v>379</v>
      </c>
      <c r="B145" s="346">
        <v>7.0918362607200001</v>
      </c>
      <c r="C145" s="346">
        <v>2.7767200000000001</v>
      </c>
      <c r="D145" s="347">
        <v>-4.31511626072</v>
      </c>
      <c r="E145" s="348">
        <v>0.39153752257000002</v>
      </c>
      <c r="F145" s="346">
        <v>3.1923837013030001</v>
      </c>
      <c r="G145" s="347">
        <v>1.330159875543</v>
      </c>
      <c r="H145" s="349">
        <v>0.82640000000000002</v>
      </c>
      <c r="I145" s="346">
        <v>4.71082</v>
      </c>
      <c r="J145" s="347">
        <v>3.3806601244559999</v>
      </c>
      <c r="K145" s="350">
        <v>1.475643419077</v>
      </c>
    </row>
    <row r="146" spans="1:11" ht="14.4" customHeight="1" thickBot="1" x14ac:dyDescent="0.35">
      <c r="A146" s="368" t="s">
        <v>380</v>
      </c>
      <c r="B146" s="346">
        <v>4.9406564584124654E-324</v>
      </c>
      <c r="C146" s="346">
        <v>0.69299999999999995</v>
      </c>
      <c r="D146" s="347">
        <v>0.69299999999999995</v>
      </c>
      <c r="E146" s="356" t="s">
        <v>248</v>
      </c>
      <c r="F146" s="346">
        <v>0.73648338506800004</v>
      </c>
      <c r="G146" s="347">
        <v>0.306868077111</v>
      </c>
      <c r="H146" s="349">
        <v>4.9406564584124654E-324</v>
      </c>
      <c r="I146" s="346">
        <v>2.4703282292062327E-323</v>
      </c>
      <c r="J146" s="347">
        <v>-0.306868077111</v>
      </c>
      <c r="K146" s="350">
        <v>3.4584595208887258E-323</v>
      </c>
    </row>
    <row r="147" spans="1:11" ht="14.4" customHeight="1" thickBot="1" x14ac:dyDescent="0.35">
      <c r="A147" s="368" t="s">
        <v>381</v>
      </c>
      <c r="B147" s="346">
        <v>41.131650337536001</v>
      </c>
      <c r="C147" s="346">
        <v>58.4818</v>
      </c>
      <c r="D147" s="347">
        <v>17.350149662463</v>
      </c>
      <c r="E147" s="348">
        <v>1.4218199250470001</v>
      </c>
      <c r="F147" s="346">
        <v>66.763750633843998</v>
      </c>
      <c r="G147" s="347">
        <v>27.818229430768</v>
      </c>
      <c r="H147" s="349">
        <v>1.375</v>
      </c>
      <c r="I147" s="346">
        <v>20.861000000000001</v>
      </c>
      <c r="J147" s="347">
        <v>-6.9572294307679998</v>
      </c>
      <c r="K147" s="350">
        <v>0.31245997718700003</v>
      </c>
    </row>
    <row r="148" spans="1:11" ht="14.4" customHeight="1" thickBot="1" x14ac:dyDescent="0.35">
      <c r="A148" s="368" t="s">
        <v>382</v>
      </c>
      <c r="B148" s="346">
        <v>12363.527008577399</v>
      </c>
      <c r="C148" s="346">
        <v>11858.013209999999</v>
      </c>
      <c r="D148" s="347">
        <v>-505.51379857742501</v>
      </c>
      <c r="E148" s="348">
        <v>0.95911249288099998</v>
      </c>
      <c r="F148" s="346">
        <v>11663.6492186373</v>
      </c>
      <c r="G148" s="347">
        <v>4859.8538410988904</v>
      </c>
      <c r="H148" s="349">
        <v>1194.934</v>
      </c>
      <c r="I148" s="346">
        <v>5146.7448199999999</v>
      </c>
      <c r="J148" s="347">
        <v>286.89097890111401</v>
      </c>
      <c r="K148" s="350">
        <v>0.44126368373399999</v>
      </c>
    </row>
    <row r="149" spans="1:11" ht="14.4" customHeight="1" thickBot="1" x14ac:dyDescent="0.35">
      <c r="A149" s="367" t="s">
        <v>383</v>
      </c>
      <c r="B149" s="351">
        <v>7523.0003929576797</v>
      </c>
      <c r="C149" s="351">
        <v>6780.32125</v>
      </c>
      <c r="D149" s="352">
        <v>-742.67914295767605</v>
      </c>
      <c r="E149" s="358">
        <v>0.90127886426100001</v>
      </c>
      <c r="F149" s="351">
        <v>7046</v>
      </c>
      <c r="G149" s="352">
        <v>2935.8333333333298</v>
      </c>
      <c r="H149" s="354">
        <v>555.31299999999999</v>
      </c>
      <c r="I149" s="351">
        <v>3190.0082000000002</v>
      </c>
      <c r="J149" s="352">
        <v>254.17486666666801</v>
      </c>
      <c r="K149" s="359">
        <v>0.45274030655600001</v>
      </c>
    </row>
    <row r="150" spans="1:11" ht="14.4" customHeight="1" thickBot="1" x14ac:dyDescent="0.35">
      <c r="A150" s="368" t="s">
        <v>384</v>
      </c>
      <c r="B150" s="346">
        <v>7505.0002130790499</v>
      </c>
      <c r="C150" s="346">
        <v>6777.1572500000002</v>
      </c>
      <c r="D150" s="347">
        <v>-727.84296307905197</v>
      </c>
      <c r="E150" s="348">
        <v>0.90301892839200004</v>
      </c>
      <c r="F150" s="346">
        <v>7046</v>
      </c>
      <c r="G150" s="347">
        <v>2935.8333333333298</v>
      </c>
      <c r="H150" s="349">
        <v>554.66300000000001</v>
      </c>
      <c r="I150" s="346">
        <v>3184.5131999999999</v>
      </c>
      <c r="J150" s="347">
        <v>248.67986666666701</v>
      </c>
      <c r="K150" s="350">
        <v>0.45196043144999998</v>
      </c>
    </row>
    <row r="151" spans="1:11" ht="14.4" customHeight="1" thickBot="1" x14ac:dyDescent="0.35">
      <c r="A151" s="368" t="s">
        <v>385</v>
      </c>
      <c r="B151" s="346">
        <v>4.9999985534949998</v>
      </c>
      <c r="C151" s="346">
        <v>3.1640000000000001</v>
      </c>
      <c r="D151" s="347">
        <v>-1.8359985534950001</v>
      </c>
      <c r="E151" s="348">
        <v>0.63280018306899999</v>
      </c>
      <c r="F151" s="346">
        <v>0</v>
      </c>
      <c r="G151" s="347">
        <v>0</v>
      </c>
      <c r="H151" s="349">
        <v>0.65</v>
      </c>
      <c r="I151" s="346">
        <v>5.4950000000000001</v>
      </c>
      <c r="J151" s="347">
        <v>5.4950000000000001</v>
      </c>
      <c r="K151" s="357" t="s">
        <v>242</v>
      </c>
    </row>
    <row r="152" spans="1:11" ht="14.4" customHeight="1" thickBot="1" x14ac:dyDescent="0.35">
      <c r="A152" s="367" t="s">
        <v>386</v>
      </c>
      <c r="B152" s="351">
        <v>15106.000227476599</v>
      </c>
      <c r="C152" s="351">
        <v>14376.9174</v>
      </c>
      <c r="D152" s="352">
        <v>-729.08282747655699</v>
      </c>
      <c r="E152" s="358">
        <v>0.95173554769599999</v>
      </c>
      <c r="F152" s="351">
        <v>14746.901513180999</v>
      </c>
      <c r="G152" s="352">
        <v>6144.5422971587404</v>
      </c>
      <c r="H152" s="354">
        <v>1309.009</v>
      </c>
      <c r="I152" s="351">
        <v>6962.8329999999996</v>
      </c>
      <c r="J152" s="352">
        <v>818.29070284125703</v>
      </c>
      <c r="K152" s="359">
        <v>0.47215565885299998</v>
      </c>
    </row>
    <row r="153" spans="1:11" ht="14.4" customHeight="1" thickBot="1" x14ac:dyDescent="0.35">
      <c r="A153" s="368" t="s">
        <v>387</v>
      </c>
      <c r="B153" s="346">
        <v>4.9406564584124654E-324</v>
      </c>
      <c r="C153" s="346">
        <v>-0.41</v>
      </c>
      <c r="D153" s="347">
        <v>-0.41</v>
      </c>
      <c r="E153" s="356" t="s">
        <v>248</v>
      </c>
      <c r="F153" s="346">
        <v>0</v>
      </c>
      <c r="G153" s="347">
        <v>0</v>
      </c>
      <c r="H153" s="349">
        <v>4.9406564584124654E-324</v>
      </c>
      <c r="I153" s="346">
        <v>2.4703282292062327E-323</v>
      </c>
      <c r="J153" s="347">
        <v>2.4703282292062327E-323</v>
      </c>
      <c r="K153" s="357" t="s">
        <v>242</v>
      </c>
    </row>
    <row r="154" spans="1:11" ht="14.4" customHeight="1" thickBot="1" x14ac:dyDescent="0.35">
      <c r="A154" s="368" t="s">
        <v>388</v>
      </c>
      <c r="B154" s="346">
        <v>15106.000227476599</v>
      </c>
      <c r="C154" s="346">
        <v>14377.3274</v>
      </c>
      <c r="D154" s="347">
        <v>-728.67282747655702</v>
      </c>
      <c r="E154" s="348">
        <v>0.95176268922899998</v>
      </c>
      <c r="F154" s="346">
        <v>14746.901513180999</v>
      </c>
      <c r="G154" s="347">
        <v>6144.5422971587404</v>
      </c>
      <c r="H154" s="349">
        <v>1309.009</v>
      </c>
      <c r="I154" s="346">
        <v>6962.8329999999996</v>
      </c>
      <c r="J154" s="347">
        <v>818.29070284125703</v>
      </c>
      <c r="K154" s="350">
        <v>0.47215565885299998</v>
      </c>
    </row>
    <row r="155" spans="1:11" ht="14.4" customHeight="1" thickBot="1" x14ac:dyDescent="0.35">
      <c r="A155" s="365" t="s">
        <v>389</v>
      </c>
      <c r="B155" s="346">
        <v>1652.81420602203</v>
      </c>
      <c r="C155" s="346">
        <v>678.34342000000004</v>
      </c>
      <c r="D155" s="347">
        <v>-974.47078602203305</v>
      </c>
      <c r="E155" s="348">
        <v>0.41041722507400002</v>
      </c>
      <c r="F155" s="346">
        <v>255.55717372632401</v>
      </c>
      <c r="G155" s="347">
        <v>106.482155719302</v>
      </c>
      <c r="H155" s="349">
        <v>11.762219999999999</v>
      </c>
      <c r="I155" s="346">
        <v>35.543100000000003</v>
      </c>
      <c r="J155" s="347">
        <v>-70.939055719300995</v>
      </c>
      <c r="K155" s="350">
        <v>0.139080814996</v>
      </c>
    </row>
    <row r="156" spans="1:11" ht="14.4" customHeight="1" thickBot="1" x14ac:dyDescent="0.35">
      <c r="A156" s="366" t="s">
        <v>390</v>
      </c>
      <c r="B156" s="346">
        <v>1351.6004929815899</v>
      </c>
      <c r="C156" s="346">
        <v>449.07261999999997</v>
      </c>
      <c r="D156" s="347">
        <v>-902.52787298158796</v>
      </c>
      <c r="E156" s="348">
        <v>0.332252483135</v>
      </c>
      <c r="F156" s="346">
        <v>0</v>
      </c>
      <c r="G156" s="347">
        <v>0</v>
      </c>
      <c r="H156" s="349">
        <v>4.9406564584124654E-324</v>
      </c>
      <c r="I156" s="346">
        <v>2.4703282292062327E-323</v>
      </c>
      <c r="J156" s="347">
        <v>2.4703282292062327E-323</v>
      </c>
      <c r="K156" s="357" t="s">
        <v>242</v>
      </c>
    </row>
    <row r="157" spans="1:11" ht="14.4" customHeight="1" thickBot="1" x14ac:dyDescent="0.35">
      <c r="A157" s="367" t="s">
        <v>391</v>
      </c>
      <c r="B157" s="351">
        <v>1351.6004929815899</v>
      </c>
      <c r="C157" s="351">
        <v>449.07261999999997</v>
      </c>
      <c r="D157" s="352">
        <v>-902.52787298158796</v>
      </c>
      <c r="E157" s="358">
        <v>0.332252483135</v>
      </c>
      <c r="F157" s="351">
        <v>0</v>
      </c>
      <c r="G157" s="352">
        <v>0</v>
      </c>
      <c r="H157" s="354">
        <v>4.9406564584124654E-324</v>
      </c>
      <c r="I157" s="351">
        <v>2.4703282292062327E-323</v>
      </c>
      <c r="J157" s="352">
        <v>2.4703282292062327E-323</v>
      </c>
      <c r="K157" s="355" t="s">
        <v>242</v>
      </c>
    </row>
    <row r="158" spans="1:11" ht="14.4" customHeight="1" thickBot="1" x14ac:dyDescent="0.35">
      <c r="A158" s="368" t="s">
        <v>392</v>
      </c>
      <c r="B158" s="346">
        <v>0</v>
      </c>
      <c r="C158" s="346">
        <v>175.37588</v>
      </c>
      <c r="D158" s="347">
        <v>175.37588</v>
      </c>
      <c r="E158" s="356" t="s">
        <v>242</v>
      </c>
      <c r="F158" s="346">
        <v>0</v>
      </c>
      <c r="G158" s="347">
        <v>0</v>
      </c>
      <c r="H158" s="349">
        <v>4.9406564584124654E-324</v>
      </c>
      <c r="I158" s="346">
        <v>2.4703282292062327E-323</v>
      </c>
      <c r="J158" s="347">
        <v>2.4703282292062327E-323</v>
      </c>
      <c r="K158" s="357" t="s">
        <v>242</v>
      </c>
    </row>
    <row r="159" spans="1:11" ht="14.4" customHeight="1" thickBot="1" x14ac:dyDescent="0.35">
      <c r="A159" s="368" t="s">
        <v>393</v>
      </c>
      <c r="B159" s="346">
        <v>0</v>
      </c>
      <c r="C159" s="346">
        <v>11.11748</v>
      </c>
      <c r="D159" s="347">
        <v>11.11748</v>
      </c>
      <c r="E159" s="356" t="s">
        <v>242</v>
      </c>
      <c r="F159" s="346">
        <v>0</v>
      </c>
      <c r="G159" s="347">
        <v>0</v>
      </c>
      <c r="H159" s="349">
        <v>4.9406564584124654E-324</v>
      </c>
      <c r="I159" s="346">
        <v>2.4703282292062327E-323</v>
      </c>
      <c r="J159" s="347">
        <v>2.4703282292062327E-323</v>
      </c>
      <c r="K159" s="357" t="s">
        <v>242</v>
      </c>
    </row>
    <row r="160" spans="1:11" ht="14.4" customHeight="1" thickBot="1" x14ac:dyDescent="0.35">
      <c r="A160" s="368" t="s">
        <v>394</v>
      </c>
      <c r="B160" s="346">
        <v>0</v>
      </c>
      <c r="C160" s="346">
        <v>127.87085999999999</v>
      </c>
      <c r="D160" s="347">
        <v>127.87085999999999</v>
      </c>
      <c r="E160" s="356" t="s">
        <v>242</v>
      </c>
      <c r="F160" s="346">
        <v>0</v>
      </c>
      <c r="G160" s="347">
        <v>0</v>
      </c>
      <c r="H160" s="349">
        <v>4.9406564584124654E-324</v>
      </c>
      <c r="I160" s="346">
        <v>2.4703282292062327E-323</v>
      </c>
      <c r="J160" s="347">
        <v>2.4703282292062327E-323</v>
      </c>
      <c r="K160" s="357" t="s">
        <v>242</v>
      </c>
    </row>
    <row r="161" spans="1:11" ht="14.4" customHeight="1" thickBot="1" x14ac:dyDescent="0.35">
      <c r="A161" s="368" t="s">
        <v>395</v>
      </c>
      <c r="B161" s="346">
        <v>0</v>
      </c>
      <c r="C161" s="346">
        <v>134.70840000000001</v>
      </c>
      <c r="D161" s="347">
        <v>134.70840000000001</v>
      </c>
      <c r="E161" s="356" t="s">
        <v>242</v>
      </c>
      <c r="F161" s="346">
        <v>0</v>
      </c>
      <c r="G161" s="347">
        <v>0</v>
      </c>
      <c r="H161" s="349">
        <v>4.9406564584124654E-324</v>
      </c>
      <c r="I161" s="346">
        <v>2.4703282292062327E-323</v>
      </c>
      <c r="J161" s="347">
        <v>2.4703282292062327E-323</v>
      </c>
      <c r="K161" s="357" t="s">
        <v>242</v>
      </c>
    </row>
    <row r="162" spans="1:11" ht="14.4" customHeight="1" thickBot="1" x14ac:dyDescent="0.35">
      <c r="A162" s="371" t="s">
        <v>396</v>
      </c>
      <c r="B162" s="351">
        <v>301.21371304044499</v>
      </c>
      <c r="C162" s="351">
        <v>229.27080000000001</v>
      </c>
      <c r="D162" s="352">
        <v>-71.942913040445006</v>
      </c>
      <c r="E162" s="358">
        <v>0.76115658110499995</v>
      </c>
      <c r="F162" s="351">
        <v>255.55717372632401</v>
      </c>
      <c r="G162" s="352">
        <v>106.482155719302</v>
      </c>
      <c r="H162" s="354">
        <v>11.762219999999999</v>
      </c>
      <c r="I162" s="351">
        <v>35.543100000000003</v>
      </c>
      <c r="J162" s="352">
        <v>-70.939055719300995</v>
      </c>
      <c r="K162" s="359">
        <v>0.139080814996</v>
      </c>
    </row>
    <row r="163" spans="1:11" ht="14.4" customHeight="1" thickBot="1" x14ac:dyDescent="0.35">
      <c r="A163" s="367" t="s">
        <v>397</v>
      </c>
      <c r="B163" s="351">
        <v>0</v>
      </c>
      <c r="C163" s="351">
        <v>16.644590000000001</v>
      </c>
      <c r="D163" s="352">
        <v>16.644590000000001</v>
      </c>
      <c r="E163" s="353" t="s">
        <v>242</v>
      </c>
      <c r="F163" s="351">
        <v>0</v>
      </c>
      <c r="G163" s="352">
        <v>0</v>
      </c>
      <c r="H163" s="354">
        <v>-1.0000000000000001E-5</v>
      </c>
      <c r="I163" s="351">
        <v>4.0000000000000003E-5</v>
      </c>
      <c r="J163" s="352">
        <v>4.0000000000000003E-5</v>
      </c>
      <c r="K163" s="355" t="s">
        <v>242</v>
      </c>
    </row>
    <row r="164" spans="1:11" ht="14.4" customHeight="1" thickBot="1" x14ac:dyDescent="0.35">
      <c r="A164" s="368" t="s">
        <v>398</v>
      </c>
      <c r="B164" s="346">
        <v>0</v>
      </c>
      <c r="C164" s="346">
        <v>5.9000000000000003E-4</v>
      </c>
      <c r="D164" s="347">
        <v>5.9000000000000003E-4</v>
      </c>
      <c r="E164" s="356" t="s">
        <v>242</v>
      </c>
      <c r="F164" s="346">
        <v>0</v>
      </c>
      <c r="G164" s="347">
        <v>0</v>
      </c>
      <c r="H164" s="349">
        <v>-1.0000000000000001E-5</v>
      </c>
      <c r="I164" s="346">
        <v>4.0000000000000003E-5</v>
      </c>
      <c r="J164" s="347">
        <v>4.0000000000000003E-5</v>
      </c>
      <c r="K164" s="357" t="s">
        <v>242</v>
      </c>
    </row>
    <row r="165" spans="1:11" ht="14.4" customHeight="1" thickBot="1" x14ac:dyDescent="0.35">
      <c r="A165" s="368" t="s">
        <v>399</v>
      </c>
      <c r="B165" s="346">
        <v>0</v>
      </c>
      <c r="C165" s="346">
        <v>16.643999999999998</v>
      </c>
      <c r="D165" s="347">
        <v>16.643999999999998</v>
      </c>
      <c r="E165" s="356" t="s">
        <v>242</v>
      </c>
      <c r="F165" s="346">
        <v>0</v>
      </c>
      <c r="G165" s="347">
        <v>0</v>
      </c>
      <c r="H165" s="349">
        <v>4.9406564584124654E-324</v>
      </c>
      <c r="I165" s="346">
        <v>2.4703282292062327E-323</v>
      </c>
      <c r="J165" s="347">
        <v>2.4703282292062327E-323</v>
      </c>
      <c r="K165" s="357" t="s">
        <v>242</v>
      </c>
    </row>
    <row r="166" spans="1:11" ht="14.4" customHeight="1" thickBot="1" x14ac:dyDescent="0.35">
      <c r="A166" s="367" t="s">
        <v>400</v>
      </c>
      <c r="B166" s="351">
        <v>301.21371304044499</v>
      </c>
      <c r="C166" s="351">
        <v>212.62620999999999</v>
      </c>
      <c r="D166" s="352">
        <v>-88.587503040445</v>
      </c>
      <c r="E166" s="358">
        <v>0.70589817393599996</v>
      </c>
      <c r="F166" s="351">
        <v>255.55717372632401</v>
      </c>
      <c r="G166" s="352">
        <v>106.482155719302</v>
      </c>
      <c r="H166" s="354">
        <v>11.762230000000001</v>
      </c>
      <c r="I166" s="351">
        <v>35.543059999999997</v>
      </c>
      <c r="J166" s="352">
        <v>-70.939095719300994</v>
      </c>
      <c r="K166" s="359">
        <v>0.13908065847500001</v>
      </c>
    </row>
    <row r="167" spans="1:11" ht="14.4" customHeight="1" thickBot="1" x14ac:dyDescent="0.35">
      <c r="A167" s="368" t="s">
        <v>401</v>
      </c>
      <c r="B167" s="346">
        <v>0</v>
      </c>
      <c r="C167" s="346">
        <v>1.8029999999999999</v>
      </c>
      <c r="D167" s="347">
        <v>1.8029999999999999</v>
      </c>
      <c r="E167" s="356" t="s">
        <v>242</v>
      </c>
      <c r="F167" s="346">
        <v>0</v>
      </c>
      <c r="G167" s="347">
        <v>0</v>
      </c>
      <c r="H167" s="349">
        <v>0.192</v>
      </c>
      <c r="I167" s="346">
        <v>0.81599999999999995</v>
      </c>
      <c r="J167" s="347">
        <v>0.81599999999999995</v>
      </c>
      <c r="K167" s="357" t="s">
        <v>242</v>
      </c>
    </row>
    <row r="168" spans="1:11" ht="14.4" customHeight="1" thickBot="1" x14ac:dyDescent="0.35">
      <c r="A168" s="368" t="s">
        <v>402</v>
      </c>
      <c r="B168" s="346">
        <v>255.55717372632401</v>
      </c>
      <c r="C168" s="346">
        <v>210.75727000000001</v>
      </c>
      <c r="D168" s="347">
        <v>-44.799903726323002</v>
      </c>
      <c r="E168" s="348">
        <v>0.82469713890899998</v>
      </c>
      <c r="F168" s="346">
        <v>255.55717372632401</v>
      </c>
      <c r="G168" s="347">
        <v>106.482155719302</v>
      </c>
      <c r="H168" s="349">
        <v>11.57023</v>
      </c>
      <c r="I168" s="346">
        <v>34.71069</v>
      </c>
      <c r="J168" s="347">
        <v>-71.771465719301005</v>
      </c>
      <c r="K168" s="350">
        <v>0.135823579099</v>
      </c>
    </row>
    <row r="169" spans="1:11" ht="14.4" customHeight="1" thickBot="1" x14ac:dyDescent="0.35">
      <c r="A169" s="368" t="s">
        <v>403</v>
      </c>
      <c r="B169" s="346">
        <v>45.656539314120998</v>
      </c>
      <c r="C169" s="346">
        <v>6.5939999999999999E-2</v>
      </c>
      <c r="D169" s="347">
        <v>-45.590599314121</v>
      </c>
      <c r="E169" s="348">
        <v>1.444261895E-3</v>
      </c>
      <c r="F169" s="346">
        <v>0</v>
      </c>
      <c r="G169" s="347">
        <v>0</v>
      </c>
      <c r="H169" s="349">
        <v>4.9406564584124654E-324</v>
      </c>
      <c r="I169" s="346">
        <v>1.6369999999999999E-2</v>
      </c>
      <c r="J169" s="347">
        <v>1.6369999999999999E-2</v>
      </c>
      <c r="K169" s="357" t="s">
        <v>242</v>
      </c>
    </row>
    <row r="170" spans="1:11" ht="14.4" customHeight="1" thickBot="1" x14ac:dyDescent="0.35">
      <c r="A170" s="364" t="s">
        <v>404</v>
      </c>
      <c r="B170" s="346">
        <v>4933.21586872436</v>
      </c>
      <c r="C170" s="346">
        <v>3966.2019100000002</v>
      </c>
      <c r="D170" s="347">
        <v>-967.01395872435899</v>
      </c>
      <c r="E170" s="348">
        <v>0.80397898967699999</v>
      </c>
      <c r="F170" s="346">
        <v>4520.0082222852297</v>
      </c>
      <c r="G170" s="347">
        <v>1883.33675928551</v>
      </c>
      <c r="H170" s="349">
        <v>329.43597999999997</v>
      </c>
      <c r="I170" s="346">
        <v>1608.1846499999999</v>
      </c>
      <c r="J170" s="347">
        <v>-275.15210928551102</v>
      </c>
      <c r="K170" s="350">
        <v>0.35579241694000002</v>
      </c>
    </row>
    <row r="171" spans="1:11" ht="14.4" customHeight="1" thickBot="1" x14ac:dyDescent="0.35">
      <c r="A171" s="369" t="s">
        <v>405</v>
      </c>
      <c r="B171" s="351">
        <v>4933.21586872436</v>
      </c>
      <c r="C171" s="351">
        <v>3966.2019100000002</v>
      </c>
      <c r="D171" s="352">
        <v>-967.01395872435899</v>
      </c>
      <c r="E171" s="358">
        <v>0.80397898967699999</v>
      </c>
      <c r="F171" s="351">
        <v>4520.0082222852297</v>
      </c>
      <c r="G171" s="352">
        <v>1883.33675928551</v>
      </c>
      <c r="H171" s="354">
        <v>329.43597999999997</v>
      </c>
      <c r="I171" s="351">
        <v>1608.1846499999999</v>
      </c>
      <c r="J171" s="352">
        <v>-275.15210928551102</v>
      </c>
      <c r="K171" s="359">
        <v>0.35579241694000002</v>
      </c>
    </row>
    <row r="172" spans="1:11" ht="14.4" customHeight="1" thickBot="1" x14ac:dyDescent="0.35">
      <c r="A172" s="371" t="s">
        <v>41</v>
      </c>
      <c r="B172" s="351">
        <v>4933.21586872436</v>
      </c>
      <c r="C172" s="351">
        <v>3966.2019100000002</v>
      </c>
      <c r="D172" s="352">
        <v>-967.01395872435899</v>
      </c>
      <c r="E172" s="358">
        <v>0.80397898967699999</v>
      </c>
      <c r="F172" s="351">
        <v>4520.0082222852297</v>
      </c>
      <c r="G172" s="352">
        <v>1883.33675928551</v>
      </c>
      <c r="H172" s="354">
        <v>329.43597999999997</v>
      </c>
      <c r="I172" s="351">
        <v>1608.1846499999999</v>
      </c>
      <c r="J172" s="352">
        <v>-275.15210928551102</v>
      </c>
      <c r="K172" s="359">
        <v>0.35579241694000002</v>
      </c>
    </row>
    <row r="173" spans="1:11" ht="14.4" customHeight="1" thickBot="1" x14ac:dyDescent="0.35">
      <c r="A173" s="367" t="s">
        <v>406</v>
      </c>
      <c r="B173" s="351">
        <v>42.999999999998998</v>
      </c>
      <c r="C173" s="351">
        <v>46.53</v>
      </c>
      <c r="D173" s="352">
        <v>3.53</v>
      </c>
      <c r="E173" s="358">
        <v>1.0820930232549999</v>
      </c>
      <c r="F173" s="351">
        <v>65</v>
      </c>
      <c r="G173" s="352">
        <v>27.083333333333002</v>
      </c>
      <c r="H173" s="354">
        <v>3.8774999999999999</v>
      </c>
      <c r="I173" s="351">
        <v>19.387499999999999</v>
      </c>
      <c r="J173" s="352">
        <v>-7.6958333333329998</v>
      </c>
      <c r="K173" s="359">
        <v>0.29826923076900003</v>
      </c>
    </row>
    <row r="174" spans="1:11" ht="14.4" customHeight="1" thickBot="1" x14ac:dyDescent="0.35">
      <c r="A174" s="368" t="s">
        <v>407</v>
      </c>
      <c r="B174" s="346">
        <v>42.999999999998998</v>
      </c>
      <c r="C174" s="346">
        <v>46.53</v>
      </c>
      <c r="D174" s="347">
        <v>3.53</v>
      </c>
      <c r="E174" s="348">
        <v>1.0820930232549999</v>
      </c>
      <c r="F174" s="346">
        <v>65</v>
      </c>
      <c r="G174" s="347">
        <v>27.083333333333002</v>
      </c>
      <c r="H174" s="349">
        <v>3.8774999999999999</v>
      </c>
      <c r="I174" s="346">
        <v>19.387499999999999</v>
      </c>
      <c r="J174" s="347">
        <v>-7.6958333333329998</v>
      </c>
      <c r="K174" s="350">
        <v>0.29826923076900003</v>
      </c>
    </row>
    <row r="175" spans="1:11" ht="14.4" customHeight="1" thickBot="1" x14ac:dyDescent="0.35">
      <c r="A175" s="367" t="s">
        <v>408</v>
      </c>
      <c r="B175" s="351">
        <v>67.263028751264997</v>
      </c>
      <c r="C175" s="351">
        <v>56.57</v>
      </c>
      <c r="D175" s="352">
        <v>-10.693028751265</v>
      </c>
      <c r="E175" s="358">
        <v>0.84102665387200004</v>
      </c>
      <c r="F175" s="351">
        <v>58.008222285228001</v>
      </c>
      <c r="G175" s="352">
        <v>24.170092618845</v>
      </c>
      <c r="H175" s="354">
        <v>2.7989999999999999</v>
      </c>
      <c r="I175" s="351">
        <v>17.773</v>
      </c>
      <c r="J175" s="352">
        <v>-6.3970926188449999</v>
      </c>
      <c r="K175" s="359">
        <v>0.30638759989199998</v>
      </c>
    </row>
    <row r="176" spans="1:11" ht="14.4" customHeight="1" thickBot="1" x14ac:dyDescent="0.35">
      <c r="A176" s="368" t="s">
        <v>409</v>
      </c>
      <c r="B176" s="346">
        <v>67.263028751264997</v>
      </c>
      <c r="C176" s="346">
        <v>56.57</v>
      </c>
      <c r="D176" s="347">
        <v>-10.693028751265</v>
      </c>
      <c r="E176" s="348">
        <v>0.84102665387200004</v>
      </c>
      <c r="F176" s="346">
        <v>58.008222285228001</v>
      </c>
      <c r="G176" s="347">
        <v>24.170092618845</v>
      </c>
      <c r="H176" s="349">
        <v>2.7989999999999999</v>
      </c>
      <c r="I176" s="346">
        <v>17.773</v>
      </c>
      <c r="J176" s="347">
        <v>-6.3970926188449999</v>
      </c>
      <c r="K176" s="350">
        <v>0.30638759989199998</v>
      </c>
    </row>
    <row r="177" spans="1:11" ht="14.4" customHeight="1" thickBot="1" x14ac:dyDescent="0.35">
      <c r="A177" s="367" t="s">
        <v>410</v>
      </c>
      <c r="B177" s="351">
        <v>285.95283997315198</v>
      </c>
      <c r="C177" s="351">
        <v>307.91410000000002</v>
      </c>
      <c r="D177" s="352">
        <v>21.961260026847</v>
      </c>
      <c r="E177" s="358">
        <v>1.0768002864699999</v>
      </c>
      <c r="F177" s="351">
        <v>344</v>
      </c>
      <c r="G177" s="352">
        <v>143.333333333333</v>
      </c>
      <c r="H177" s="354">
        <v>15.57</v>
      </c>
      <c r="I177" s="351">
        <v>88.781000000000006</v>
      </c>
      <c r="J177" s="352">
        <v>-54.552333333333003</v>
      </c>
      <c r="K177" s="359">
        <v>0.25808430232500001</v>
      </c>
    </row>
    <row r="178" spans="1:11" ht="14.4" customHeight="1" thickBot="1" x14ac:dyDescent="0.35">
      <c r="A178" s="368" t="s">
        <v>411</v>
      </c>
      <c r="B178" s="346">
        <v>285.95283997315198</v>
      </c>
      <c r="C178" s="346">
        <v>307.91410000000002</v>
      </c>
      <c r="D178" s="347">
        <v>21.961260026847</v>
      </c>
      <c r="E178" s="348">
        <v>1.0768002864699999</v>
      </c>
      <c r="F178" s="346">
        <v>344</v>
      </c>
      <c r="G178" s="347">
        <v>143.333333333333</v>
      </c>
      <c r="H178" s="349">
        <v>15.57</v>
      </c>
      <c r="I178" s="346">
        <v>88.781000000000006</v>
      </c>
      <c r="J178" s="347">
        <v>-54.552333333333003</v>
      </c>
      <c r="K178" s="350">
        <v>0.25808430232500001</v>
      </c>
    </row>
    <row r="179" spans="1:11" ht="14.4" customHeight="1" thickBot="1" x14ac:dyDescent="0.35">
      <c r="A179" s="367" t="s">
        <v>412</v>
      </c>
      <c r="B179" s="351">
        <v>0</v>
      </c>
      <c r="C179" s="351">
        <v>6.2770000000000001</v>
      </c>
      <c r="D179" s="352">
        <v>6.2770000000000001</v>
      </c>
      <c r="E179" s="353" t="s">
        <v>242</v>
      </c>
      <c r="F179" s="351">
        <v>4.9406564584124654E-324</v>
      </c>
      <c r="G179" s="352">
        <v>0</v>
      </c>
      <c r="H179" s="354">
        <v>0.36399999999999999</v>
      </c>
      <c r="I179" s="351">
        <v>2.5760000000000001</v>
      </c>
      <c r="J179" s="352">
        <v>2.5760000000000001</v>
      </c>
      <c r="K179" s="355" t="s">
        <v>248</v>
      </c>
    </row>
    <row r="180" spans="1:11" ht="14.4" customHeight="1" thickBot="1" x14ac:dyDescent="0.35">
      <c r="A180" s="368" t="s">
        <v>413</v>
      </c>
      <c r="B180" s="346">
        <v>0</v>
      </c>
      <c r="C180" s="346">
        <v>6.2770000000000001</v>
      </c>
      <c r="D180" s="347">
        <v>6.2770000000000001</v>
      </c>
      <c r="E180" s="356" t="s">
        <v>242</v>
      </c>
      <c r="F180" s="346">
        <v>4.9406564584124654E-324</v>
      </c>
      <c r="G180" s="347">
        <v>0</v>
      </c>
      <c r="H180" s="349">
        <v>0.36399999999999999</v>
      </c>
      <c r="I180" s="346">
        <v>2.5760000000000001</v>
      </c>
      <c r="J180" s="347">
        <v>2.5760000000000001</v>
      </c>
      <c r="K180" s="357" t="s">
        <v>248</v>
      </c>
    </row>
    <row r="181" spans="1:11" ht="14.4" customHeight="1" thickBot="1" x14ac:dyDescent="0.35">
      <c r="A181" s="367" t="s">
        <v>414</v>
      </c>
      <c r="B181" s="351">
        <v>744.99999999999</v>
      </c>
      <c r="C181" s="351">
        <v>660.83081000000004</v>
      </c>
      <c r="D181" s="352">
        <v>-84.169189999989996</v>
      </c>
      <c r="E181" s="358">
        <v>0.88702122147600004</v>
      </c>
      <c r="F181" s="351">
        <v>919</v>
      </c>
      <c r="G181" s="352">
        <v>382.91666666666703</v>
      </c>
      <c r="H181" s="354">
        <v>60.883200000000002</v>
      </c>
      <c r="I181" s="351">
        <v>271.37828999999999</v>
      </c>
      <c r="J181" s="352">
        <v>-111.53837666666701</v>
      </c>
      <c r="K181" s="359">
        <v>0.29529737758399999</v>
      </c>
    </row>
    <row r="182" spans="1:11" ht="14.4" customHeight="1" thickBot="1" x14ac:dyDescent="0.35">
      <c r="A182" s="368" t="s">
        <v>415</v>
      </c>
      <c r="B182" s="346">
        <v>744.99999999999</v>
      </c>
      <c r="C182" s="346">
        <v>660.83081000000004</v>
      </c>
      <c r="D182" s="347">
        <v>-84.169189999989996</v>
      </c>
      <c r="E182" s="348">
        <v>0.88702122147600004</v>
      </c>
      <c r="F182" s="346">
        <v>919</v>
      </c>
      <c r="G182" s="347">
        <v>382.91666666666703</v>
      </c>
      <c r="H182" s="349">
        <v>60.883200000000002</v>
      </c>
      <c r="I182" s="346">
        <v>271.37828999999999</v>
      </c>
      <c r="J182" s="347">
        <v>-111.53837666666701</v>
      </c>
      <c r="K182" s="350">
        <v>0.29529737758399999</v>
      </c>
    </row>
    <row r="183" spans="1:11" ht="14.4" customHeight="1" thickBot="1" x14ac:dyDescent="0.35">
      <c r="A183" s="367" t="s">
        <v>416</v>
      </c>
      <c r="B183" s="351">
        <v>3791.99999999995</v>
      </c>
      <c r="C183" s="351">
        <v>2888.08</v>
      </c>
      <c r="D183" s="352">
        <v>-903.91999999995096</v>
      </c>
      <c r="E183" s="358">
        <v>0.76162447257300003</v>
      </c>
      <c r="F183" s="351">
        <v>3134</v>
      </c>
      <c r="G183" s="352">
        <v>1305.8333333333301</v>
      </c>
      <c r="H183" s="354">
        <v>245.94228000000001</v>
      </c>
      <c r="I183" s="351">
        <v>1208.2888600000001</v>
      </c>
      <c r="J183" s="352">
        <v>-97.544473333331993</v>
      </c>
      <c r="K183" s="359">
        <v>0.38554207402599999</v>
      </c>
    </row>
    <row r="184" spans="1:11" ht="14.4" customHeight="1" thickBot="1" x14ac:dyDescent="0.35">
      <c r="A184" s="368" t="s">
        <v>417</v>
      </c>
      <c r="B184" s="346">
        <v>3791.99999999995</v>
      </c>
      <c r="C184" s="346">
        <v>2888.08</v>
      </c>
      <c r="D184" s="347">
        <v>-903.91999999995096</v>
      </c>
      <c r="E184" s="348">
        <v>0.76162447257300003</v>
      </c>
      <c r="F184" s="346">
        <v>3134</v>
      </c>
      <c r="G184" s="347">
        <v>1305.8333333333301</v>
      </c>
      <c r="H184" s="349">
        <v>245.94228000000001</v>
      </c>
      <c r="I184" s="346">
        <v>1208.2888600000001</v>
      </c>
      <c r="J184" s="347">
        <v>-97.544473333331993</v>
      </c>
      <c r="K184" s="350">
        <v>0.38554207402599999</v>
      </c>
    </row>
    <row r="185" spans="1:11" ht="14.4" customHeight="1" thickBot="1" x14ac:dyDescent="0.35">
      <c r="A185" s="372"/>
      <c r="B185" s="346">
        <v>-7330.38874916438</v>
      </c>
      <c r="C185" s="346">
        <v>-9126.1028800000095</v>
      </c>
      <c r="D185" s="347">
        <v>-1795.7141308356299</v>
      </c>
      <c r="E185" s="348">
        <v>1.24496847197</v>
      </c>
      <c r="F185" s="346">
        <v>-9960.1861610827491</v>
      </c>
      <c r="G185" s="347">
        <v>-4150.0775671178098</v>
      </c>
      <c r="H185" s="349">
        <v>-284.81087000000002</v>
      </c>
      <c r="I185" s="346">
        <v>-1099.9873400000099</v>
      </c>
      <c r="J185" s="347">
        <v>3050.0902271178002</v>
      </c>
      <c r="K185" s="350">
        <v>0.110438431793</v>
      </c>
    </row>
    <row r="186" spans="1:11" ht="14.4" customHeight="1" thickBot="1" x14ac:dyDescent="0.35">
      <c r="A186" s="373" t="s">
        <v>53</v>
      </c>
      <c r="B186" s="360">
        <v>-7330.38874916437</v>
      </c>
      <c r="C186" s="360">
        <v>-9126.1028800000095</v>
      </c>
      <c r="D186" s="361">
        <v>-1795.7141308356299</v>
      </c>
      <c r="E186" s="362">
        <v>-0.87956383547200001</v>
      </c>
      <c r="F186" s="360">
        <v>-9960.1861610827491</v>
      </c>
      <c r="G186" s="361">
        <v>-4150.0775671178098</v>
      </c>
      <c r="H186" s="360">
        <v>-284.81087000000002</v>
      </c>
      <c r="I186" s="360">
        <v>-1099.9873400000199</v>
      </c>
      <c r="J186" s="361">
        <v>3050.0902271178002</v>
      </c>
      <c r="K186" s="363">
        <v>0.110438431793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11" t="s">
        <v>119</v>
      </c>
      <c r="B1" s="312"/>
      <c r="C1" s="312"/>
      <c r="D1" s="312"/>
      <c r="E1" s="312"/>
      <c r="F1" s="312"/>
      <c r="G1" s="283"/>
      <c r="H1" s="313"/>
      <c r="I1" s="313"/>
    </row>
    <row r="2" spans="1:10" ht="14.4" customHeight="1" thickBot="1" x14ac:dyDescent="0.35">
      <c r="A2" s="212" t="s">
        <v>241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06">
        <v>2014</v>
      </c>
      <c r="G3" s="307"/>
      <c r="H3" s="307"/>
      <c r="I3" s="308"/>
    </row>
    <row r="4" spans="1:10" ht="14.4" customHeight="1" thickBot="1" x14ac:dyDescent="0.35">
      <c r="A4" s="275" t="s">
        <v>0</v>
      </c>
      <c r="B4" s="276" t="s">
        <v>240</v>
      </c>
      <c r="C4" s="309" t="s">
        <v>60</v>
      </c>
      <c r="D4" s="31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374" t="s">
        <v>418</v>
      </c>
      <c r="B5" s="375" t="s">
        <v>419</v>
      </c>
      <c r="C5" s="376" t="s">
        <v>420</v>
      </c>
      <c r="D5" s="376" t="s">
        <v>420</v>
      </c>
      <c r="E5" s="376"/>
      <c r="F5" s="376" t="s">
        <v>420</v>
      </c>
      <c r="G5" s="376" t="s">
        <v>420</v>
      </c>
      <c r="H5" s="376" t="s">
        <v>420</v>
      </c>
      <c r="I5" s="377" t="s">
        <v>420</v>
      </c>
      <c r="J5" s="378" t="s">
        <v>56</v>
      </c>
    </row>
    <row r="6" spans="1:10" ht="14.4" customHeight="1" x14ac:dyDescent="0.3">
      <c r="A6" s="374" t="s">
        <v>418</v>
      </c>
      <c r="B6" s="375" t="s">
        <v>251</v>
      </c>
      <c r="C6" s="376">
        <v>92.800470000000004</v>
      </c>
      <c r="D6" s="376">
        <v>95.637020000000007</v>
      </c>
      <c r="E6" s="376"/>
      <c r="F6" s="376">
        <v>99.732159999999993</v>
      </c>
      <c r="G6" s="376">
        <v>105.92085249234792</v>
      </c>
      <c r="H6" s="376">
        <v>-6.1886924923479256</v>
      </c>
      <c r="I6" s="377">
        <v>0.94157248221925882</v>
      </c>
      <c r="J6" s="378" t="s">
        <v>1</v>
      </c>
    </row>
    <row r="7" spans="1:10" ht="14.4" customHeight="1" x14ac:dyDescent="0.3">
      <c r="A7" s="374" t="s">
        <v>418</v>
      </c>
      <c r="B7" s="375" t="s">
        <v>252</v>
      </c>
      <c r="C7" s="376">
        <v>1.6065499999999999</v>
      </c>
      <c r="D7" s="376">
        <v>1.3848699999999998</v>
      </c>
      <c r="E7" s="376"/>
      <c r="F7" s="376">
        <v>0.64866000000000001</v>
      </c>
      <c r="G7" s="376">
        <v>1.6339780006195834</v>
      </c>
      <c r="H7" s="376">
        <v>-0.98531800061958341</v>
      </c>
      <c r="I7" s="377">
        <v>0.39698208895960441</v>
      </c>
      <c r="J7" s="378" t="s">
        <v>1</v>
      </c>
    </row>
    <row r="8" spans="1:10" ht="14.4" customHeight="1" x14ac:dyDescent="0.3">
      <c r="A8" s="374" t="s">
        <v>418</v>
      </c>
      <c r="B8" s="375" t="s">
        <v>253</v>
      </c>
      <c r="C8" s="376">
        <v>0</v>
      </c>
      <c r="D8" s="376">
        <v>0</v>
      </c>
      <c r="E8" s="376"/>
      <c r="F8" s="376">
        <v>14.605</v>
      </c>
      <c r="G8" s="376">
        <v>7.3476984297962513</v>
      </c>
      <c r="H8" s="376">
        <v>7.2573015702037491</v>
      </c>
      <c r="I8" s="377">
        <v>1.9876972550716117</v>
      </c>
      <c r="J8" s="378" t="s">
        <v>1</v>
      </c>
    </row>
    <row r="9" spans="1:10" ht="14.4" customHeight="1" x14ac:dyDescent="0.3">
      <c r="A9" s="374" t="s">
        <v>418</v>
      </c>
      <c r="B9" s="375" t="s">
        <v>421</v>
      </c>
      <c r="C9" s="376">
        <v>94.407020000000003</v>
      </c>
      <c r="D9" s="376">
        <v>97.021890000000013</v>
      </c>
      <c r="E9" s="376"/>
      <c r="F9" s="376">
        <v>114.98582</v>
      </c>
      <c r="G9" s="376">
        <v>114.90252892276375</v>
      </c>
      <c r="H9" s="376">
        <v>8.3291077236253841E-2</v>
      </c>
      <c r="I9" s="377">
        <v>1.0007248846306267</v>
      </c>
      <c r="J9" s="378" t="s">
        <v>422</v>
      </c>
    </row>
    <row r="11" spans="1:10" ht="14.4" customHeight="1" x14ac:dyDescent="0.3">
      <c r="A11" s="374" t="s">
        <v>418</v>
      </c>
      <c r="B11" s="375" t="s">
        <v>419</v>
      </c>
      <c r="C11" s="376" t="s">
        <v>420</v>
      </c>
      <c r="D11" s="376" t="s">
        <v>420</v>
      </c>
      <c r="E11" s="376"/>
      <c r="F11" s="376" t="s">
        <v>420</v>
      </c>
      <c r="G11" s="376" t="s">
        <v>420</v>
      </c>
      <c r="H11" s="376" t="s">
        <v>420</v>
      </c>
      <c r="I11" s="377" t="s">
        <v>420</v>
      </c>
      <c r="J11" s="378" t="s">
        <v>56</v>
      </c>
    </row>
    <row r="12" spans="1:10" ht="14.4" customHeight="1" x14ac:dyDescent="0.3">
      <c r="A12" s="374" t="s">
        <v>423</v>
      </c>
      <c r="B12" s="375" t="s">
        <v>424</v>
      </c>
      <c r="C12" s="376" t="s">
        <v>420</v>
      </c>
      <c r="D12" s="376" t="s">
        <v>420</v>
      </c>
      <c r="E12" s="376"/>
      <c r="F12" s="376" t="s">
        <v>420</v>
      </c>
      <c r="G12" s="376" t="s">
        <v>420</v>
      </c>
      <c r="H12" s="376" t="s">
        <v>420</v>
      </c>
      <c r="I12" s="377" t="s">
        <v>420</v>
      </c>
      <c r="J12" s="378" t="s">
        <v>0</v>
      </c>
    </row>
    <row r="13" spans="1:10" ht="14.4" customHeight="1" x14ac:dyDescent="0.3">
      <c r="A13" s="374" t="s">
        <v>423</v>
      </c>
      <c r="B13" s="375" t="s">
        <v>251</v>
      </c>
      <c r="C13" s="376">
        <v>92.800470000000004</v>
      </c>
      <c r="D13" s="376">
        <v>95.637020000000007</v>
      </c>
      <c r="E13" s="376"/>
      <c r="F13" s="376">
        <v>99.732159999999993</v>
      </c>
      <c r="G13" s="376">
        <v>105.92085249234792</v>
      </c>
      <c r="H13" s="376">
        <v>-6.1886924923479256</v>
      </c>
      <c r="I13" s="377">
        <v>0.94157248221925882</v>
      </c>
      <c r="J13" s="378" t="s">
        <v>1</v>
      </c>
    </row>
    <row r="14" spans="1:10" ht="14.4" customHeight="1" x14ac:dyDescent="0.3">
      <c r="A14" s="374" t="s">
        <v>423</v>
      </c>
      <c r="B14" s="375" t="s">
        <v>252</v>
      </c>
      <c r="C14" s="376">
        <v>1.6065499999999999</v>
      </c>
      <c r="D14" s="376">
        <v>1.3848699999999998</v>
      </c>
      <c r="E14" s="376"/>
      <c r="F14" s="376">
        <v>0.64866000000000001</v>
      </c>
      <c r="G14" s="376">
        <v>1.6339780006195834</v>
      </c>
      <c r="H14" s="376">
        <v>-0.98531800061958341</v>
      </c>
      <c r="I14" s="377">
        <v>0.39698208895960441</v>
      </c>
      <c r="J14" s="378" t="s">
        <v>1</v>
      </c>
    </row>
    <row r="15" spans="1:10" ht="14.4" customHeight="1" x14ac:dyDescent="0.3">
      <c r="A15" s="374" t="s">
        <v>423</v>
      </c>
      <c r="B15" s="375" t="s">
        <v>253</v>
      </c>
      <c r="C15" s="376">
        <v>0</v>
      </c>
      <c r="D15" s="376">
        <v>0</v>
      </c>
      <c r="E15" s="376"/>
      <c r="F15" s="376">
        <v>14.605</v>
      </c>
      <c r="G15" s="376">
        <v>7.3476984297962513</v>
      </c>
      <c r="H15" s="376">
        <v>7.2573015702037491</v>
      </c>
      <c r="I15" s="377">
        <v>1.9876972550716117</v>
      </c>
      <c r="J15" s="378" t="s">
        <v>1</v>
      </c>
    </row>
    <row r="16" spans="1:10" ht="14.4" customHeight="1" x14ac:dyDescent="0.3">
      <c r="A16" s="374" t="s">
        <v>423</v>
      </c>
      <c r="B16" s="375" t="s">
        <v>425</v>
      </c>
      <c r="C16" s="376">
        <v>94.407020000000003</v>
      </c>
      <c r="D16" s="376">
        <v>97.021890000000013</v>
      </c>
      <c r="E16" s="376"/>
      <c r="F16" s="376">
        <v>114.98582</v>
      </c>
      <c r="G16" s="376">
        <v>114.90252892276375</v>
      </c>
      <c r="H16" s="376">
        <v>8.3291077236253841E-2</v>
      </c>
      <c r="I16" s="377">
        <v>1.0007248846306267</v>
      </c>
      <c r="J16" s="378" t="s">
        <v>426</v>
      </c>
    </row>
    <row r="17" spans="1:10" ht="14.4" customHeight="1" x14ac:dyDescent="0.3">
      <c r="A17" s="374" t="s">
        <v>420</v>
      </c>
      <c r="B17" s="375" t="s">
        <v>420</v>
      </c>
      <c r="C17" s="376" t="s">
        <v>420</v>
      </c>
      <c r="D17" s="376" t="s">
        <v>420</v>
      </c>
      <c r="E17" s="376"/>
      <c r="F17" s="376" t="s">
        <v>420</v>
      </c>
      <c r="G17" s="376" t="s">
        <v>420</v>
      </c>
      <c r="H17" s="376" t="s">
        <v>420</v>
      </c>
      <c r="I17" s="377" t="s">
        <v>420</v>
      </c>
      <c r="J17" s="378" t="s">
        <v>427</v>
      </c>
    </row>
    <row r="18" spans="1:10" ht="14.4" customHeight="1" x14ac:dyDescent="0.3">
      <c r="A18" s="374" t="s">
        <v>418</v>
      </c>
      <c r="B18" s="375" t="s">
        <v>421</v>
      </c>
      <c r="C18" s="376">
        <v>94.407020000000003</v>
      </c>
      <c r="D18" s="376">
        <v>97.021890000000013</v>
      </c>
      <c r="E18" s="376"/>
      <c r="F18" s="376">
        <v>114.98582</v>
      </c>
      <c r="G18" s="376">
        <v>114.90252892276375</v>
      </c>
      <c r="H18" s="376">
        <v>8.3291077236253841E-2</v>
      </c>
      <c r="I18" s="377">
        <v>1.0007248846306267</v>
      </c>
      <c r="J18" s="378" t="s">
        <v>422</v>
      </c>
    </row>
  </sheetData>
  <mergeCells count="3">
    <mergeCell ref="F3:I3"/>
    <mergeCell ref="C4:D4"/>
    <mergeCell ref="A1:I1"/>
  </mergeCells>
  <conditionalFormatting sqref="F10 F19:F65537">
    <cfRule type="cellIs" dxfId="36" priority="18" stopIfTrue="1" operator="greaterThan">
      <formula>1</formula>
    </cfRule>
  </conditionalFormatting>
  <conditionalFormatting sqref="H5:H9">
    <cfRule type="expression" dxfId="35" priority="14">
      <formula>$H5&gt;0</formula>
    </cfRule>
  </conditionalFormatting>
  <conditionalFormatting sqref="I5:I9">
    <cfRule type="expression" dxfId="34" priority="15">
      <formula>$I5&gt;1</formula>
    </cfRule>
  </conditionalFormatting>
  <conditionalFormatting sqref="B5:B9">
    <cfRule type="expression" dxfId="33" priority="11">
      <formula>OR($J5="NS",$J5="SumaNS",$J5="Účet")</formula>
    </cfRule>
  </conditionalFormatting>
  <conditionalFormatting sqref="B5:D9 F5:I9">
    <cfRule type="expression" dxfId="32" priority="17">
      <formula>AND($J5&lt;&gt;"",$J5&lt;&gt;"mezeraKL")</formula>
    </cfRule>
  </conditionalFormatting>
  <conditionalFormatting sqref="B5:D9 F5:I9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0" priority="13">
      <formula>OR($J5="SumaNS",$J5="NS")</formula>
    </cfRule>
  </conditionalFormatting>
  <conditionalFormatting sqref="A5:A9">
    <cfRule type="expression" dxfId="29" priority="9">
      <formula>AND($J5&lt;&gt;"mezeraKL",$J5&lt;&gt;"")</formula>
    </cfRule>
  </conditionalFormatting>
  <conditionalFormatting sqref="A5:A9">
    <cfRule type="expression" dxfId="28" priority="10">
      <formula>AND($J5&lt;&gt;"",$J5&lt;&gt;"mezeraKL")</formula>
    </cfRule>
  </conditionalFormatting>
  <conditionalFormatting sqref="H11:H18">
    <cfRule type="expression" dxfId="27" priority="5">
      <formula>$H11&gt;0</formula>
    </cfRule>
  </conditionalFormatting>
  <conditionalFormatting sqref="A11:A18">
    <cfRule type="expression" dxfId="26" priority="2">
      <formula>AND($J11&lt;&gt;"mezeraKL",$J11&lt;&gt;"")</formula>
    </cfRule>
  </conditionalFormatting>
  <conditionalFormatting sqref="I11:I18">
    <cfRule type="expression" dxfId="25" priority="6">
      <formula>$I11&gt;1</formula>
    </cfRule>
  </conditionalFormatting>
  <conditionalFormatting sqref="B11:B18">
    <cfRule type="expression" dxfId="24" priority="1">
      <formula>OR($J11="NS",$J11="SumaNS",$J11="Účet")</formula>
    </cfRule>
  </conditionalFormatting>
  <conditionalFormatting sqref="A11:D18 F11:I18">
    <cfRule type="expression" dxfId="23" priority="8">
      <formula>AND($J11&lt;&gt;"",$J11&lt;&gt;"mezeraKL")</formula>
    </cfRule>
  </conditionalFormatting>
  <conditionalFormatting sqref="B11:D18 F11:I18">
    <cfRule type="expression" dxfId="22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1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18" t="s">
        <v>140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4.4" customHeight="1" thickBot="1" x14ac:dyDescent="0.35">
      <c r="A2" s="212" t="s">
        <v>241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14"/>
      <c r="D3" s="315"/>
      <c r="E3" s="315"/>
      <c r="F3" s="315"/>
      <c r="G3" s="315"/>
      <c r="H3" s="315"/>
      <c r="I3" s="315"/>
      <c r="J3" s="316" t="s">
        <v>110</v>
      </c>
      <c r="K3" s="317"/>
      <c r="L3" s="84">
        <f>IF(M3&lt;&gt;0,N3/M3,0)</f>
        <v>107.13000044873449</v>
      </c>
      <c r="M3" s="84">
        <f>SUBTOTAL(9,M5:M1048576)</f>
        <v>937</v>
      </c>
      <c r="N3" s="85">
        <f>SUBTOTAL(9,N5:N1048576)</f>
        <v>100380.81042046421</v>
      </c>
    </row>
    <row r="4" spans="1:14" s="192" customFormat="1" ht="14.4" customHeight="1" thickBot="1" x14ac:dyDescent="0.35">
      <c r="A4" s="379" t="s">
        <v>4</v>
      </c>
      <c r="B4" s="380" t="s">
        <v>5</v>
      </c>
      <c r="C4" s="380" t="s">
        <v>0</v>
      </c>
      <c r="D4" s="380" t="s">
        <v>6</v>
      </c>
      <c r="E4" s="380" t="s">
        <v>7</v>
      </c>
      <c r="F4" s="380" t="s">
        <v>1</v>
      </c>
      <c r="G4" s="380" t="s">
        <v>8</v>
      </c>
      <c r="H4" s="380" t="s">
        <v>9</v>
      </c>
      <c r="I4" s="380" t="s">
        <v>10</v>
      </c>
      <c r="J4" s="381" t="s">
        <v>11</v>
      </c>
      <c r="K4" s="381" t="s">
        <v>12</v>
      </c>
      <c r="L4" s="382" t="s">
        <v>123</v>
      </c>
      <c r="M4" s="382" t="s">
        <v>13</v>
      </c>
      <c r="N4" s="383" t="s">
        <v>134</v>
      </c>
    </row>
    <row r="5" spans="1:14" ht="14.4" customHeight="1" x14ac:dyDescent="0.3">
      <c r="A5" s="386" t="s">
        <v>418</v>
      </c>
      <c r="B5" s="387" t="s">
        <v>419</v>
      </c>
      <c r="C5" s="388" t="s">
        <v>423</v>
      </c>
      <c r="D5" s="389" t="s">
        <v>643</v>
      </c>
      <c r="E5" s="388" t="s">
        <v>428</v>
      </c>
      <c r="F5" s="389" t="s">
        <v>644</v>
      </c>
      <c r="G5" s="388" t="s">
        <v>429</v>
      </c>
      <c r="H5" s="388" t="s">
        <v>430</v>
      </c>
      <c r="I5" s="388" t="s">
        <v>431</v>
      </c>
      <c r="J5" s="388" t="s">
        <v>432</v>
      </c>
      <c r="K5" s="388" t="s">
        <v>433</v>
      </c>
      <c r="L5" s="390">
        <v>84.626666666666623</v>
      </c>
      <c r="M5" s="390">
        <v>3</v>
      </c>
      <c r="N5" s="391">
        <v>253.87999999999988</v>
      </c>
    </row>
    <row r="6" spans="1:14" ht="14.4" customHeight="1" x14ac:dyDescent="0.3">
      <c r="A6" s="392" t="s">
        <v>418</v>
      </c>
      <c r="B6" s="393" t="s">
        <v>419</v>
      </c>
      <c r="C6" s="394" t="s">
        <v>423</v>
      </c>
      <c r="D6" s="395" t="s">
        <v>643</v>
      </c>
      <c r="E6" s="394" t="s">
        <v>428</v>
      </c>
      <c r="F6" s="395" t="s">
        <v>644</v>
      </c>
      <c r="G6" s="394" t="s">
        <v>429</v>
      </c>
      <c r="H6" s="394" t="s">
        <v>434</v>
      </c>
      <c r="I6" s="394" t="s">
        <v>435</v>
      </c>
      <c r="J6" s="394" t="s">
        <v>436</v>
      </c>
      <c r="K6" s="394" t="s">
        <v>437</v>
      </c>
      <c r="L6" s="396">
        <v>95.079999999999984</v>
      </c>
      <c r="M6" s="396">
        <v>2</v>
      </c>
      <c r="N6" s="397">
        <v>190.15999999999997</v>
      </c>
    </row>
    <row r="7" spans="1:14" ht="14.4" customHeight="1" x14ac:dyDescent="0.3">
      <c r="A7" s="392" t="s">
        <v>418</v>
      </c>
      <c r="B7" s="393" t="s">
        <v>419</v>
      </c>
      <c r="C7" s="394" t="s">
        <v>423</v>
      </c>
      <c r="D7" s="395" t="s">
        <v>643</v>
      </c>
      <c r="E7" s="394" t="s">
        <v>428</v>
      </c>
      <c r="F7" s="395" t="s">
        <v>644</v>
      </c>
      <c r="G7" s="394" t="s">
        <v>429</v>
      </c>
      <c r="H7" s="394" t="s">
        <v>438</v>
      </c>
      <c r="I7" s="394" t="s">
        <v>439</v>
      </c>
      <c r="J7" s="394" t="s">
        <v>436</v>
      </c>
      <c r="K7" s="394" t="s">
        <v>440</v>
      </c>
      <c r="L7" s="396">
        <v>106.04999999999997</v>
      </c>
      <c r="M7" s="396">
        <v>1</v>
      </c>
      <c r="N7" s="397">
        <v>106.04999999999997</v>
      </c>
    </row>
    <row r="8" spans="1:14" ht="14.4" customHeight="1" x14ac:dyDescent="0.3">
      <c r="A8" s="392" t="s">
        <v>418</v>
      </c>
      <c r="B8" s="393" t="s">
        <v>419</v>
      </c>
      <c r="C8" s="394" t="s">
        <v>423</v>
      </c>
      <c r="D8" s="395" t="s">
        <v>643</v>
      </c>
      <c r="E8" s="394" t="s">
        <v>428</v>
      </c>
      <c r="F8" s="395" t="s">
        <v>644</v>
      </c>
      <c r="G8" s="394" t="s">
        <v>429</v>
      </c>
      <c r="H8" s="394" t="s">
        <v>441</v>
      </c>
      <c r="I8" s="394" t="s">
        <v>442</v>
      </c>
      <c r="J8" s="394" t="s">
        <v>443</v>
      </c>
      <c r="K8" s="394" t="s">
        <v>444</v>
      </c>
      <c r="L8" s="396">
        <v>170.44999999999996</v>
      </c>
      <c r="M8" s="396">
        <v>1</v>
      </c>
      <c r="N8" s="397">
        <v>170.44999999999996</v>
      </c>
    </row>
    <row r="9" spans="1:14" ht="14.4" customHeight="1" x14ac:dyDescent="0.3">
      <c r="A9" s="392" t="s">
        <v>418</v>
      </c>
      <c r="B9" s="393" t="s">
        <v>419</v>
      </c>
      <c r="C9" s="394" t="s">
        <v>423</v>
      </c>
      <c r="D9" s="395" t="s">
        <v>643</v>
      </c>
      <c r="E9" s="394" t="s">
        <v>428</v>
      </c>
      <c r="F9" s="395" t="s">
        <v>644</v>
      </c>
      <c r="G9" s="394" t="s">
        <v>429</v>
      </c>
      <c r="H9" s="394" t="s">
        <v>445</v>
      </c>
      <c r="I9" s="394" t="s">
        <v>446</v>
      </c>
      <c r="J9" s="394" t="s">
        <v>447</v>
      </c>
      <c r="K9" s="394" t="s">
        <v>448</v>
      </c>
      <c r="L9" s="396">
        <v>42.480000000000018</v>
      </c>
      <c r="M9" s="396">
        <v>1</v>
      </c>
      <c r="N9" s="397">
        <v>42.480000000000018</v>
      </c>
    </row>
    <row r="10" spans="1:14" ht="14.4" customHeight="1" x14ac:dyDescent="0.3">
      <c r="A10" s="392" t="s">
        <v>418</v>
      </c>
      <c r="B10" s="393" t="s">
        <v>419</v>
      </c>
      <c r="C10" s="394" t="s">
        <v>423</v>
      </c>
      <c r="D10" s="395" t="s">
        <v>643</v>
      </c>
      <c r="E10" s="394" t="s">
        <v>428</v>
      </c>
      <c r="F10" s="395" t="s">
        <v>644</v>
      </c>
      <c r="G10" s="394" t="s">
        <v>429</v>
      </c>
      <c r="H10" s="394" t="s">
        <v>449</v>
      </c>
      <c r="I10" s="394" t="s">
        <v>450</v>
      </c>
      <c r="J10" s="394" t="s">
        <v>451</v>
      </c>
      <c r="K10" s="394" t="s">
        <v>452</v>
      </c>
      <c r="L10" s="396">
        <v>56.43011358853682</v>
      </c>
      <c r="M10" s="396">
        <v>1</v>
      </c>
      <c r="N10" s="397">
        <v>56.43011358853682</v>
      </c>
    </row>
    <row r="11" spans="1:14" ht="14.4" customHeight="1" x14ac:dyDescent="0.3">
      <c r="A11" s="392" t="s">
        <v>418</v>
      </c>
      <c r="B11" s="393" t="s">
        <v>419</v>
      </c>
      <c r="C11" s="394" t="s">
        <v>423</v>
      </c>
      <c r="D11" s="395" t="s">
        <v>643</v>
      </c>
      <c r="E11" s="394" t="s">
        <v>428</v>
      </c>
      <c r="F11" s="395" t="s">
        <v>644</v>
      </c>
      <c r="G11" s="394" t="s">
        <v>429</v>
      </c>
      <c r="H11" s="394" t="s">
        <v>453</v>
      </c>
      <c r="I11" s="394" t="s">
        <v>454</v>
      </c>
      <c r="J11" s="394" t="s">
        <v>455</v>
      </c>
      <c r="K11" s="394" t="s">
        <v>456</v>
      </c>
      <c r="L11" s="396">
        <v>61.9</v>
      </c>
      <c r="M11" s="396">
        <v>1</v>
      </c>
      <c r="N11" s="397">
        <v>61.9</v>
      </c>
    </row>
    <row r="12" spans="1:14" ht="14.4" customHeight="1" x14ac:dyDescent="0.3">
      <c r="A12" s="392" t="s">
        <v>418</v>
      </c>
      <c r="B12" s="393" t="s">
        <v>419</v>
      </c>
      <c r="C12" s="394" t="s">
        <v>423</v>
      </c>
      <c r="D12" s="395" t="s">
        <v>643</v>
      </c>
      <c r="E12" s="394" t="s">
        <v>428</v>
      </c>
      <c r="F12" s="395" t="s">
        <v>644</v>
      </c>
      <c r="G12" s="394" t="s">
        <v>429</v>
      </c>
      <c r="H12" s="394" t="s">
        <v>457</v>
      </c>
      <c r="I12" s="394" t="s">
        <v>458</v>
      </c>
      <c r="J12" s="394" t="s">
        <v>459</v>
      </c>
      <c r="K12" s="394" t="s">
        <v>460</v>
      </c>
      <c r="L12" s="396">
        <v>38.969966242905564</v>
      </c>
      <c r="M12" s="396">
        <v>2</v>
      </c>
      <c r="N12" s="397">
        <v>77.939932485811127</v>
      </c>
    </row>
    <row r="13" spans="1:14" ht="14.4" customHeight="1" x14ac:dyDescent="0.3">
      <c r="A13" s="392" t="s">
        <v>418</v>
      </c>
      <c r="B13" s="393" t="s">
        <v>419</v>
      </c>
      <c r="C13" s="394" t="s">
        <v>423</v>
      </c>
      <c r="D13" s="395" t="s">
        <v>643</v>
      </c>
      <c r="E13" s="394" t="s">
        <v>428</v>
      </c>
      <c r="F13" s="395" t="s">
        <v>644</v>
      </c>
      <c r="G13" s="394" t="s">
        <v>429</v>
      </c>
      <c r="H13" s="394" t="s">
        <v>461</v>
      </c>
      <c r="I13" s="394" t="s">
        <v>462</v>
      </c>
      <c r="J13" s="394" t="s">
        <v>463</v>
      </c>
      <c r="K13" s="394"/>
      <c r="L13" s="396">
        <v>102.00999999999998</v>
      </c>
      <c r="M13" s="396">
        <v>2</v>
      </c>
      <c r="N13" s="397">
        <v>204.01999999999995</v>
      </c>
    </row>
    <row r="14" spans="1:14" ht="14.4" customHeight="1" x14ac:dyDescent="0.3">
      <c r="A14" s="392" t="s">
        <v>418</v>
      </c>
      <c r="B14" s="393" t="s">
        <v>419</v>
      </c>
      <c r="C14" s="394" t="s">
        <v>423</v>
      </c>
      <c r="D14" s="395" t="s">
        <v>643</v>
      </c>
      <c r="E14" s="394" t="s">
        <v>428</v>
      </c>
      <c r="F14" s="395" t="s">
        <v>644</v>
      </c>
      <c r="G14" s="394" t="s">
        <v>429</v>
      </c>
      <c r="H14" s="394" t="s">
        <v>464</v>
      </c>
      <c r="I14" s="394" t="s">
        <v>465</v>
      </c>
      <c r="J14" s="394" t="s">
        <v>466</v>
      </c>
      <c r="K14" s="394" t="s">
        <v>467</v>
      </c>
      <c r="L14" s="396">
        <v>122.30841551309436</v>
      </c>
      <c r="M14" s="396">
        <v>6</v>
      </c>
      <c r="N14" s="397">
        <v>733.85049307856616</v>
      </c>
    </row>
    <row r="15" spans="1:14" ht="14.4" customHeight="1" x14ac:dyDescent="0.3">
      <c r="A15" s="392" t="s">
        <v>418</v>
      </c>
      <c r="B15" s="393" t="s">
        <v>419</v>
      </c>
      <c r="C15" s="394" t="s">
        <v>423</v>
      </c>
      <c r="D15" s="395" t="s">
        <v>643</v>
      </c>
      <c r="E15" s="394" t="s">
        <v>428</v>
      </c>
      <c r="F15" s="395" t="s">
        <v>644</v>
      </c>
      <c r="G15" s="394" t="s">
        <v>429</v>
      </c>
      <c r="H15" s="394" t="s">
        <v>468</v>
      </c>
      <c r="I15" s="394" t="s">
        <v>469</v>
      </c>
      <c r="J15" s="394" t="s">
        <v>470</v>
      </c>
      <c r="K15" s="394" t="s">
        <v>471</v>
      </c>
      <c r="L15" s="396">
        <v>153.12062199577784</v>
      </c>
      <c r="M15" s="396">
        <v>27</v>
      </c>
      <c r="N15" s="397">
        <v>4134.256793886002</v>
      </c>
    </row>
    <row r="16" spans="1:14" ht="14.4" customHeight="1" x14ac:dyDescent="0.3">
      <c r="A16" s="392" t="s">
        <v>418</v>
      </c>
      <c r="B16" s="393" t="s">
        <v>419</v>
      </c>
      <c r="C16" s="394" t="s">
        <v>423</v>
      </c>
      <c r="D16" s="395" t="s">
        <v>643</v>
      </c>
      <c r="E16" s="394" t="s">
        <v>428</v>
      </c>
      <c r="F16" s="395" t="s">
        <v>644</v>
      </c>
      <c r="G16" s="394" t="s">
        <v>429</v>
      </c>
      <c r="H16" s="394" t="s">
        <v>472</v>
      </c>
      <c r="I16" s="394" t="s">
        <v>164</v>
      </c>
      <c r="J16" s="394" t="s">
        <v>473</v>
      </c>
      <c r="K16" s="394"/>
      <c r="L16" s="396">
        <v>97.320309685577001</v>
      </c>
      <c r="M16" s="396">
        <v>2</v>
      </c>
      <c r="N16" s="397">
        <v>194.640619371154</v>
      </c>
    </row>
    <row r="17" spans="1:14" ht="14.4" customHeight="1" x14ac:dyDescent="0.3">
      <c r="A17" s="392" t="s">
        <v>418</v>
      </c>
      <c r="B17" s="393" t="s">
        <v>419</v>
      </c>
      <c r="C17" s="394" t="s">
        <v>423</v>
      </c>
      <c r="D17" s="395" t="s">
        <v>643</v>
      </c>
      <c r="E17" s="394" t="s">
        <v>428</v>
      </c>
      <c r="F17" s="395" t="s">
        <v>644</v>
      </c>
      <c r="G17" s="394" t="s">
        <v>429</v>
      </c>
      <c r="H17" s="394" t="s">
        <v>474</v>
      </c>
      <c r="I17" s="394" t="s">
        <v>164</v>
      </c>
      <c r="J17" s="394" t="s">
        <v>475</v>
      </c>
      <c r="K17" s="394"/>
      <c r="L17" s="396">
        <v>48.099807737890401</v>
      </c>
      <c r="M17" s="396">
        <v>1</v>
      </c>
      <c r="N17" s="397">
        <v>48.099807737890401</v>
      </c>
    </row>
    <row r="18" spans="1:14" ht="14.4" customHeight="1" x14ac:dyDescent="0.3">
      <c r="A18" s="392" t="s">
        <v>418</v>
      </c>
      <c r="B18" s="393" t="s">
        <v>419</v>
      </c>
      <c r="C18" s="394" t="s">
        <v>423</v>
      </c>
      <c r="D18" s="395" t="s">
        <v>643</v>
      </c>
      <c r="E18" s="394" t="s">
        <v>428</v>
      </c>
      <c r="F18" s="395" t="s">
        <v>644</v>
      </c>
      <c r="G18" s="394" t="s">
        <v>429</v>
      </c>
      <c r="H18" s="394" t="s">
        <v>476</v>
      </c>
      <c r="I18" s="394" t="s">
        <v>164</v>
      </c>
      <c r="J18" s="394" t="s">
        <v>477</v>
      </c>
      <c r="K18" s="394"/>
      <c r="L18" s="396">
        <v>42.332857142857144</v>
      </c>
      <c r="M18" s="396">
        <v>21</v>
      </c>
      <c r="N18" s="397">
        <v>888.99</v>
      </c>
    </row>
    <row r="19" spans="1:14" ht="14.4" customHeight="1" x14ac:dyDescent="0.3">
      <c r="A19" s="392" t="s">
        <v>418</v>
      </c>
      <c r="B19" s="393" t="s">
        <v>419</v>
      </c>
      <c r="C19" s="394" t="s">
        <v>423</v>
      </c>
      <c r="D19" s="395" t="s">
        <v>643</v>
      </c>
      <c r="E19" s="394" t="s">
        <v>428</v>
      </c>
      <c r="F19" s="395" t="s">
        <v>644</v>
      </c>
      <c r="G19" s="394" t="s">
        <v>429</v>
      </c>
      <c r="H19" s="394" t="s">
        <v>478</v>
      </c>
      <c r="I19" s="394" t="s">
        <v>164</v>
      </c>
      <c r="J19" s="394" t="s">
        <v>479</v>
      </c>
      <c r="K19" s="394" t="s">
        <v>480</v>
      </c>
      <c r="L19" s="396">
        <v>43.48</v>
      </c>
      <c r="M19" s="396">
        <v>4</v>
      </c>
      <c r="N19" s="397">
        <v>173.92</v>
      </c>
    </row>
    <row r="20" spans="1:14" ht="14.4" customHeight="1" x14ac:dyDescent="0.3">
      <c r="A20" s="392" t="s">
        <v>418</v>
      </c>
      <c r="B20" s="393" t="s">
        <v>419</v>
      </c>
      <c r="C20" s="394" t="s">
        <v>423</v>
      </c>
      <c r="D20" s="395" t="s">
        <v>643</v>
      </c>
      <c r="E20" s="394" t="s">
        <v>428</v>
      </c>
      <c r="F20" s="395" t="s">
        <v>644</v>
      </c>
      <c r="G20" s="394" t="s">
        <v>429</v>
      </c>
      <c r="H20" s="394" t="s">
        <v>481</v>
      </c>
      <c r="I20" s="394" t="s">
        <v>482</v>
      </c>
      <c r="J20" s="394" t="s">
        <v>483</v>
      </c>
      <c r="K20" s="394" t="s">
        <v>484</v>
      </c>
      <c r="L20" s="396">
        <v>29.52</v>
      </c>
      <c r="M20" s="396">
        <v>1</v>
      </c>
      <c r="N20" s="397">
        <v>29.52</v>
      </c>
    </row>
    <row r="21" spans="1:14" ht="14.4" customHeight="1" x14ac:dyDescent="0.3">
      <c r="A21" s="392" t="s">
        <v>418</v>
      </c>
      <c r="B21" s="393" t="s">
        <v>419</v>
      </c>
      <c r="C21" s="394" t="s">
        <v>423</v>
      </c>
      <c r="D21" s="395" t="s">
        <v>643</v>
      </c>
      <c r="E21" s="394" t="s">
        <v>428</v>
      </c>
      <c r="F21" s="395" t="s">
        <v>644</v>
      </c>
      <c r="G21" s="394" t="s">
        <v>429</v>
      </c>
      <c r="H21" s="394" t="s">
        <v>485</v>
      </c>
      <c r="I21" s="394" t="s">
        <v>486</v>
      </c>
      <c r="J21" s="394" t="s">
        <v>487</v>
      </c>
      <c r="K21" s="394" t="s">
        <v>488</v>
      </c>
      <c r="L21" s="396">
        <v>28.129999999999995</v>
      </c>
      <c r="M21" s="396">
        <v>1</v>
      </c>
      <c r="N21" s="397">
        <v>28.129999999999995</v>
      </c>
    </row>
    <row r="22" spans="1:14" ht="14.4" customHeight="1" x14ac:dyDescent="0.3">
      <c r="A22" s="392" t="s">
        <v>418</v>
      </c>
      <c r="B22" s="393" t="s">
        <v>419</v>
      </c>
      <c r="C22" s="394" t="s">
        <v>423</v>
      </c>
      <c r="D22" s="395" t="s">
        <v>643</v>
      </c>
      <c r="E22" s="394" t="s">
        <v>428</v>
      </c>
      <c r="F22" s="395" t="s">
        <v>644</v>
      </c>
      <c r="G22" s="394" t="s">
        <v>429</v>
      </c>
      <c r="H22" s="394" t="s">
        <v>489</v>
      </c>
      <c r="I22" s="394" t="s">
        <v>164</v>
      </c>
      <c r="J22" s="394" t="s">
        <v>490</v>
      </c>
      <c r="K22" s="394"/>
      <c r="L22" s="396">
        <v>35.651904915774985</v>
      </c>
      <c r="M22" s="396">
        <v>30</v>
      </c>
      <c r="N22" s="397">
        <v>1069.5571474732496</v>
      </c>
    </row>
    <row r="23" spans="1:14" ht="14.4" customHeight="1" x14ac:dyDescent="0.3">
      <c r="A23" s="392" t="s">
        <v>418</v>
      </c>
      <c r="B23" s="393" t="s">
        <v>419</v>
      </c>
      <c r="C23" s="394" t="s">
        <v>423</v>
      </c>
      <c r="D23" s="395" t="s">
        <v>643</v>
      </c>
      <c r="E23" s="394" t="s">
        <v>428</v>
      </c>
      <c r="F23" s="395" t="s">
        <v>644</v>
      </c>
      <c r="G23" s="394" t="s">
        <v>429</v>
      </c>
      <c r="H23" s="394" t="s">
        <v>491</v>
      </c>
      <c r="I23" s="394" t="s">
        <v>492</v>
      </c>
      <c r="J23" s="394" t="s">
        <v>493</v>
      </c>
      <c r="K23" s="394" t="s">
        <v>494</v>
      </c>
      <c r="L23" s="396">
        <v>69.66</v>
      </c>
      <c r="M23" s="396">
        <v>3</v>
      </c>
      <c r="N23" s="397">
        <v>208.98</v>
      </c>
    </row>
    <row r="24" spans="1:14" ht="14.4" customHeight="1" x14ac:dyDescent="0.3">
      <c r="A24" s="392" t="s">
        <v>418</v>
      </c>
      <c r="B24" s="393" t="s">
        <v>419</v>
      </c>
      <c r="C24" s="394" t="s">
        <v>423</v>
      </c>
      <c r="D24" s="395" t="s">
        <v>643</v>
      </c>
      <c r="E24" s="394" t="s">
        <v>428</v>
      </c>
      <c r="F24" s="395" t="s">
        <v>644</v>
      </c>
      <c r="G24" s="394" t="s">
        <v>429</v>
      </c>
      <c r="H24" s="394" t="s">
        <v>495</v>
      </c>
      <c r="I24" s="394" t="s">
        <v>496</v>
      </c>
      <c r="J24" s="394" t="s">
        <v>497</v>
      </c>
      <c r="K24" s="394" t="s">
        <v>498</v>
      </c>
      <c r="L24" s="396">
        <v>177.79992079662452</v>
      </c>
      <c r="M24" s="396">
        <v>12</v>
      </c>
      <c r="N24" s="397">
        <v>2133.5990495594942</v>
      </c>
    </row>
    <row r="25" spans="1:14" ht="14.4" customHeight="1" x14ac:dyDescent="0.3">
      <c r="A25" s="392" t="s">
        <v>418</v>
      </c>
      <c r="B25" s="393" t="s">
        <v>419</v>
      </c>
      <c r="C25" s="394" t="s">
        <v>423</v>
      </c>
      <c r="D25" s="395" t="s">
        <v>643</v>
      </c>
      <c r="E25" s="394" t="s">
        <v>428</v>
      </c>
      <c r="F25" s="395" t="s">
        <v>644</v>
      </c>
      <c r="G25" s="394" t="s">
        <v>429</v>
      </c>
      <c r="H25" s="394" t="s">
        <v>499</v>
      </c>
      <c r="I25" s="394" t="s">
        <v>500</v>
      </c>
      <c r="J25" s="394" t="s">
        <v>501</v>
      </c>
      <c r="K25" s="394" t="s">
        <v>502</v>
      </c>
      <c r="L25" s="396">
        <v>23.080328246321269</v>
      </c>
      <c r="M25" s="396">
        <v>18</v>
      </c>
      <c r="N25" s="397">
        <v>415.44590843378285</v>
      </c>
    </row>
    <row r="26" spans="1:14" ht="14.4" customHeight="1" x14ac:dyDescent="0.3">
      <c r="A26" s="392" t="s">
        <v>418</v>
      </c>
      <c r="B26" s="393" t="s">
        <v>419</v>
      </c>
      <c r="C26" s="394" t="s">
        <v>423</v>
      </c>
      <c r="D26" s="395" t="s">
        <v>643</v>
      </c>
      <c r="E26" s="394" t="s">
        <v>428</v>
      </c>
      <c r="F26" s="395" t="s">
        <v>644</v>
      </c>
      <c r="G26" s="394" t="s">
        <v>429</v>
      </c>
      <c r="H26" s="394" t="s">
        <v>503</v>
      </c>
      <c r="I26" s="394" t="s">
        <v>504</v>
      </c>
      <c r="J26" s="394" t="s">
        <v>505</v>
      </c>
      <c r="K26" s="394" t="s">
        <v>506</v>
      </c>
      <c r="L26" s="396">
        <v>136.05606639962977</v>
      </c>
      <c r="M26" s="396">
        <v>335</v>
      </c>
      <c r="N26" s="397">
        <v>45578.782243875976</v>
      </c>
    </row>
    <row r="27" spans="1:14" ht="14.4" customHeight="1" x14ac:dyDescent="0.3">
      <c r="A27" s="392" t="s">
        <v>418</v>
      </c>
      <c r="B27" s="393" t="s">
        <v>419</v>
      </c>
      <c r="C27" s="394" t="s">
        <v>423</v>
      </c>
      <c r="D27" s="395" t="s">
        <v>643</v>
      </c>
      <c r="E27" s="394" t="s">
        <v>428</v>
      </c>
      <c r="F27" s="395" t="s">
        <v>644</v>
      </c>
      <c r="G27" s="394" t="s">
        <v>429</v>
      </c>
      <c r="H27" s="394" t="s">
        <v>507</v>
      </c>
      <c r="I27" s="394" t="s">
        <v>164</v>
      </c>
      <c r="J27" s="394" t="s">
        <v>508</v>
      </c>
      <c r="K27" s="394"/>
      <c r="L27" s="396">
        <v>80.203733516796817</v>
      </c>
      <c r="M27" s="396">
        <v>3</v>
      </c>
      <c r="N27" s="397">
        <v>240.61120055039044</v>
      </c>
    </row>
    <row r="28" spans="1:14" ht="14.4" customHeight="1" x14ac:dyDescent="0.3">
      <c r="A28" s="392" t="s">
        <v>418</v>
      </c>
      <c r="B28" s="393" t="s">
        <v>419</v>
      </c>
      <c r="C28" s="394" t="s">
        <v>423</v>
      </c>
      <c r="D28" s="395" t="s">
        <v>643</v>
      </c>
      <c r="E28" s="394" t="s">
        <v>428</v>
      </c>
      <c r="F28" s="395" t="s">
        <v>644</v>
      </c>
      <c r="G28" s="394" t="s">
        <v>429</v>
      </c>
      <c r="H28" s="394" t="s">
        <v>509</v>
      </c>
      <c r="I28" s="394" t="s">
        <v>164</v>
      </c>
      <c r="J28" s="394" t="s">
        <v>510</v>
      </c>
      <c r="K28" s="394"/>
      <c r="L28" s="396">
        <v>38.771254139794188</v>
      </c>
      <c r="M28" s="396">
        <v>8</v>
      </c>
      <c r="N28" s="397">
        <v>310.1700331183535</v>
      </c>
    </row>
    <row r="29" spans="1:14" ht="14.4" customHeight="1" x14ac:dyDescent="0.3">
      <c r="A29" s="392" t="s">
        <v>418</v>
      </c>
      <c r="B29" s="393" t="s">
        <v>419</v>
      </c>
      <c r="C29" s="394" t="s">
        <v>423</v>
      </c>
      <c r="D29" s="395" t="s">
        <v>643</v>
      </c>
      <c r="E29" s="394" t="s">
        <v>428</v>
      </c>
      <c r="F29" s="395" t="s">
        <v>644</v>
      </c>
      <c r="G29" s="394" t="s">
        <v>429</v>
      </c>
      <c r="H29" s="394" t="s">
        <v>511</v>
      </c>
      <c r="I29" s="394" t="s">
        <v>164</v>
      </c>
      <c r="J29" s="394" t="s">
        <v>512</v>
      </c>
      <c r="K29" s="394"/>
      <c r="L29" s="396">
        <v>136.23107463097131</v>
      </c>
      <c r="M29" s="396">
        <v>28</v>
      </c>
      <c r="N29" s="397">
        <v>3814.4700896671966</v>
      </c>
    </row>
    <row r="30" spans="1:14" ht="14.4" customHeight="1" x14ac:dyDescent="0.3">
      <c r="A30" s="392" t="s">
        <v>418</v>
      </c>
      <c r="B30" s="393" t="s">
        <v>419</v>
      </c>
      <c r="C30" s="394" t="s">
        <v>423</v>
      </c>
      <c r="D30" s="395" t="s">
        <v>643</v>
      </c>
      <c r="E30" s="394" t="s">
        <v>428</v>
      </c>
      <c r="F30" s="395" t="s">
        <v>644</v>
      </c>
      <c r="G30" s="394" t="s">
        <v>429</v>
      </c>
      <c r="H30" s="394" t="s">
        <v>513</v>
      </c>
      <c r="I30" s="394" t="s">
        <v>514</v>
      </c>
      <c r="J30" s="394" t="s">
        <v>515</v>
      </c>
      <c r="K30" s="394" t="s">
        <v>516</v>
      </c>
      <c r="L30" s="396">
        <v>25.549999999999997</v>
      </c>
      <c r="M30" s="396">
        <v>1</v>
      </c>
      <c r="N30" s="397">
        <v>25.549999999999997</v>
      </c>
    </row>
    <row r="31" spans="1:14" ht="14.4" customHeight="1" x14ac:dyDescent="0.3">
      <c r="A31" s="392" t="s">
        <v>418</v>
      </c>
      <c r="B31" s="393" t="s">
        <v>419</v>
      </c>
      <c r="C31" s="394" t="s">
        <v>423</v>
      </c>
      <c r="D31" s="395" t="s">
        <v>643</v>
      </c>
      <c r="E31" s="394" t="s">
        <v>428</v>
      </c>
      <c r="F31" s="395" t="s">
        <v>644</v>
      </c>
      <c r="G31" s="394" t="s">
        <v>429</v>
      </c>
      <c r="H31" s="394" t="s">
        <v>517</v>
      </c>
      <c r="I31" s="394" t="s">
        <v>518</v>
      </c>
      <c r="J31" s="394" t="s">
        <v>519</v>
      </c>
      <c r="K31" s="394" t="s">
        <v>520</v>
      </c>
      <c r="L31" s="396">
        <v>111.18967458464208</v>
      </c>
      <c r="M31" s="396">
        <v>1</v>
      </c>
      <c r="N31" s="397">
        <v>111.18967458464208</v>
      </c>
    </row>
    <row r="32" spans="1:14" ht="14.4" customHeight="1" x14ac:dyDescent="0.3">
      <c r="A32" s="392" t="s">
        <v>418</v>
      </c>
      <c r="B32" s="393" t="s">
        <v>419</v>
      </c>
      <c r="C32" s="394" t="s">
        <v>423</v>
      </c>
      <c r="D32" s="395" t="s">
        <v>643</v>
      </c>
      <c r="E32" s="394" t="s">
        <v>428</v>
      </c>
      <c r="F32" s="395" t="s">
        <v>644</v>
      </c>
      <c r="G32" s="394" t="s">
        <v>429</v>
      </c>
      <c r="H32" s="394" t="s">
        <v>521</v>
      </c>
      <c r="I32" s="394" t="s">
        <v>522</v>
      </c>
      <c r="J32" s="394" t="s">
        <v>523</v>
      </c>
      <c r="K32" s="394" t="s">
        <v>524</v>
      </c>
      <c r="L32" s="396">
        <v>63.192631610840948</v>
      </c>
      <c r="M32" s="396">
        <v>8</v>
      </c>
      <c r="N32" s="397">
        <v>505.54105288672758</v>
      </c>
    </row>
    <row r="33" spans="1:14" ht="14.4" customHeight="1" x14ac:dyDescent="0.3">
      <c r="A33" s="392" t="s">
        <v>418</v>
      </c>
      <c r="B33" s="393" t="s">
        <v>419</v>
      </c>
      <c r="C33" s="394" t="s">
        <v>423</v>
      </c>
      <c r="D33" s="395" t="s">
        <v>643</v>
      </c>
      <c r="E33" s="394" t="s">
        <v>428</v>
      </c>
      <c r="F33" s="395" t="s">
        <v>644</v>
      </c>
      <c r="G33" s="394" t="s">
        <v>429</v>
      </c>
      <c r="H33" s="394" t="s">
        <v>525</v>
      </c>
      <c r="I33" s="394" t="s">
        <v>164</v>
      </c>
      <c r="J33" s="394" t="s">
        <v>526</v>
      </c>
      <c r="K33" s="394" t="s">
        <v>527</v>
      </c>
      <c r="L33" s="396">
        <v>23.699999999999996</v>
      </c>
      <c r="M33" s="396">
        <v>42</v>
      </c>
      <c r="N33" s="397">
        <v>995.39999999999986</v>
      </c>
    </row>
    <row r="34" spans="1:14" ht="14.4" customHeight="1" x14ac:dyDescent="0.3">
      <c r="A34" s="392" t="s">
        <v>418</v>
      </c>
      <c r="B34" s="393" t="s">
        <v>419</v>
      </c>
      <c r="C34" s="394" t="s">
        <v>423</v>
      </c>
      <c r="D34" s="395" t="s">
        <v>643</v>
      </c>
      <c r="E34" s="394" t="s">
        <v>428</v>
      </c>
      <c r="F34" s="395" t="s">
        <v>644</v>
      </c>
      <c r="G34" s="394" t="s">
        <v>429</v>
      </c>
      <c r="H34" s="394" t="s">
        <v>528</v>
      </c>
      <c r="I34" s="394" t="s">
        <v>164</v>
      </c>
      <c r="J34" s="394" t="s">
        <v>529</v>
      </c>
      <c r="K34" s="394" t="s">
        <v>527</v>
      </c>
      <c r="L34" s="396">
        <v>24.037194261613511</v>
      </c>
      <c r="M34" s="396">
        <v>6</v>
      </c>
      <c r="N34" s="397">
        <v>144.22316556968107</v>
      </c>
    </row>
    <row r="35" spans="1:14" ht="14.4" customHeight="1" x14ac:dyDescent="0.3">
      <c r="A35" s="392" t="s">
        <v>418</v>
      </c>
      <c r="B35" s="393" t="s">
        <v>419</v>
      </c>
      <c r="C35" s="394" t="s">
        <v>423</v>
      </c>
      <c r="D35" s="395" t="s">
        <v>643</v>
      </c>
      <c r="E35" s="394" t="s">
        <v>428</v>
      </c>
      <c r="F35" s="395" t="s">
        <v>644</v>
      </c>
      <c r="G35" s="394" t="s">
        <v>429</v>
      </c>
      <c r="H35" s="394" t="s">
        <v>530</v>
      </c>
      <c r="I35" s="394" t="s">
        <v>164</v>
      </c>
      <c r="J35" s="394" t="s">
        <v>531</v>
      </c>
      <c r="K35" s="394"/>
      <c r="L35" s="396">
        <v>52.339395008693828</v>
      </c>
      <c r="M35" s="396">
        <v>2</v>
      </c>
      <c r="N35" s="397">
        <v>104.67879001738766</v>
      </c>
    </row>
    <row r="36" spans="1:14" ht="14.4" customHeight="1" x14ac:dyDescent="0.3">
      <c r="A36" s="392" t="s">
        <v>418</v>
      </c>
      <c r="B36" s="393" t="s">
        <v>419</v>
      </c>
      <c r="C36" s="394" t="s">
        <v>423</v>
      </c>
      <c r="D36" s="395" t="s">
        <v>643</v>
      </c>
      <c r="E36" s="394" t="s">
        <v>428</v>
      </c>
      <c r="F36" s="395" t="s">
        <v>644</v>
      </c>
      <c r="G36" s="394" t="s">
        <v>429</v>
      </c>
      <c r="H36" s="394" t="s">
        <v>532</v>
      </c>
      <c r="I36" s="394" t="s">
        <v>164</v>
      </c>
      <c r="J36" s="394" t="s">
        <v>533</v>
      </c>
      <c r="K36" s="394"/>
      <c r="L36" s="396">
        <v>27.87047619047619</v>
      </c>
      <c r="M36" s="396">
        <v>21</v>
      </c>
      <c r="N36" s="397">
        <v>585.28</v>
      </c>
    </row>
    <row r="37" spans="1:14" ht="14.4" customHeight="1" x14ac:dyDescent="0.3">
      <c r="A37" s="392" t="s">
        <v>418</v>
      </c>
      <c r="B37" s="393" t="s">
        <v>419</v>
      </c>
      <c r="C37" s="394" t="s">
        <v>423</v>
      </c>
      <c r="D37" s="395" t="s">
        <v>643</v>
      </c>
      <c r="E37" s="394" t="s">
        <v>428</v>
      </c>
      <c r="F37" s="395" t="s">
        <v>644</v>
      </c>
      <c r="G37" s="394" t="s">
        <v>429</v>
      </c>
      <c r="H37" s="394" t="s">
        <v>534</v>
      </c>
      <c r="I37" s="394" t="s">
        <v>164</v>
      </c>
      <c r="J37" s="394" t="s">
        <v>535</v>
      </c>
      <c r="K37" s="394" t="s">
        <v>536</v>
      </c>
      <c r="L37" s="396">
        <v>53.34847708408595</v>
      </c>
      <c r="M37" s="396">
        <v>1</v>
      </c>
      <c r="N37" s="397">
        <v>53.34847708408595</v>
      </c>
    </row>
    <row r="38" spans="1:14" ht="14.4" customHeight="1" x14ac:dyDescent="0.3">
      <c r="A38" s="392" t="s">
        <v>418</v>
      </c>
      <c r="B38" s="393" t="s">
        <v>419</v>
      </c>
      <c r="C38" s="394" t="s">
        <v>423</v>
      </c>
      <c r="D38" s="395" t="s">
        <v>643</v>
      </c>
      <c r="E38" s="394" t="s">
        <v>428</v>
      </c>
      <c r="F38" s="395" t="s">
        <v>644</v>
      </c>
      <c r="G38" s="394" t="s">
        <v>429</v>
      </c>
      <c r="H38" s="394" t="s">
        <v>537</v>
      </c>
      <c r="I38" s="394" t="s">
        <v>164</v>
      </c>
      <c r="J38" s="394" t="s">
        <v>538</v>
      </c>
      <c r="K38" s="394"/>
      <c r="L38" s="396">
        <v>121.34</v>
      </c>
      <c r="M38" s="396">
        <v>1</v>
      </c>
      <c r="N38" s="397">
        <v>121.34</v>
      </c>
    </row>
    <row r="39" spans="1:14" ht="14.4" customHeight="1" x14ac:dyDescent="0.3">
      <c r="A39" s="392" t="s">
        <v>418</v>
      </c>
      <c r="B39" s="393" t="s">
        <v>419</v>
      </c>
      <c r="C39" s="394" t="s">
        <v>423</v>
      </c>
      <c r="D39" s="395" t="s">
        <v>643</v>
      </c>
      <c r="E39" s="394" t="s">
        <v>428</v>
      </c>
      <c r="F39" s="395" t="s">
        <v>644</v>
      </c>
      <c r="G39" s="394" t="s">
        <v>429</v>
      </c>
      <c r="H39" s="394" t="s">
        <v>539</v>
      </c>
      <c r="I39" s="394" t="s">
        <v>164</v>
      </c>
      <c r="J39" s="394" t="s">
        <v>540</v>
      </c>
      <c r="K39" s="394"/>
      <c r="L39" s="396">
        <v>65.190025699831494</v>
      </c>
      <c r="M39" s="396">
        <v>1</v>
      </c>
      <c r="N39" s="397">
        <v>65.190025699831494</v>
      </c>
    </row>
    <row r="40" spans="1:14" ht="14.4" customHeight="1" x14ac:dyDescent="0.3">
      <c r="A40" s="392" t="s">
        <v>418</v>
      </c>
      <c r="B40" s="393" t="s">
        <v>419</v>
      </c>
      <c r="C40" s="394" t="s">
        <v>423</v>
      </c>
      <c r="D40" s="395" t="s">
        <v>643</v>
      </c>
      <c r="E40" s="394" t="s">
        <v>428</v>
      </c>
      <c r="F40" s="395" t="s">
        <v>644</v>
      </c>
      <c r="G40" s="394" t="s">
        <v>429</v>
      </c>
      <c r="H40" s="394" t="s">
        <v>541</v>
      </c>
      <c r="I40" s="394" t="s">
        <v>164</v>
      </c>
      <c r="J40" s="394" t="s">
        <v>542</v>
      </c>
      <c r="K40" s="394"/>
      <c r="L40" s="396">
        <v>231.42772000000005</v>
      </c>
      <c r="M40" s="396">
        <v>5</v>
      </c>
      <c r="N40" s="397">
        <v>1157.1386000000002</v>
      </c>
    </row>
    <row r="41" spans="1:14" ht="14.4" customHeight="1" x14ac:dyDescent="0.3">
      <c r="A41" s="392" t="s">
        <v>418</v>
      </c>
      <c r="B41" s="393" t="s">
        <v>419</v>
      </c>
      <c r="C41" s="394" t="s">
        <v>423</v>
      </c>
      <c r="D41" s="395" t="s">
        <v>643</v>
      </c>
      <c r="E41" s="394" t="s">
        <v>428</v>
      </c>
      <c r="F41" s="395" t="s">
        <v>644</v>
      </c>
      <c r="G41" s="394" t="s">
        <v>429</v>
      </c>
      <c r="H41" s="394" t="s">
        <v>543</v>
      </c>
      <c r="I41" s="394" t="s">
        <v>164</v>
      </c>
      <c r="J41" s="394" t="s">
        <v>544</v>
      </c>
      <c r="K41" s="394"/>
      <c r="L41" s="396">
        <v>53.726453723212508</v>
      </c>
      <c r="M41" s="396">
        <v>2</v>
      </c>
      <c r="N41" s="397">
        <v>107.45290744642502</v>
      </c>
    </row>
    <row r="42" spans="1:14" ht="14.4" customHeight="1" x14ac:dyDescent="0.3">
      <c r="A42" s="392" t="s">
        <v>418</v>
      </c>
      <c r="B42" s="393" t="s">
        <v>419</v>
      </c>
      <c r="C42" s="394" t="s">
        <v>423</v>
      </c>
      <c r="D42" s="395" t="s">
        <v>643</v>
      </c>
      <c r="E42" s="394" t="s">
        <v>428</v>
      </c>
      <c r="F42" s="395" t="s">
        <v>644</v>
      </c>
      <c r="G42" s="394" t="s">
        <v>429</v>
      </c>
      <c r="H42" s="394" t="s">
        <v>545</v>
      </c>
      <c r="I42" s="394" t="s">
        <v>164</v>
      </c>
      <c r="J42" s="394" t="s">
        <v>546</v>
      </c>
      <c r="K42" s="394"/>
      <c r="L42" s="396">
        <v>36.804972845854984</v>
      </c>
      <c r="M42" s="396">
        <v>16</v>
      </c>
      <c r="N42" s="397">
        <v>588.87956553367974</v>
      </c>
    </row>
    <row r="43" spans="1:14" ht="14.4" customHeight="1" x14ac:dyDescent="0.3">
      <c r="A43" s="392" t="s">
        <v>418</v>
      </c>
      <c r="B43" s="393" t="s">
        <v>419</v>
      </c>
      <c r="C43" s="394" t="s">
        <v>423</v>
      </c>
      <c r="D43" s="395" t="s">
        <v>643</v>
      </c>
      <c r="E43" s="394" t="s">
        <v>428</v>
      </c>
      <c r="F43" s="395" t="s">
        <v>644</v>
      </c>
      <c r="G43" s="394" t="s">
        <v>429</v>
      </c>
      <c r="H43" s="394" t="s">
        <v>547</v>
      </c>
      <c r="I43" s="394" t="s">
        <v>164</v>
      </c>
      <c r="J43" s="394" t="s">
        <v>548</v>
      </c>
      <c r="K43" s="394"/>
      <c r="L43" s="396">
        <v>86.931396431817916</v>
      </c>
      <c r="M43" s="396">
        <v>1</v>
      </c>
      <c r="N43" s="397">
        <v>86.931396431817916</v>
      </c>
    </row>
    <row r="44" spans="1:14" ht="14.4" customHeight="1" x14ac:dyDescent="0.3">
      <c r="A44" s="392" t="s">
        <v>418</v>
      </c>
      <c r="B44" s="393" t="s">
        <v>419</v>
      </c>
      <c r="C44" s="394" t="s">
        <v>423</v>
      </c>
      <c r="D44" s="395" t="s">
        <v>643</v>
      </c>
      <c r="E44" s="394" t="s">
        <v>428</v>
      </c>
      <c r="F44" s="395" t="s">
        <v>644</v>
      </c>
      <c r="G44" s="394" t="s">
        <v>429</v>
      </c>
      <c r="H44" s="394" t="s">
        <v>549</v>
      </c>
      <c r="I44" s="394" t="s">
        <v>164</v>
      </c>
      <c r="J44" s="394" t="s">
        <v>550</v>
      </c>
      <c r="K44" s="394"/>
      <c r="L44" s="396">
        <v>259.7121025620728</v>
      </c>
      <c r="M44" s="396">
        <v>2</v>
      </c>
      <c r="N44" s="397">
        <v>519.4242051241456</v>
      </c>
    </row>
    <row r="45" spans="1:14" ht="14.4" customHeight="1" x14ac:dyDescent="0.3">
      <c r="A45" s="392" t="s">
        <v>418</v>
      </c>
      <c r="B45" s="393" t="s">
        <v>419</v>
      </c>
      <c r="C45" s="394" t="s">
        <v>423</v>
      </c>
      <c r="D45" s="395" t="s">
        <v>643</v>
      </c>
      <c r="E45" s="394" t="s">
        <v>428</v>
      </c>
      <c r="F45" s="395" t="s">
        <v>644</v>
      </c>
      <c r="G45" s="394" t="s">
        <v>429</v>
      </c>
      <c r="H45" s="394" t="s">
        <v>551</v>
      </c>
      <c r="I45" s="394" t="s">
        <v>164</v>
      </c>
      <c r="J45" s="394" t="s">
        <v>552</v>
      </c>
      <c r="K45" s="394"/>
      <c r="L45" s="396">
        <v>46.757974736583769</v>
      </c>
      <c r="M45" s="396">
        <v>6</v>
      </c>
      <c r="N45" s="397">
        <v>280.5478484195026</v>
      </c>
    </row>
    <row r="46" spans="1:14" ht="14.4" customHeight="1" x14ac:dyDescent="0.3">
      <c r="A46" s="392" t="s">
        <v>418</v>
      </c>
      <c r="B46" s="393" t="s">
        <v>419</v>
      </c>
      <c r="C46" s="394" t="s">
        <v>423</v>
      </c>
      <c r="D46" s="395" t="s">
        <v>643</v>
      </c>
      <c r="E46" s="394" t="s">
        <v>428</v>
      </c>
      <c r="F46" s="395" t="s">
        <v>644</v>
      </c>
      <c r="G46" s="394" t="s">
        <v>429</v>
      </c>
      <c r="H46" s="394" t="s">
        <v>553</v>
      </c>
      <c r="I46" s="394" t="s">
        <v>164</v>
      </c>
      <c r="J46" s="394" t="s">
        <v>554</v>
      </c>
      <c r="K46" s="394"/>
      <c r="L46" s="396">
        <v>43.563311603333219</v>
      </c>
      <c r="M46" s="396">
        <v>5</v>
      </c>
      <c r="N46" s="397">
        <v>217.81655801666608</v>
      </c>
    </row>
    <row r="47" spans="1:14" ht="14.4" customHeight="1" x14ac:dyDescent="0.3">
      <c r="A47" s="392" t="s">
        <v>418</v>
      </c>
      <c r="B47" s="393" t="s">
        <v>419</v>
      </c>
      <c r="C47" s="394" t="s">
        <v>423</v>
      </c>
      <c r="D47" s="395" t="s">
        <v>643</v>
      </c>
      <c r="E47" s="394" t="s">
        <v>428</v>
      </c>
      <c r="F47" s="395" t="s">
        <v>644</v>
      </c>
      <c r="G47" s="394" t="s">
        <v>429</v>
      </c>
      <c r="H47" s="394" t="s">
        <v>555</v>
      </c>
      <c r="I47" s="394" t="s">
        <v>556</v>
      </c>
      <c r="J47" s="394" t="s">
        <v>557</v>
      </c>
      <c r="K47" s="394" t="s">
        <v>558</v>
      </c>
      <c r="L47" s="396">
        <v>92.981999999999999</v>
      </c>
      <c r="M47" s="396">
        <v>15</v>
      </c>
      <c r="N47" s="397">
        <v>1394.73</v>
      </c>
    </row>
    <row r="48" spans="1:14" ht="14.4" customHeight="1" x14ac:dyDescent="0.3">
      <c r="A48" s="392" t="s">
        <v>418</v>
      </c>
      <c r="B48" s="393" t="s">
        <v>419</v>
      </c>
      <c r="C48" s="394" t="s">
        <v>423</v>
      </c>
      <c r="D48" s="395" t="s">
        <v>643</v>
      </c>
      <c r="E48" s="394" t="s">
        <v>428</v>
      </c>
      <c r="F48" s="395" t="s">
        <v>644</v>
      </c>
      <c r="G48" s="394" t="s">
        <v>429</v>
      </c>
      <c r="H48" s="394" t="s">
        <v>559</v>
      </c>
      <c r="I48" s="394" t="s">
        <v>164</v>
      </c>
      <c r="J48" s="394" t="s">
        <v>560</v>
      </c>
      <c r="K48" s="394"/>
      <c r="L48" s="396">
        <v>84.588055951403291</v>
      </c>
      <c r="M48" s="396">
        <v>5</v>
      </c>
      <c r="N48" s="397">
        <v>422.94027975701647</v>
      </c>
    </row>
    <row r="49" spans="1:14" ht="14.4" customHeight="1" x14ac:dyDescent="0.3">
      <c r="A49" s="392" t="s">
        <v>418</v>
      </c>
      <c r="B49" s="393" t="s">
        <v>419</v>
      </c>
      <c r="C49" s="394" t="s">
        <v>423</v>
      </c>
      <c r="D49" s="395" t="s">
        <v>643</v>
      </c>
      <c r="E49" s="394" t="s">
        <v>428</v>
      </c>
      <c r="F49" s="395" t="s">
        <v>644</v>
      </c>
      <c r="G49" s="394" t="s">
        <v>429</v>
      </c>
      <c r="H49" s="394" t="s">
        <v>561</v>
      </c>
      <c r="I49" s="394" t="s">
        <v>164</v>
      </c>
      <c r="J49" s="394" t="s">
        <v>562</v>
      </c>
      <c r="K49" s="394" t="s">
        <v>563</v>
      </c>
      <c r="L49" s="396">
        <v>94.15639173033793</v>
      </c>
      <c r="M49" s="396">
        <v>46</v>
      </c>
      <c r="N49" s="397">
        <v>4331.1940195955449</v>
      </c>
    </row>
    <row r="50" spans="1:14" ht="14.4" customHeight="1" x14ac:dyDescent="0.3">
      <c r="A50" s="392" t="s">
        <v>418</v>
      </c>
      <c r="B50" s="393" t="s">
        <v>419</v>
      </c>
      <c r="C50" s="394" t="s">
        <v>423</v>
      </c>
      <c r="D50" s="395" t="s">
        <v>643</v>
      </c>
      <c r="E50" s="394" t="s">
        <v>428</v>
      </c>
      <c r="F50" s="395" t="s">
        <v>644</v>
      </c>
      <c r="G50" s="394" t="s">
        <v>429</v>
      </c>
      <c r="H50" s="394" t="s">
        <v>564</v>
      </c>
      <c r="I50" s="394" t="s">
        <v>164</v>
      </c>
      <c r="J50" s="394" t="s">
        <v>565</v>
      </c>
      <c r="K50" s="394"/>
      <c r="L50" s="396">
        <v>67.100018817516769</v>
      </c>
      <c r="M50" s="396">
        <v>1</v>
      </c>
      <c r="N50" s="397">
        <v>67.100018817516769</v>
      </c>
    </row>
    <row r="51" spans="1:14" ht="14.4" customHeight="1" x14ac:dyDescent="0.3">
      <c r="A51" s="392" t="s">
        <v>418</v>
      </c>
      <c r="B51" s="393" t="s">
        <v>419</v>
      </c>
      <c r="C51" s="394" t="s">
        <v>423</v>
      </c>
      <c r="D51" s="395" t="s">
        <v>643</v>
      </c>
      <c r="E51" s="394" t="s">
        <v>428</v>
      </c>
      <c r="F51" s="395" t="s">
        <v>644</v>
      </c>
      <c r="G51" s="394" t="s">
        <v>429</v>
      </c>
      <c r="H51" s="394" t="s">
        <v>566</v>
      </c>
      <c r="I51" s="394" t="s">
        <v>164</v>
      </c>
      <c r="J51" s="394" t="s">
        <v>567</v>
      </c>
      <c r="K51" s="394"/>
      <c r="L51" s="396">
        <v>261.92</v>
      </c>
      <c r="M51" s="396">
        <v>1</v>
      </c>
      <c r="N51" s="397">
        <v>261.92</v>
      </c>
    </row>
    <row r="52" spans="1:14" ht="14.4" customHeight="1" x14ac:dyDescent="0.3">
      <c r="A52" s="392" t="s">
        <v>418</v>
      </c>
      <c r="B52" s="393" t="s">
        <v>419</v>
      </c>
      <c r="C52" s="394" t="s">
        <v>423</v>
      </c>
      <c r="D52" s="395" t="s">
        <v>643</v>
      </c>
      <c r="E52" s="394" t="s">
        <v>428</v>
      </c>
      <c r="F52" s="395" t="s">
        <v>644</v>
      </c>
      <c r="G52" s="394" t="s">
        <v>429</v>
      </c>
      <c r="H52" s="394" t="s">
        <v>568</v>
      </c>
      <c r="I52" s="394" t="s">
        <v>164</v>
      </c>
      <c r="J52" s="394" t="s">
        <v>569</v>
      </c>
      <c r="K52" s="394"/>
      <c r="L52" s="396">
        <v>63.437995505006889</v>
      </c>
      <c r="M52" s="396">
        <v>12</v>
      </c>
      <c r="N52" s="397">
        <v>761.25594606008269</v>
      </c>
    </row>
    <row r="53" spans="1:14" ht="14.4" customHeight="1" x14ac:dyDescent="0.3">
      <c r="A53" s="392" t="s">
        <v>418</v>
      </c>
      <c r="B53" s="393" t="s">
        <v>419</v>
      </c>
      <c r="C53" s="394" t="s">
        <v>423</v>
      </c>
      <c r="D53" s="395" t="s">
        <v>643</v>
      </c>
      <c r="E53" s="394" t="s">
        <v>428</v>
      </c>
      <c r="F53" s="395" t="s">
        <v>644</v>
      </c>
      <c r="G53" s="394" t="s">
        <v>429</v>
      </c>
      <c r="H53" s="394" t="s">
        <v>570</v>
      </c>
      <c r="I53" s="394" t="s">
        <v>571</v>
      </c>
      <c r="J53" s="394" t="s">
        <v>572</v>
      </c>
      <c r="K53" s="394" t="s">
        <v>573</v>
      </c>
      <c r="L53" s="396">
        <v>455.16750000000008</v>
      </c>
      <c r="M53" s="396">
        <v>4</v>
      </c>
      <c r="N53" s="397">
        <v>1820.6700000000003</v>
      </c>
    </row>
    <row r="54" spans="1:14" ht="14.4" customHeight="1" x14ac:dyDescent="0.3">
      <c r="A54" s="392" t="s">
        <v>418</v>
      </c>
      <c r="B54" s="393" t="s">
        <v>419</v>
      </c>
      <c r="C54" s="394" t="s">
        <v>423</v>
      </c>
      <c r="D54" s="395" t="s">
        <v>643</v>
      </c>
      <c r="E54" s="394" t="s">
        <v>428</v>
      </c>
      <c r="F54" s="395" t="s">
        <v>644</v>
      </c>
      <c r="G54" s="394" t="s">
        <v>429</v>
      </c>
      <c r="H54" s="394" t="s">
        <v>574</v>
      </c>
      <c r="I54" s="394" t="s">
        <v>575</v>
      </c>
      <c r="J54" s="394" t="s">
        <v>576</v>
      </c>
      <c r="K54" s="394" t="s">
        <v>577</v>
      </c>
      <c r="L54" s="396">
        <v>201.17991347041962</v>
      </c>
      <c r="M54" s="396">
        <v>5</v>
      </c>
      <c r="N54" s="397">
        <v>1005.8995673520981</v>
      </c>
    </row>
    <row r="55" spans="1:14" ht="14.4" customHeight="1" x14ac:dyDescent="0.3">
      <c r="A55" s="392" t="s">
        <v>418</v>
      </c>
      <c r="B55" s="393" t="s">
        <v>419</v>
      </c>
      <c r="C55" s="394" t="s">
        <v>423</v>
      </c>
      <c r="D55" s="395" t="s">
        <v>643</v>
      </c>
      <c r="E55" s="394" t="s">
        <v>428</v>
      </c>
      <c r="F55" s="395" t="s">
        <v>644</v>
      </c>
      <c r="G55" s="394" t="s">
        <v>429</v>
      </c>
      <c r="H55" s="394" t="s">
        <v>578</v>
      </c>
      <c r="I55" s="394" t="s">
        <v>164</v>
      </c>
      <c r="J55" s="394" t="s">
        <v>579</v>
      </c>
      <c r="K55" s="394"/>
      <c r="L55" s="396">
        <v>99.78</v>
      </c>
      <c r="M55" s="396">
        <v>1</v>
      </c>
      <c r="N55" s="397">
        <v>99.78</v>
      </c>
    </row>
    <row r="56" spans="1:14" ht="14.4" customHeight="1" x14ac:dyDescent="0.3">
      <c r="A56" s="392" t="s">
        <v>418</v>
      </c>
      <c r="B56" s="393" t="s">
        <v>419</v>
      </c>
      <c r="C56" s="394" t="s">
        <v>423</v>
      </c>
      <c r="D56" s="395" t="s">
        <v>643</v>
      </c>
      <c r="E56" s="394" t="s">
        <v>428</v>
      </c>
      <c r="F56" s="395" t="s">
        <v>644</v>
      </c>
      <c r="G56" s="394" t="s">
        <v>429</v>
      </c>
      <c r="H56" s="394" t="s">
        <v>580</v>
      </c>
      <c r="I56" s="394" t="s">
        <v>164</v>
      </c>
      <c r="J56" s="394" t="s">
        <v>581</v>
      </c>
      <c r="K56" s="394"/>
      <c r="L56" s="396">
        <v>50.865568890377155</v>
      </c>
      <c r="M56" s="396">
        <v>6</v>
      </c>
      <c r="N56" s="397">
        <v>305.19341334226294</v>
      </c>
    </row>
    <row r="57" spans="1:14" ht="14.4" customHeight="1" x14ac:dyDescent="0.3">
      <c r="A57" s="392" t="s">
        <v>418</v>
      </c>
      <c r="B57" s="393" t="s">
        <v>419</v>
      </c>
      <c r="C57" s="394" t="s">
        <v>423</v>
      </c>
      <c r="D57" s="395" t="s">
        <v>643</v>
      </c>
      <c r="E57" s="394" t="s">
        <v>428</v>
      </c>
      <c r="F57" s="395" t="s">
        <v>644</v>
      </c>
      <c r="G57" s="394" t="s">
        <v>429</v>
      </c>
      <c r="H57" s="394" t="s">
        <v>582</v>
      </c>
      <c r="I57" s="394" t="s">
        <v>164</v>
      </c>
      <c r="J57" s="394" t="s">
        <v>583</v>
      </c>
      <c r="K57" s="394"/>
      <c r="L57" s="396">
        <v>92.320425352754739</v>
      </c>
      <c r="M57" s="396">
        <v>21</v>
      </c>
      <c r="N57" s="397">
        <v>1938.7289324078495</v>
      </c>
    </row>
    <row r="58" spans="1:14" ht="14.4" customHeight="1" x14ac:dyDescent="0.3">
      <c r="A58" s="392" t="s">
        <v>418</v>
      </c>
      <c r="B58" s="393" t="s">
        <v>419</v>
      </c>
      <c r="C58" s="394" t="s">
        <v>423</v>
      </c>
      <c r="D58" s="395" t="s">
        <v>643</v>
      </c>
      <c r="E58" s="394" t="s">
        <v>428</v>
      </c>
      <c r="F58" s="395" t="s">
        <v>644</v>
      </c>
      <c r="G58" s="394" t="s">
        <v>429</v>
      </c>
      <c r="H58" s="394" t="s">
        <v>584</v>
      </c>
      <c r="I58" s="394" t="s">
        <v>164</v>
      </c>
      <c r="J58" s="394" t="s">
        <v>585</v>
      </c>
      <c r="K58" s="394"/>
      <c r="L58" s="396">
        <v>123.04112054321658</v>
      </c>
      <c r="M58" s="396">
        <v>5</v>
      </c>
      <c r="N58" s="397">
        <v>615.20560271608292</v>
      </c>
    </row>
    <row r="59" spans="1:14" ht="14.4" customHeight="1" x14ac:dyDescent="0.3">
      <c r="A59" s="392" t="s">
        <v>418</v>
      </c>
      <c r="B59" s="393" t="s">
        <v>419</v>
      </c>
      <c r="C59" s="394" t="s">
        <v>423</v>
      </c>
      <c r="D59" s="395" t="s">
        <v>643</v>
      </c>
      <c r="E59" s="394" t="s">
        <v>428</v>
      </c>
      <c r="F59" s="395" t="s">
        <v>644</v>
      </c>
      <c r="G59" s="394" t="s">
        <v>429</v>
      </c>
      <c r="H59" s="394" t="s">
        <v>586</v>
      </c>
      <c r="I59" s="394" t="s">
        <v>164</v>
      </c>
      <c r="J59" s="394" t="s">
        <v>587</v>
      </c>
      <c r="K59" s="394"/>
      <c r="L59" s="396">
        <v>94.957842968440488</v>
      </c>
      <c r="M59" s="396">
        <v>4</v>
      </c>
      <c r="N59" s="397">
        <v>379.83137187376195</v>
      </c>
    </row>
    <row r="60" spans="1:14" ht="14.4" customHeight="1" x14ac:dyDescent="0.3">
      <c r="A60" s="392" t="s">
        <v>418</v>
      </c>
      <c r="B60" s="393" t="s">
        <v>419</v>
      </c>
      <c r="C60" s="394" t="s">
        <v>423</v>
      </c>
      <c r="D60" s="395" t="s">
        <v>643</v>
      </c>
      <c r="E60" s="394" t="s">
        <v>428</v>
      </c>
      <c r="F60" s="395" t="s">
        <v>644</v>
      </c>
      <c r="G60" s="394" t="s">
        <v>429</v>
      </c>
      <c r="H60" s="394" t="s">
        <v>588</v>
      </c>
      <c r="I60" s="394" t="s">
        <v>164</v>
      </c>
      <c r="J60" s="394" t="s">
        <v>589</v>
      </c>
      <c r="K60" s="394"/>
      <c r="L60" s="396">
        <v>142.99554182721181</v>
      </c>
      <c r="M60" s="396">
        <v>4</v>
      </c>
      <c r="N60" s="397">
        <v>571.98216730884724</v>
      </c>
    </row>
    <row r="61" spans="1:14" ht="14.4" customHeight="1" x14ac:dyDescent="0.3">
      <c r="A61" s="392" t="s">
        <v>418</v>
      </c>
      <c r="B61" s="393" t="s">
        <v>419</v>
      </c>
      <c r="C61" s="394" t="s">
        <v>423</v>
      </c>
      <c r="D61" s="395" t="s">
        <v>643</v>
      </c>
      <c r="E61" s="394" t="s">
        <v>428</v>
      </c>
      <c r="F61" s="395" t="s">
        <v>644</v>
      </c>
      <c r="G61" s="394" t="s">
        <v>429</v>
      </c>
      <c r="H61" s="394" t="s">
        <v>590</v>
      </c>
      <c r="I61" s="394" t="s">
        <v>164</v>
      </c>
      <c r="J61" s="394" t="s">
        <v>591</v>
      </c>
      <c r="K61" s="394"/>
      <c r="L61" s="396">
        <v>88.367249109309284</v>
      </c>
      <c r="M61" s="396">
        <v>9</v>
      </c>
      <c r="N61" s="397">
        <v>795.30524198378362</v>
      </c>
    </row>
    <row r="62" spans="1:14" ht="14.4" customHeight="1" x14ac:dyDescent="0.3">
      <c r="A62" s="392" t="s">
        <v>418</v>
      </c>
      <c r="B62" s="393" t="s">
        <v>419</v>
      </c>
      <c r="C62" s="394" t="s">
        <v>423</v>
      </c>
      <c r="D62" s="395" t="s">
        <v>643</v>
      </c>
      <c r="E62" s="394" t="s">
        <v>428</v>
      </c>
      <c r="F62" s="395" t="s">
        <v>644</v>
      </c>
      <c r="G62" s="394" t="s">
        <v>429</v>
      </c>
      <c r="H62" s="394" t="s">
        <v>592</v>
      </c>
      <c r="I62" s="394" t="s">
        <v>164</v>
      </c>
      <c r="J62" s="394" t="s">
        <v>593</v>
      </c>
      <c r="K62" s="394"/>
      <c r="L62" s="396">
        <v>52.236006851828861</v>
      </c>
      <c r="M62" s="396">
        <v>14</v>
      </c>
      <c r="N62" s="397">
        <v>731.30409592560409</v>
      </c>
    </row>
    <row r="63" spans="1:14" ht="14.4" customHeight="1" x14ac:dyDescent="0.3">
      <c r="A63" s="392" t="s">
        <v>418</v>
      </c>
      <c r="B63" s="393" t="s">
        <v>419</v>
      </c>
      <c r="C63" s="394" t="s">
        <v>423</v>
      </c>
      <c r="D63" s="395" t="s">
        <v>643</v>
      </c>
      <c r="E63" s="394" t="s">
        <v>428</v>
      </c>
      <c r="F63" s="395" t="s">
        <v>644</v>
      </c>
      <c r="G63" s="394" t="s">
        <v>429</v>
      </c>
      <c r="H63" s="394" t="s">
        <v>594</v>
      </c>
      <c r="I63" s="394" t="s">
        <v>164</v>
      </c>
      <c r="J63" s="394" t="s">
        <v>595</v>
      </c>
      <c r="K63" s="394"/>
      <c r="L63" s="396">
        <v>60.622121751258078</v>
      </c>
      <c r="M63" s="396">
        <v>7</v>
      </c>
      <c r="N63" s="397">
        <v>424.35485225880655</v>
      </c>
    </row>
    <row r="64" spans="1:14" ht="14.4" customHeight="1" x14ac:dyDescent="0.3">
      <c r="A64" s="392" t="s">
        <v>418</v>
      </c>
      <c r="B64" s="393" t="s">
        <v>419</v>
      </c>
      <c r="C64" s="394" t="s">
        <v>423</v>
      </c>
      <c r="D64" s="395" t="s">
        <v>643</v>
      </c>
      <c r="E64" s="394" t="s">
        <v>428</v>
      </c>
      <c r="F64" s="395" t="s">
        <v>644</v>
      </c>
      <c r="G64" s="394" t="s">
        <v>429</v>
      </c>
      <c r="H64" s="394" t="s">
        <v>596</v>
      </c>
      <c r="I64" s="394" t="s">
        <v>164</v>
      </c>
      <c r="J64" s="394" t="s">
        <v>597</v>
      </c>
      <c r="K64" s="394"/>
      <c r="L64" s="396">
        <v>71.44419875043819</v>
      </c>
      <c r="M64" s="396">
        <v>14</v>
      </c>
      <c r="N64" s="397">
        <v>1000.2187825061346</v>
      </c>
    </row>
    <row r="65" spans="1:14" ht="14.4" customHeight="1" x14ac:dyDescent="0.3">
      <c r="A65" s="392" t="s">
        <v>418</v>
      </c>
      <c r="B65" s="393" t="s">
        <v>419</v>
      </c>
      <c r="C65" s="394" t="s">
        <v>423</v>
      </c>
      <c r="D65" s="395" t="s">
        <v>643</v>
      </c>
      <c r="E65" s="394" t="s">
        <v>428</v>
      </c>
      <c r="F65" s="395" t="s">
        <v>644</v>
      </c>
      <c r="G65" s="394" t="s">
        <v>429</v>
      </c>
      <c r="H65" s="394" t="s">
        <v>598</v>
      </c>
      <c r="I65" s="394" t="s">
        <v>164</v>
      </c>
      <c r="J65" s="394" t="s">
        <v>599</v>
      </c>
      <c r="K65" s="394" t="s">
        <v>563</v>
      </c>
      <c r="L65" s="396">
        <v>83.730685381030654</v>
      </c>
      <c r="M65" s="396">
        <v>27</v>
      </c>
      <c r="N65" s="397">
        <v>2260.7285052878278</v>
      </c>
    </row>
    <row r="66" spans="1:14" ht="14.4" customHeight="1" x14ac:dyDescent="0.3">
      <c r="A66" s="392" t="s">
        <v>418</v>
      </c>
      <c r="B66" s="393" t="s">
        <v>419</v>
      </c>
      <c r="C66" s="394" t="s">
        <v>423</v>
      </c>
      <c r="D66" s="395" t="s">
        <v>643</v>
      </c>
      <c r="E66" s="394" t="s">
        <v>428</v>
      </c>
      <c r="F66" s="395" t="s">
        <v>644</v>
      </c>
      <c r="G66" s="394" t="s">
        <v>429</v>
      </c>
      <c r="H66" s="394" t="s">
        <v>600</v>
      </c>
      <c r="I66" s="394" t="s">
        <v>164</v>
      </c>
      <c r="J66" s="394" t="s">
        <v>601</v>
      </c>
      <c r="K66" s="394" t="s">
        <v>563</v>
      </c>
      <c r="L66" s="396">
        <v>74.576269125616065</v>
      </c>
      <c r="M66" s="396">
        <v>25</v>
      </c>
      <c r="N66" s="397">
        <v>1864.4067281404016</v>
      </c>
    </row>
    <row r="67" spans="1:14" ht="14.4" customHeight="1" x14ac:dyDescent="0.3">
      <c r="A67" s="392" t="s">
        <v>418</v>
      </c>
      <c r="B67" s="393" t="s">
        <v>419</v>
      </c>
      <c r="C67" s="394" t="s">
        <v>423</v>
      </c>
      <c r="D67" s="395" t="s">
        <v>643</v>
      </c>
      <c r="E67" s="394" t="s">
        <v>428</v>
      </c>
      <c r="F67" s="395" t="s">
        <v>644</v>
      </c>
      <c r="G67" s="394" t="s">
        <v>429</v>
      </c>
      <c r="H67" s="394" t="s">
        <v>602</v>
      </c>
      <c r="I67" s="394" t="s">
        <v>164</v>
      </c>
      <c r="J67" s="394" t="s">
        <v>603</v>
      </c>
      <c r="K67" s="394"/>
      <c r="L67" s="396">
        <v>185.1113573905356</v>
      </c>
      <c r="M67" s="396">
        <v>40</v>
      </c>
      <c r="N67" s="397">
        <v>7404.4542956214236</v>
      </c>
    </row>
    <row r="68" spans="1:14" ht="14.4" customHeight="1" x14ac:dyDescent="0.3">
      <c r="A68" s="392" t="s">
        <v>418</v>
      </c>
      <c r="B68" s="393" t="s">
        <v>419</v>
      </c>
      <c r="C68" s="394" t="s">
        <v>423</v>
      </c>
      <c r="D68" s="395" t="s">
        <v>643</v>
      </c>
      <c r="E68" s="394" t="s">
        <v>428</v>
      </c>
      <c r="F68" s="395" t="s">
        <v>644</v>
      </c>
      <c r="G68" s="394" t="s">
        <v>429</v>
      </c>
      <c r="H68" s="394" t="s">
        <v>604</v>
      </c>
      <c r="I68" s="394" t="s">
        <v>605</v>
      </c>
      <c r="J68" s="394" t="s">
        <v>606</v>
      </c>
      <c r="K68" s="394" t="s">
        <v>607</v>
      </c>
      <c r="L68" s="396">
        <v>140.24333333333331</v>
      </c>
      <c r="M68" s="396">
        <v>3</v>
      </c>
      <c r="N68" s="397">
        <v>420.7299999999999</v>
      </c>
    </row>
    <row r="69" spans="1:14" ht="14.4" customHeight="1" x14ac:dyDescent="0.3">
      <c r="A69" s="392" t="s">
        <v>418</v>
      </c>
      <c r="B69" s="393" t="s">
        <v>419</v>
      </c>
      <c r="C69" s="394" t="s">
        <v>423</v>
      </c>
      <c r="D69" s="395" t="s">
        <v>643</v>
      </c>
      <c r="E69" s="394" t="s">
        <v>428</v>
      </c>
      <c r="F69" s="395" t="s">
        <v>644</v>
      </c>
      <c r="G69" s="394" t="s">
        <v>429</v>
      </c>
      <c r="H69" s="394" t="s">
        <v>608</v>
      </c>
      <c r="I69" s="394" t="s">
        <v>164</v>
      </c>
      <c r="J69" s="394" t="s">
        <v>609</v>
      </c>
      <c r="K69" s="394"/>
      <c r="L69" s="396">
        <v>66.43876027975621</v>
      </c>
      <c r="M69" s="396">
        <v>9</v>
      </c>
      <c r="N69" s="397">
        <v>597.94884251780593</v>
      </c>
    </row>
    <row r="70" spans="1:14" ht="14.4" customHeight="1" x14ac:dyDescent="0.3">
      <c r="A70" s="392" t="s">
        <v>418</v>
      </c>
      <c r="B70" s="393" t="s">
        <v>419</v>
      </c>
      <c r="C70" s="394" t="s">
        <v>423</v>
      </c>
      <c r="D70" s="395" t="s">
        <v>643</v>
      </c>
      <c r="E70" s="394" t="s">
        <v>428</v>
      </c>
      <c r="F70" s="395" t="s">
        <v>644</v>
      </c>
      <c r="G70" s="394" t="s">
        <v>429</v>
      </c>
      <c r="H70" s="394" t="s">
        <v>610</v>
      </c>
      <c r="I70" s="394" t="s">
        <v>610</v>
      </c>
      <c r="J70" s="394" t="s">
        <v>611</v>
      </c>
      <c r="K70" s="394" t="s">
        <v>612</v>
      </c>
      <c r="L70" s="396">
        <v>59.846666666666664</v>
      </c>
      <c r="M70" s="396">
        <v>3</v>
      </c>
      <c r="N70" s="397">
        <v>179.54</v>
      </c>
    </row>
    <row r="71" spans="1:14" ht="14.4" customHeight="1" x14ac:dyDescent="0.3">
      <c r="A71" s="392" t="s">
        <v>418</v>
      </c>
      <c r="B71" s="393" t="s">
        <v>419</v>
      </c>
      <c r="C71" s="394" t="s">
        <v>423</v>
      </c>
      <c r="D71" s="395" t="s">
        <v>643</v>
      </c>
      <c r="E71" s="394" t="s">
        <v>428</v>
      </c>
      <c r="F71" s="395" t="s">
        <v>644</v>
      </c>
      <c r="G71" s="394" t="s">
        <v>429</v>
      </c>
      <c r="H71" s="394" t="s">
        <v>613</v>
      </c>
      <c r="I71" s="394" t="s">
        <v>164</v>
      </c>
      <c r="J71" s="394" t="s">
        <v>614</v>
      </c>
      <c r="K71" s="394"/>
      <c r="L71" s="396">
        <v>108.91000000000001</v>
      </c>
      <c r="M71" s="396">
        <v>3</v>
      </c>
      <c r="N71" s="397">
        <v>326.73</v>
      </c>
    </row>
    <row r="72" spans="1:14" ht="14.4" customHeight="1" x14ac:dyDescent="0.3">
      <c r="A72" s="392" t="s">
        <v>418</v>
      </c>
      <c r="B72" s="393" t="s">
        <v>419</v>
      </c>
      <c r="C72" s="394" t="s">
        <v>423</v>
      </c>
      <c r="D72" s="395" t="s">
        <v>643</v>
      </c>
      <c r="E72" s="394" t="s">
        <v>428</v>
      </c>
      <c r="F72" s="395" t="s">
        <v>644</v>
      </c>
      <c r="G72" s="394" t="s">
        <v>429</v>
      </c>
      <c r="H72" s="394" t="s">
        <v>615</v>
      </c>
      <c r="I72" s="394" t="s">
        <v>164</v>
      </c>
      <c r="J72" s="394" t="s">
        <v>616</v>
      </c>
      <c r="K72" s="394" t="s">
        <v>617</v>
      </c>
      <c r="L72" s="396">
        <v>228.82000000000002</v>
      </c>
      <c r="M72" s="396">
        <v>6</v>
      </c>
      <c r="N72" s="397">
        <v>1372.92</v>
      </c>
    </row>
    <row r="73" spans="1:14" ht="14.4" customHeight="1" x14ac:dyDescent="0.3">
      <c r="A73" s="392" t="s">
        <v>418</v>
      </c>
      <c r="B73" s="393" t="s">
        <v>419</v>
      </c>
      <c r="C73" s="394" t="s">
        <v>423</v>
      </c>
      <c r="D73" s="395" t="s">
        <v>643</v>
      </c>
      <c r="E73" s="394" t="s">
        <v>428</v>
      </c>
      <c r="F73" s="395" t="s">
        <v>644</v>
      </c>
      <c r="G73" s="394" t="s">
        <v>429</v>
      </c>
      <c r="H73" s="394" t="s">
        <v>618</v>
      </c>
      <c r="I73" s="394" t="s">
        <v>164</v>
      </c>
      <c r="J73" s="394" t="s">
        <v>619</v>
      </c>
      <c r="K73" s="394"/>
      <c r="L73" s="396">
        <v>43.139999999999986</v>
      </c>
      <c r="M73" s="396">
        <v>1</v>
      </c>
      <c r="N73" s="397">
        <v>43.139999999999986</v>
      </c>
    </row>
    <row r="74" spans="1:14" ht="14.4" customHeight="1" x14ac:dyDescent="0.3">
      <c r="A74" s="392" t="s">
        <v>418</v>
      </c>
      <c r="B74" s="393" t="s">
        <v>419</v>
      </c>
      <c r="C74" s="394" t="s">
        <v>423</v>
      </c>
      <c r="D74" s="395" t="s">
        <v>643</v>
      </c>
      <c r="E74" s="394" t="s">
        <v>428</v>
      </c>
      <c r="F74" s="395" t="s">
        <v>644</v>
      </c>
      <c r="G74" s="394" t="s">
        <v>429</v>
      </c>
      <c r="H74" s="394" t="s">
        <v>620</v>
      </c>
      <c r="I74" s="394" t="s">
        <v>164</v>
      </c>
      <c r="J74" s="394" t="s">
        <v>621</v>
      </c>
      <c r="K74" s="394"/>
      <c r="L74" s="396">
        <v>171.48000000000008</v>
      </c>
      <c r="M74" s="396">
        <v>2</v>
      </c>
      <c r="N74" s="397">
        <v>342.96000000000015</v>
      </c>
    </row>
    <row r="75" spans="1:14" ht="14.4" customHeight="1" x14ac:dyDescent="0.3">
      <c r="A75" s="392" t="s">
        <v>418</v>
      </c>
      <c r="B75" s="393" t="s">
        <v>419</v>
      </c>
      <c r="C75" s="394" t="s">
        <v>423</v>
      </c>
      <c r="D75" s="395" t="s">
        <v>643</v>
      </c>
      <c r="E75" s="394" t="s">
        <v>428</v>
      </c>
      <c r="F75" s="395" t="s">
        <v>644</v>
      </c>
      <c r="G75" s="394" t="s">
        <v>429</v>
      </c>
      <c r="H75" s="394" t="s">
        <v>622</v>
      </c>
      <c r="I75" s="394" t="s">
        <v>623</v>
      </c>
      <c r="J75" s="394" t="s">
        <v>624</v>
      </c>
      <c r="K75" s="394" t="s">
        <v>573</v>
      </c>
      <c r="L75" s="396">
        <v>325.58</v>
      </c>
      <c r="M75" s="396">
        <v>3</v>
      </c>
      <c r="N75" s="397">
        <v>976.74</v>
      </c>
    </row>
    <row r="76" spans="1:14" ht="14.4" customHeight="1" x14ac:dyDescent="0.3">
      <c r="A76" s="392" t="s">
        <v>418</v>
      </c>
      <c r="B76" s="393" t="s">
        <v>419</v>
      </c>
      <c r="C76" s="394" t="s">
        <v>423</v>
      </c>
      <c r="D76" s="395" t="s">
        <v>643</v>
      </c>
      <c r="E76" s="394" t="s">
        <v>428</v>
      </c>
      <c r="F76" s="395" t="s">
        <v>644</v>
      </c>
      <c r="G76" s="394" t="s">
        <v>625</v>
      </c>
      <c r="H76" s="394" t="s">
        <v>626</v>
      </c>
      <c r="I76" s="394" t="s">
        <v>627</v>
      </c>
      <c r="J76" s="394" t="s">
        <v>628</v>
      </c>
      <c r="K76" s="394" t="s">
        <v>629</v>
      </c>
      <c r="L76" s="396">
        <v>177.97</v>
      </c>
      <c r="M76" s="396">
        <v>1</v>
      </c>
      <c r="N76" s="397">
        <v>177.97</v>
      </c>
    </row>
    <row r="77" spans="1:14" ht="14.4" customHeight="1" x14ac:dyDescent="0.3">
      <c r="A77" s="392" t="s">
        <v>418</v>
      </c>
      <c r="B77" s="393" t="s">
        <v>419</v>
      </c>
      <c r="C77" s="394" t="s">
        <v>423</v>
      </c>
      <c r="D77" s="395" t="s">
        <v>643</v>
      </c>
      <c r="E77" s="394" t="s">
        <v>630</v>
      </c>
      <c r="F77" s="395" t="s">
        <v>645</v>
      </c>
      <c r="G77" s="394" t="s">
        <v>429</v>
      </c>
      <c r="H77" s="394" t="s">
        <v>631</v>
      </c>
      <c r="I77" s="394" t="s">
        <v>632</v>
      </c>
      <c r="J77" s="394" t="s">
        <v>633</v>
      </c>
      <c r="K77" s="394" t="s">
        <v>634</v>
      </c>
      <c r="L77" s="396">
        <v>86.74</v>
      </c>
      <c r="M77" s="396">
        <v>1</v>
      </c>
      <c r="N77" s="397">
        <v>86.74</v>
      </c>
    </row>
    <row r="78" spans="1:14" ht="14.4" customHeight="1" x14ac:dyDescent="0.3">
      <c r="A78" s="392" t="s">
        <v>418</v>
      </c>
      <c r="B78" s="393" t="s">
        <v>419</v>
      </c>
      <c r="C78" s="394" t="s">
        <v>423</v>
      </c>
      <c r="D78" s="395" t="s">
        <v>643</v>
      </c>
      <c r="E78" s="394" t="s">
        <v>630</v>
      </c>
      <c r="F78" s="395" t="s">
        <v>645</v>
      </c>
      <c r="G78" s="394" t="s">
        <v>625</v>
      </c>
      <c r="H78" s="394" t="s">
        <v>635</v>
      </c>
      <c r="I78" s="394" t="s">
        <v>636</v>
      </c>
      <c r="J78" s="394" t="s">
        <v>637</v>
      </c>
      <c r="K78" s="394" t="s">
        <v>638</v>
      </c>
      <c r="L78" s="396">
        <v>152.50068578345716</v>
      </c>
      <c r="M78" s="396">
        <v>3</v>
      </c>
      <c r="N78" s="397">
        <v>457.5020573503715</v>
      </c>
    </row>
    <row r="79" spans="1:14" ht="14.4" customHeight="1" thickBot="1" x14ac:dyDescent="0.35">
      <c r="A79" s="398" t="s">
        <v>418</v>
      </c>
      <c r="B79" s="399" t="s">
        <v>419</v>
      </c>
      <c r="C79" s="400" t="s">
        <v>423</v>
      </c>
      <c r="D79" s="401" t="s">
        <v>643</v>
      </c>
      <c r="E79" s="400" t="s">
        <v>630</v>
      </c>
      <c r="F79" s="401" t="s">
        <v>645</v>
      </c>
      <c r="G79" s="400" t="s">
        <v>625</v>
      </c>
      <c r="H79" s="400" t="s">
        <v>639</v>
      </c>
      <c r="I79" s="400" t="s">
        <v>640</v>
      </c>
      <c r="J79" s="400" t="s">
        <v>641</v>
      </c>
      <c r="K79" s="400" t="s">
        <v>642</v>
      </c>
      <c r="L79" s="402">
        <v>104.42</v>
      </c>
      <c r="M79" s="402">
        <v>1</v>
      </c>
      <c r="N79" s="403">
        <v>104.42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19" t="s">
        <v>141</v>
      </c>
      <c r="B1" s="320"/>
      <c r="C1" s="320"/>
      <c r="D1" s="320"/>
      <c r="E1" s="320"/>
      <c r="F1" s="320"/>
    </row>
    <row r="2" spans="1:6" ht="14.4" customHeight="1" thickBot="1" x14ac:dyDescent="0.35">
      <c r="A2" s="212" t="s">
        <v>241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21" t="s">
        <v>112</v>
      </c>
      <c r="C3" s="322"/>
      <c r="D3" s="323" t="s">
        <v>111</v>
      </c>
      <c r="E3" s="322"/>
      <c r="F3" s="72" t="s">
        <v>3</v>
      </c>
    </row>
    <row r="4" spans="1:6" ht="14.4" customHeight="1" thickBot="1" x14ac:dyDescent="0.35">
      <c r="A4" s="404" t="s">
        <v>124</v>
      </c>
      <c r="B4" s="405" t="s">
        <v>14</v>
      </c>
      <c r="C4" s="406" t="s">
        <v>2</v>
      </c>
      <c r="D4" s="405" t="s">
        <v>14</v>
      </c>
      <c r="E4" s="406" t="s">
        <v>2</v>
      </c>
      <c r="F4" s="407" t="s">
        <v>14</v>
      </c>
    </row>
    <row r="5" spans="1:6" ht="14.4" customHeight="1" thickBot="1" x14ac:dyDescent="0.35">
      <c r="A5" s="415" t="s">
        <v>646</v>
      </c>
      <c r="B5" s="384"/>
      <c r="C5" s="408">
        <v>0</v>
      </c>
      <c r="D5" s="384">
        <v>739.89205735037149</v>
      </c>
      <c r="E5" s="408">
        <v>1</v>
      </c>
      <c r="F5" s="385">
        <v>739.89205735037149</v>
      </c>
    </row>
    <row r="6" spans="1:6" ht="14.4" customHeight="1" thickBot="1" x14ac:dyDescent="0.35">
      <c r="A6" s="411" t="s">
        <v>3</v>
      </c>
      <c r="B6" s="412"/>
      <c r="C6" s="413">
        <v>0</v>
      </c>
      <c r="D6" s="412">
        <v>739.89205735037149</v>
      </c>
      <c r="E6" s="413">
        <v>1</v>
      </c>
      <c r="F6" s="414">
        <v>739.89205735037149</v>
      </c>
    </row>
    <row r="7" spans="1:6" ht="14.4" customHeight="1" thickBot="1" x14ac:dyDescent="0.35"/>
    <row r="8" spans="1:6" ht="14.4" customHeight="1" x14ac:dyDescent="0.3">
      <c r="A8" s="421" t="s">
        <v>647</v>
      </c>
      <c r="B8" s="390"/>
      <c r="C8" s="409">
        <v>0</v>
      </c>
      <c r="D8" s="390">
        <v>457.5020573503715</v>
      </c>
      <c r="E8" s="409">
        <v>1</v>
      </c>
      <c r="F8" s="391">
        <v>457.5020573503715</v>
      </c>
    </row>
    <row r="9" spans="1:6" ht="14.4" customHeight="1" x14ac:dyDescent="0.3">
      <c r="A9" s="422" t="s">
        <v>648</v>
      </c>
      <c r="B9" s="396"/>
      <c r="C9" s="417">
        <v>0</v>
      </c>
      <c r="D9" s="396">
        <v>177.97</v>
      </c>
      <c r="E9" s="417">
        <v>1</v>
      </c>
      <c r="F9" s="397">
        <v>177.97</v>
      </c>
    </row>
    <row r="10" spans="1:6" ht="14.4" customHeight="1" thickBot="1" x14ac:dyDescent="0.35">
      <c r="A10" s="423" t="s">
        <v>649</v>
      </c>
      <c r="B10" s="418"/>
      <c r="C10" s="419">
        <v>0</v>
      </c>
      <c r="D10" s="418">
        <v>104.42</v>
      </c>
      <c r="E10" s="419">
        <v>1</v>
      </c>
      <c r="F10" s="420">
        <v>104.42</v>
      </c>
    </row>
    <row r="11" spans="1:6" ht="14.4" customHeight="1" thickBot="1" x14ac:dyDescent="0.35">
      <c r="A11" s="411" t="s">
        <v>3</v>
      </c>
      <c r="B11" s="412"/>
      <c r="C11" s="413">
        <v>0</v>
      </c>
      <c r="D11" s="412">
        <v>739.89205735037149</v>
      </c>
      <c r="E11" s="413">
        <v>1</v>
      </c>
      <c r="F11" s="414">
        <v>739.89205735037149</v>
      </c>
    </row>
  </sheetData>
  <mergeCells count="3">
    <mergeCell ref="A1:F1"/>
    <mergeCell ref="B3:C3"/>
    <mergeCell ref="D3:E3"/>
  </mergeCells>
  <conditionalFormatting sqref="C5:C1048576">
    <cfRule type="cellIs" dxfId="2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2014-06-18T07:41:28Z</dcterms:modified>
</cp:coreProperties>
</file>