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62913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AI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7" i="414"/>
  <c r="D17" i="414"/>
  <c r="C14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K3" i="345"/>
  <c r="J3" i="345"/>
  <c r="G3" i="345"/>
  <c r="P3" i="345" s="1"/>
  <c r="F3" i="345"/>
  <c r="M3" i="387"/>
  <c r="K3" i="387" s="1"/>
  <c r="L3" i="387"/>
  <c r="J3" i="387"/>
  <c r="I3" i="387"/>
  <c r="G3" i="387"/>
  <c r="F3" i="387"/>
  <c r="N3" i="220"/>
  <c r="L3" i="220" s="1"/>
  <c r="D19" i="414"/>
  <c r="C19" i="414"/>
  <c r="Q3" i="345" l="1"/>
  <c r="H3" i="387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<sst xmlns="http://schemas.openxmlformats.org/spreadsheetml/2006/main" count="7660" uniqueCount="2064">
  <si>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</si>
  <si>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</si>
  <si>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</si>
  <si>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</si>
  <si>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</si>
  <si>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</si>
  <si>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</si>
  <si>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</si>
  <si>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</si>
  <si>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</si>
  <si>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</si>
  <si>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</si>
  <si>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</si>
  <si>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</si>
  <si>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</si>
  <si>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</si>
  <si>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</si>
  <si>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</si>
  <si>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</si>
  <si>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</si>
  <si>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</si>
  <si>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</si>
  <si>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</si>
  <si>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</si>
  <si>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</si>
  <si>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</si>
  <si>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</si>
  <si>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</si>
  <si>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</si>
  <si>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</si>
  <si>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</si>
  <si>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</si>
  <si>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</si>
  <si>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</si>
  <si>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</si>
  <si>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</si>
  <si>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</si>
  <si>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</si>
  <si>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</si>
  <si>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</si>
  <si>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</si>
  <si>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</si>
  <si>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</si>
  <si>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</si>
  <si>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</si>
  <si>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</si>
  <si>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</si>
  <si>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</si>
  <si>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</si>
  <si>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</si>
  <si>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</si>
  <si>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</si>
  <si>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</si>
  <si>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</si>
  <si>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</si>
  <si>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</si>
  <si>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</si>
  <si>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</si>
  <si>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</si>
  <si>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</si>
  <si>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</si>
  <si>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</si>
  <si>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</si>
  <si>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</si>
  <si>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</si>
  <si>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</si>
  <si>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</si>
  <si>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</si>
  <si>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</si>
  <si>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</si>
  <si>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</si>
  <si>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</si>
  <si>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</si>
  <si>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</si>
  <si>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</si>
  <si>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</si>
  <si>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</si>
  <si>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</si>
  <si>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</si>
  <si>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</si>
  <si>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</si>
  <si>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</si>
  <si>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</si>
  <si>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</si>
  <si>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</si>
  <si>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</si>
  <si>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</si>
  <si>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</si>
  <si>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</si>
  <si>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</si>
  <si>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</si>
  <si>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</si>
  <si>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</si>
  <si>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</si>
  <si>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</si>
  <si>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</si>
  <si>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</si>
  <si>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</si>
  <si>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</si>
  <si>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</si>
  <si>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</si>
  <si>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</si>
  <si>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</si>
  <si>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</si>
  <si>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</si>
  <si>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</si>
  <si>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</si>
  <si>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</si>
  <si>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</si>
  <si>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</si>
  <si>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</si>
  <si>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</si>
  <si>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</si>
  <si>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</si>
  <si>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</si>
  <si>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</si>
  <si>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</si>
  <si>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</si>
  <si>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</si>
  <si>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</si>
  <si>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</si>
  <si>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</si>
  <si>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</si>
  <si>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</si>
  <si>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</si>
  <si>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</si>
  <si>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</si>
  <si>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</si>
  <si>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</si>
  <si>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</si>
  <si>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</si>
  <si>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</si>
  <si>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</si>
  <si>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</si>
  <si>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</si>
  <si>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</si>
  <si>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</si>
  <si>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</si>
  <si>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</si>
  <si>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</si>
  <si>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</si>
  <si>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</si>
  <si>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</si>
  <si>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</si>
  <si>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</si>
  <si>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</si>
  <si>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</si>
  <si>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</si>
  <si>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</si>
  <si>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</si>
  <si>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</si>
  <si>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</si>
  <si>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</si>
  <si>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</si>
  <si>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</si>
  <si>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</si>
  <si>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</si>
  <si>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</si>
  <si>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</si>
  <si>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</si>
  <si>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</si>
  <si>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</si>
  <si>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</si>
  <si>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</si>
  <si>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</si>
  <si>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</si>
  <si>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</si>
  <si>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</si>
  <si>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</si>
  <si>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</si>
  <si>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</si>
  <si>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</si>
  <si>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</si>
  <si>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</si>
  <si>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</si>
  <si>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</si>
  <si>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</si>
  <si>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</si>
  <si>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</si>
  <si>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</si>
  <si>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</si>
  <si>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</si>
  <si>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</si>
  <si>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</si>
  <si>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</si>
  <si>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</si>
  <si>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</si>
  <si>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</si>
  <si>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</si>
  <si>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</si>
  <si>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</si>
  <si>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</si>
  <si>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</si>
  <si>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</si>
  <si>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</si>
  <si>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</si>
  <si>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</si>
  <si>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</si>
  <si>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</si>
  <si>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</si>
  <si>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</si>
  <si>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</si>
  <si>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</si>
  <si>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</si>
  <si>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</si>
  <si>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</si>
  <si>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</si>
  <si>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</si>
  <si>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</si>
  <si>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</si>
  <si>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</si>
  <si>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</si>
  <si>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</si>
  <si>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</si>
  <si>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</si>
  <si>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</si>
  <si>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</si>
  <si>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</si>
  <si>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</si>
  <si>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</si>
  <si>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</si>
  <si>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</si>
  <si>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</si>
  <si>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</si>
  <si>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</si>
  <si>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</si>
  <si>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</si>
  <si>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</si>
  <si>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</si>
  <si>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</si>
  <si>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</si>
  <si>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</si>
  <si>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</si>
  <si>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</si>
  <si>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</si>
  <si>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</si>
  <si>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</si>
  <si>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</si>
  <si>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</si>
  <si>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</si>
  <si>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</si>
  <si>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</si>
  <si>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</si>
  <si>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</si>
  <si>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</si>
  <si>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</si>
  <si>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</si>
  <si>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</si>
  <si>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</si>
  <si>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</si>
  <si>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</si>
  <si>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</si>
  <si>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</si>
  <si>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</si>
  <si>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</si>
  <si>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</si>
  <si>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</si>
  <si>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</si>
  <si>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</si>
  <si>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</si>
  <si>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</si>
  <si>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</si>
  <si>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</si>
  <si>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</si>
  <si>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</si>
  <si>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</si>
  <si>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</si>
  <si>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--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</si>
  <si>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</si>
  <si>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</si>
  <si>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</si>
  <si>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</si>
  <si>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</si>
  <si>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</si>
  <si>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</si>
  <si>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</si>
  <si>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</si>
  <si>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</si>
  <si>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50115079     ostatní ZPr - intenzivní péče (sk.Z_542)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</si>
  <si>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</si>
  <si>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</si>
  <si>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</si>
  <si>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</si>
  <si>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</si>
  <si>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</si>
  <si>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</si>
  <si>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</si>
  <si>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</si>
  <si>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</si>
  <si>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</si>
  <si>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</si>
  <si>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</si>
  <si>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</si>
  <si>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</si>
  <si>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</si>
  <si>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</si>
  <si>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</si>
  <si>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</si>
  <si>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</si>
  <si>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</si>
  <si>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</si>
  <si>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</si>
  <si>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</si>
  <si>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</si>
  <si>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</si>
  <si>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</si>
  <si>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</si>
  <si>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</si>
  <si>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</si>
  <si>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</si>
  <si>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</si>
  <si>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</si>
  <si>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</si>
  <si>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</si>
  <si>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</si>
  <si>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</si>
  <si>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</si>
  <si>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</si>
  <si>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</si>
  <si>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</si>
  <si>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</si>
  <si>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</si>
  <si>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</si>
  <si>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</si>
  <si>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</si>
  <si>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</si>
  <si>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</si>
  <si>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</si>
  <si>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</si>
  <si>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</si>
  <si>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</si>
  <si>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</si>
  <si>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</si>
  <si>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</si>
  <si>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</si>
  <si>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</si>
  <si>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</si>
  <si>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</si>
  <si>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</si>
  <si>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</si>
  <si>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</si>
  <si>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</si>
  <si>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</si>
  <si>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</si>
  <si>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</si>
  <si>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</si>
  <si>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</si>
  <si>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</si>
  <si>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</si>
  <si>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</si>
  <si>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</si>
  <si>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</si>
  <si>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</si>
  <si>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</si>
  <si>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</si>
  <si>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</si>
  <si>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</si>
  <si>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</si>
  <si>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</si>
  <si>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</si>
  <si>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</si>
  <si>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</si>
  <si>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</si>
  <si>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</si>
  <si>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</si>
  <si>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</si>
  <si>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</si>
  <si>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</si>
  <si>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</si>
  <si>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</si>
  <si>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</si>
  <si>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</si>
  <si>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</si>
  <si>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</si>
  <si>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</si>
  <si>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</si>
  <si>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</si>
  <si>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</si>
  <si>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</si>
  <si>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</si>
  <si>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</si>
  <si>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</si>
  <si>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</si>
  <si>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</si>
  <si>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</si>
  <si>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</si>
  <si>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</si>
  <si>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</si>
  <si>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</si>
  <si>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</si>
  <si>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</si>
  <si>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</si>
  <si>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</si>
  <si>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</si>
  <si>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</si>
  <si>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</si>
  <si>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</si>
  <si>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</si>
  <si>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</si>
  <si>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</si>
  <si>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</si>
  <si>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</si>
  <si>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</si>
  <si>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</si>
  <si>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</si>
  <si>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</si>
  <si>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</si>
  <si>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</si>
  <si>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</si>
  <si>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</si>
  <si>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</si>
  <si>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</si>
  <si>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</si>
  <si>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</si>
  <si>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</si>
  <si>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</si>
  <si>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</si>
  <si>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</si>
  <si>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</si>
  <si>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</si>
  <si>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</si>
  <si>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</si>
  <si>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</si>
  <si>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</si>
  <si>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</si>
  <si>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</si>
  <si>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</si>
  <si>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</si>
  <si>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</si>
  <si>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</si>
  <si>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</si>
  <si>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</si>
  <si>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</si>
  <si>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</si>
  <si>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</si>
  <si>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</si>
  <si>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</si>
  <si>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</si>
  <si>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</si>
  <si>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</si>
  <si>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</si>
  <si>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</si>
  <si>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</si>
  <si>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</si>
  <si>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</si>
  <si>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</si>
  <si>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</si>
  <si>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</si>
  <si>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</si>
  <si>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</si>
  <si>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</si>
  <si>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</si>
  <si>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</si>
  <si>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</si>
  <si>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</si>
  <si>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</si>
  <si>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</si>
  <si>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</si>
  <si>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</si>
  <si>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</si>
  <si>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</si>
  <si>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</si>
  <si>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</si>
  <si>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</si>
  <si>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</si>
  <si>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</si>
  <si>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</si>
  <si>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</si>
  <si>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</si>
  <si>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</si>
  <si>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</si>
  <si>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</si>
  <si>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</si>
  <si>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</si>
  <si>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</si>
  <si>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</si>
  <si>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</si>
  <si>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</si>
  <si>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</si>
  <si>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</si>
  <si>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</si>
  <si>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</si>
  <si>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</si>
  <si>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</si>
  <si>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</si>
  <si>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</si>
  <si>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</si>
  <si>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</si>
  <si>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</si>
  <si>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</si>
  <si>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</si>
  <si>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</si>
  <si>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</si>
  <si>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</si>
  <si>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</si>
  <si>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</si>
  <si>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</si>
  <si>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</si>
  <si>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</si>
  <si>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</si>
  <si>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</si>
  <si>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</si>
  <si>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</si>
  <si>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</si>
  <si>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</si>
  <si>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</si>
  <si>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846341</t>
  </si>
  <si>
    <t>Indulona Heřmánková</t>
  </si>
  <si>
    <t>1x100g</t>
  </si>
  <si>
    <t>849941</t>
  </si>
  <si>
    <t>162142</t>
  </si>
  <si>
    <t>PARALEN 500</t>
  </si>
  <si>
    <t>POR TBL NOB 24X500MG</t>
  </si>
  <si>
    <t>900503</t>
  </si>
  <si>
    <t>KL AQUA PURIF. 1000G</t>
  </si>
  <si>
    <t>930444</t>
  </si>
  <si>
    <t>KL AQUA PURIF. KUL., FAG. 1 kg</t>
  </si>
  <si>
    <t>51384</t>
  </si>
  <si>
    <t>INF SOL 10X1000MLPLAH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</si>
  <si>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</si>
  <si>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</si>
  <si>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</si>
  <si>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</si>
  <si>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</si>
  <si>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</si>
  <si>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</si>
  <si>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</si>
  <si>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</si>
  <si>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</si>
  <si>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</si>
  <si>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</si>
  <si>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169789</t>
  </si>
  <si>
    <t>69789</t>
  </si>
  <si>
    <t>INF 1X500ML</t>
  </si>
  <si>
    <t>193109</t>
  </si>
  <si>
    <t>93109</t>
  </si>
  <si>
    <t>SUPRACAIN 4%</t>
  </si>
  <si>
    <t>INJ 10X2ML</t>
  </si>
  <si>
    <t>841566</t>
  </si>
  <si>
    <t>KL ETHANOL.C.BENZINO 150G</t>
  </si>
  <si>
    <t>911927</t>
  </si>
  <si>
    <t>KL ETHANOL.C.BENZINO 200G</t>
  </si>
  <si>
    <t>100392</t>
  </si>
  <si>
    <t>392</t>
  </si>
  <si>
    <t>ATROPIN BIOTIKA 0.5MG</t>
  </si>
  <si>
    <t>INJ 10X1ML/0.5MG</t>
  </si>
  <si>
    <t>705608</t>
  </si>
  <si>
    <t>Indulona modrá 100ml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</si>
  <si>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</si>
  <si>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</si>
  <si>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</si>
  <si>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</si>
  <si>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</si>
  <si>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</si>
  <si>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</si>
  <si>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</si>
  <si>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</si>
  <si>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</si>
  <si>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</si>
  <si>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</si>
  <si>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</si>
  <si>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</si>
  <si>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</si>
  <si>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</si>
  <si>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</si>
  <si>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</si>
  <si>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</si>
  <si>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</si>
  <si>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</si>
  <si>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</si>
  <si>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</si>
  <si>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</si>
  <si>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</si>
  <si>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</si>
  <si>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</si>
  <si>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</si>
  <si>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</si>
  <si>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</si>
  <si>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</si>
  <si>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</si>
  <si>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</si>
  <si>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</si>
  <si>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</si>
  <si>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</si>
  <si>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</si>
  <si>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</si>
  <si>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</si>
  <si>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</si>
  <si>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</si>
  <si>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621272</t>
  </si>
  <si>
    <t>DZ STERILIUM CLASSIC PURE 100ML</t>
  </si>
  <si>
    <t>UN 1987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</si>
  <si>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</si>
  <si>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</si>
  <si>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</si>
  <si>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</si>
  <si>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</si>
  <si>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</si>
  <si>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921020</t>
  </si>
  <si>
    <t>KL BENZINUM 130g</t>
  </si>
  <si>
    <t>900012</t>
  </si>
  <si>
    <t>KL SOL.HYD.PEROX.3% 200G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</si>
  <si>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</si>
  <si>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</si>
  <si>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</si>
  <si>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</si>
  <si>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</si>
  <si>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</si>
  <si>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</si>
  <si>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</si>
  <si>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</si>
  <si>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</si>
  <si>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</si>
  <si>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</si>
  <si>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</si>
  <si>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</si>
  <si>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</si>
  <si>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900860</t>
  </si>
  <si>
    <t>KL JODALKOHOL, 20G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</si>
  <si>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</si>
  <si>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</si>
  <si>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</si>
  <si>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</si>
  <si>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</si>
  <si>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</si>
  <si>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</si>
  <si>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</si>
  <si>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</si>
  <si>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</si>
  <si>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</si>
  <si>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</si>
  <si>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</si>
  <si>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</si>
  <si>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</si>
  <si>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</si>
  <si>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</si>
  <si>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</si>
  <si>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</si>
  <si>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</si>
  <si>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</si>
  <si>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</si>
  <si>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</si>
  <si>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</si>
  <si>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</si>
  <si>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</si>
  <si>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</si>
  <si>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</si>
  <si>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</si>
  <si>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</si>
  <si>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</si>
  <si>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</si>
  <si>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</si>
  <si>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</si>
  <si>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</si>
  <si>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</si>
  <si>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921277</t>
  </si>
  <si>
    <t>KL JODOVÝ OLEJ 30G</t>
  </si>
  <si>
    <t>140631</t>
  </si>
  <si>
    <t>40631</t>
  </si>
  <si>
    <t>ELMEX GELEE</t>
  </si>
  <si>
    <t>STM GEL 1X25GM</t>
  </si>
  <si>
    <t>847638</t>
  </si>
  <si>
    <t>Listerine Total Care 500ml</t>
  </si>
  <si>
    <t>395712</t>
  </si>
  <si>
    <t>HBF Calcium panthotenát mast 30g</t>
  </si>
  <si>
    <t>201452</t>
  </si>
  <si>
    <t>OPHTAL</t>
  </si>
  <si>
    <t>OPH AQA 4X25ML PLAST</t>
  </si>
  <si>
    <t>203092</t>
  </si>
  <si>
    <t>LIDOCAIN EGIS 10 %</t>
  </si>
  <si>
    <t>DRM SPR SOL 1X38GM</t>
  </si>
  <si>
    <t>10561</t>
  </si>
  <si>
    <t>INJ SOL 10X1000ML-PE</t>
  </si>
  <si>
    <t>990695</t>
  </si>
  <si>
    <t>Indulona Měsíčková 85ml</t>
  </si>
  <si>
    <t>990718</t>
  </si>
  <si>
    <t>Indulona Olivová 85ml</t>
  </si>
  <si>
    <t>180440</t>
  </si>
  <si>
    <t>80440</t>
  </si>
  <si>
    <t>UBISTESIN</t>
  </si>
  <si>
    <t>50113013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</si>
  <si>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</si>
  <si>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</si>
  <si>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</si>
  <si>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</si>
  <si>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</si>
  <si>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</si>
  <si>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</si>
  <si>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</si>
  <si>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P</t>
  </si>
  <si>
    <t>105951</t>
  </si>
  <si>
    <t>5951</t>
  </si>
  <si>
    <t>AMOKSIKLAV 1G</t>
  </si>
  <si>
    <t>TBL OBD 14X1GM</t>
  </si>
  <si>
    <t>50113014</t>
  </si>
  <si>
    <t>176152</t>
  </si>
  <si>
    <t>76152</t>
  </si>
  <si>
    <t>BATRAFEN</t>
  </si>
  <si>
    <t>LIQ 1X20ML</t>
  </si>
  <si>
    <t>Klinika zubního lékařství, ambulance</t>
  </si>
  <si>
    <t>Lékárna - léčiva</t>
  </si>
  <si>
    <t>Lékárna - antibiotika</t>
  </si>
  <si>
    <t>Lékárna - antimykotika</t>
  </si>
  <si>
    <t>2421 - Klinika zubního lékařství, ambulance</t>
  </si>
  <si>
    <t>J01FF01 - Klindamycin</t>
  </si>
  <si>
    <t>J01CR02 - Amoxicilin a enzymový inhibitor</t>
  </si>
  <si>
    <t>J01CR02</t>
  </si>
  <si>
    <t>AMOKSIKLAV 1 G</t>
  </si>
  <si>
    <t>POR TBL FLM 14</t>
  </si>
  <si>
    <t>J01FF01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</si>
  <si>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</si>
  <si>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</si>
  <si>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</si>
  <si>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ostatní ZPr - katetry (sk.Z_513)</t>
  </si>
  <si>
    <t>2406</t>
  </si>
  <si>
    <t>IOP - Mod.tech.vyb.v oblasti prevence nozokomiál.infek.</t>
  </si>
  <si>
    <t>IOP - Mod.tech.vyb.v oblasti prevence nozokomiál.infek. Celkem</t>
  </si>
  <si>
    <t>ZA090</t>
  </si>
  <si>
    <t>Vata buničitá přířezy 37 x 57 cm 2730152</t>
  </si>
  <si>
    <t>ZA321</t>
  </si>
  <si>
    <t>Kompresa gáza 7,5 cm x 7,5 cm / 100 ks 17 nití, 8 vrstev 06002</t>
  </si>
  <si>
    <t>Kompresa gáza 7,5 cm x 7,5 cm/100 ks 06002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</si>
  <si>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</si>
  <si>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</si>
  <si>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</si>
  <si>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</si>
  <si>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</si>
  <si>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</si>
  <si>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</si>
  <si>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</si>
  <si>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</si>
  <si>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</si>
  <si>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</si>
  <si>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</si>
  <si>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</si>
  <si>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</si>
  <si>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</si>
  <si>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</si>
  <si>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</si>
  <si>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</si>
  <si>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</si>
  <si>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ZD103</t>
  </si>
  <si>
    <t>Náplast omniplast 2,5 cm x 9,2 m 9004530</t>
  </si>
  <si>
    <t>ZD740</t>
  </si>
  <si>
    <t>Kompresa gáza sterilkompres 7,5 x 7,5 cm / 5 ks sterilní 1325019265(1230119225)</t>
  </si>
  <si>
    <t>Kompresa gáza sterilkompres 7,5 x 7,5 cm/5 ks sterilní 1325019265(1230119225)</t>
  </si>
  <si>
    <t>ZF080</t>
  </si>
  <si>
    <t>Rouška břišní 17 nití s kroužkem na tkanici 12 x 47 cm karton á 300 ks 1230100311</t>
  </si>
  <si>
    <t>ZG538</t>
  </si>
  <si>
    <t>Obvaz ran po chir.zákrocích COE PACK 530315</t>
  </si>
  <si>
    <t>Obvaz ran po chir. zákrocích COE PACK 530315</t>
  </si>
  <si>
    <t>ZA613</t>
  </si>
  <si>
    <t>Drenáž ústní sterilní 1 x 8 cm 0368 - již se nevyrábí</t>
  </si>
  <si>
    <t>ZA616</t>
  </si>
  <si>
    <t>Drenáž zubní sterilní 1 x 6 cm 0360</t>
  </si>
  <si>
    <t>ZC917</t>
  </si>
  <si>
    <t>Krytí hypro-sorb F 20 x 30 mm HY 2030/2</t>
  </si>
  <si>
    <t>ZA486</t>
  </si>
  <si>
    <t>Krytí mastný tyl jelonet   5 x 5 cm á 50 ks 7403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</si>
  <si>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</si>
  <si>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</si>
  <si>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</si>
  <si>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</si>
  <si>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</si>
  <si>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</si>
  <si>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ZM000</t>
  </si>
  <si>
    <t>Vata obvazová skládaná 50g 004307667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</si>
  <si>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</si>
  <si>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</si>
  <si>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</si>
  <si>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</si>
  <si>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</si>
  <si>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</si>
  <si>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</si>
  <si>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</si>
  <si>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</si>
  <si>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V0081946</t>
  </si>
  <si>
    <t>ZN200</t>
  </si>
  <si>
    <t>Krytí  traumacel new dent bal. á 50 ks 10115</t>
  </si>
  <si>
    <t>Krytí traumacel new dent bal. á 50 ks 10115</t>
  </si>
  <si>
    <t>ZA517</t>
  </si>
  <si>
    <t>Váleček zubní Celluron č.1 á 864 ks 430181</t>
  </si>
  <si>
    <t>ZA727</t>
  </si>
  <si>
    <t>Kontejner 30 ml sterilní 331690251750</t>
  </si>
  <si>
    <t>ZA728</t>
  </si>
  <si>
    <t>Lopatka lékařská nesterilní dřevěná ústní bal. á 100 ks 1320100655</t>
  </si>
  <si>
    <t>Lopatka ústní dřevěná lékařská nesterilní bal. á 100 ks 1320100655</t>
  </si>
  <si>
    <t>ZA754</t>
  </si>
  <si>
    <t>Stříkačka injekční 3-dílná 10 ml LL Omnifix Solo 4617100V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</si>
  <si>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</si>
  <si>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</si>
  <si>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</si>
  <si>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</si>
  <si>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</si>
  <si>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</si>
  <si>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ZB830</t>
  </si>
  <si>
    <t>Zrcátko zubní - zvětšovací b397122510020</t>
  </si>
  <si>
    <t>ZB844</t>
  </si>
  <si>
    <t>Esmarch 60 x 1250 KVS 06125</t>
  </si>
  <si>
    <t>ZB949</t>
  </si>
  <si>
    <t>Pinzeta UH sterilní HAR999565</t>
  </si>
  <si>
    <t>ZC752</t>
  </si>
  <si>
    <t>Čepelka skalpelová 15 BB515</t>
  </si>
  <si>
    <t>ZC766</t>
  </si>
  <si>
    <t>Nůžky rovné chirurgické hrotnaté 130 mm P00768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</si>
  <si>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</si>
  <si>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</si>
  <si>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</si>
  <si>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</si>
  <si>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</si>
  <si>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</si>
  <si>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ZC913</t>
  </si>
  <si>
    <t>Elektroda defibrilační pro děti 0-33/BS/ 0-15 kg quick combo 11996-000093</t>
  </si>
  <si>
    <t>ZD131</t>
  </si>
  <si>
    <t>Čepelka skalpelová 12 BB512</t>
  </si>
  <si>
    <t>ZF549</t>
  </si>
  <si>
    <t>Náústek s filtrem výměnný k plynu Entonox 1043178</t>
  </si>
  <si>
    <t>ZB585</t>
  </si>
  <si>
    <t>Vzduchovod nosní PVC 6/8 KVS 321024 (579208)</t>
  </si>
  <si>
    <t>ZB823</t>
  </si>
  <si>
    <t>Drát kulatý 0,8 mm IN0308</t>
  </si>
  <si>
    <t>ZB327</t>
  </si>
  <si>
    <t>Držák skalpelových čepelek č. 3 délka 12,3 cm cm B397112910003</t>
  </si>
  <si>
    <t>ZG735</t>
  </si>
  <si>
    <t>Čep vodící bi-pin krátký, á 100 ks RE326.1000</t>
  </si>
  <si>
    <t>ZB458</t>
  </si>
  <si>
    <t>Osteofix 0,7 mm</t>
  </si>
  <si>
    <t>ZB681</t>
  </si>
  <si>
    <t>Návlek na fix. tyčinku k OPG bal. á 200 ks 6644-IMG</t>
  </si>
  <si>
    <t>ZB848</t>
  </si>
  <si>
    <t>Osteofix 0,9 mm</t>
  </si>
  <si>
    <t>ZD178</t>
  </si>
  <si>
    <t>Sof-lex disky ES8692F</t>
  </si>
  <si>
    <t>ZK634</t>
  </si>
  <si>
    <t>Elektroda defibrilační Lifepak EDC-2015</t>
  </si>
  <si>
    <t>ZB831</t>
  </si>
  <si>
    <t>Držák zubního zrcátka 397122510100</t>
  </si>
  <si>
    <t>ZM705</t>
  </si>
  <si>
    <t>Pinzeta zubní s rýhovanou čelistí lomená 157 mm 397114500021</t>
  </si>
  <si>
    <t>ZD568</t>
  </si>
  <si>
    <t>Kleště laboratorní 117520700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</si>
  <si>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</si>
  <si>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</si>
  <si>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</si>
  <si>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</si>
  <si>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</si>
  <si>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</si>
  <si>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</si>
  <si>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</si>
  <si>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</si>
  <si>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</si>
  <si>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</si>
  <si>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</si>
  <si>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ZC306</t>
  </si>
  <si>
    <t>Adhesor orig. 80 g N-1 prášek 55 g tekutina N-1</t>
  </si>
  <si>
    <t>ZC313</t>
  </si>
  <si>
    <t>Repin 800g orig. 4241110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</si>
  <si>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</si>
  <si>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</si>
  <si>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</si>
  <si>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</si>
  <si>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</si>
  <si>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</si>
  <si>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</si>
  <si>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</si>
  <si>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</si>
  <si>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</si>
  <si>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</si>
  <si>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</si>
  <si>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</si>
  <si>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</si>
  <si>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</si>
  <si>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</si>
  <si>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</si>
  <si>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</si>
  <si>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</si>
  <si>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</si>
  <si>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</si>
  <si>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</si>
  <si>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</si>
  <si>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</si>
  <si>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</si>
  <si>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</si>
  <si>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</si>
  <si>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</si>
  <si>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</si>
  <si>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</si>
  <si>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</si>
  <si>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ZD161</t>
  </si>
  <si>
    <t>Matrice classic eliptická 7932.3</t>
  </si>
  <si>
    <t>ZD351</t>
  </si>
  <si>
    <t>Speedex Universal Aktivator 1 x 60 ml - 60 g IX4990</t>
  </si>
  <si>
    <t>ZD387</t>
  </si>
  <si>
    <t>Gumička ligovací elast.ligatury Safe-T-Ties (400-417) 400-801</t>
  </si>
  <si>
    <t>ZD390</t>
  </si>
  <si>
    <t>Tahy gumové intraor.-medium 3/16" 407-031S</t>
  </si>
  <si>
    <t>ZD528</t>
  </si>
  <si>
    <t>Zuby primodent zadní PO610</t>
  </si>
  <si>
    <t>ZD680</t>
  </si>
  <si>
    <t>Aqua cem, fix.materiál pro zub.náhrady 30 g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</si>
  <si>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</si>
  <si>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</si>
  <si>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</si>
  <si>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</si>
  <si>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</si>
  <si>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</si>
  <si>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</si>
  <si>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</si>
  <si>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</si>
  <si>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neon růžová 400-803 (400-405)</t>
  </si>
  <si>
    <t>ZE730</t>
  </si>
  <si>
    <t>Implantát D4.4 BIO-ACCEL/L10 0221:3</t>
  </si>
  <si>
    <t>ZF135</t>
  </si>
  <si>
    <t>Fréza malá 999-6000</t>
  </si>
  <si>
    <t>ZG557</t>
  </si>
  <si>
    <t>Zámky keramické signature (sada=6ks) Q3010</t>
  </si>
  <si>
    <t>ZG693</t>
  </si>
  <si>
    <t>Desky bazální - horní transparentní bal.á 50 ks 90 02 525</t>
  </si>
  <si>
    <t>ZI638</t>
  </si>
  <si>
    <t>Koncovka odsávací Sugritip-micro, á 20 ks 402048</t>
  </si>
  <si>
    <t>ZI663</t>
  </si>
  <si>
    <t>Gumička ligovací 400-402</t>
  </si>
  <si>
    <t>Gumička ligovací 400-809</t>
  </si>
  <si>
    <t>ZI807</t>
  </si>
  <si>
    <t>Implantát D4.4 BIO-ACCEL/L12 0321:3</t>
  </si>
  <si>
    <t>ZI810</t>
  </si>
  <si>
    <t>Nit elastická kulatá hrubá J0388</t>
  </si>
  <si>
    <t>ZI811</t>
  </si>
  <si>
    <t>Klínek derotační 400-301</t>
  </si>
  <si>
    <t>ZI927</t>
  </si>
  <si>
    <t>Amalgám YDM velikost 1 YDM-I/400</t>
  </si>
  <si>
    <t>ZL577</t>
  </si>
  <si>
    <t>Sprej Kavo 4119640KA</t>
  </si>
  <si>
    <t>ZA985</t>
  </si>
  <si>
    <t>Šroubovák imbus ruční hex krátký 1.4/L11/L25 2224.3</t>
  </si>
  <si>
    <t>ZB881</t>
  </si>
  <si>
    <t>Implantát D2.9 SB/L12 02101:3</t>
  </si>
  <si>
    <t>ZC480</t>
  </si>
  <si>
    <t>Siloflex plus light 200 g 4213210</t>
  </si>
  <si>
    <t>ZC512</t>
  </si>
  <si>
    <t>Čep papírový 15-40 BT930.1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</si>
  <si>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</si>
  <si>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</si>
  <si>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</si>
  <si>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</si>
  <si>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</si>
  <si>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</si>
  <si>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</si>
  <si>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</si>
  <si>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</si>
  <si>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 / 120 mm ER581240</t>
  </si>
  <si>
    <t>ZD290</t>
  </si>
  <si>
    <t>Tetric Evo 2g Flow A2</t>
  </si>
  <si>
    <t>ZD336</t>
  </si>
  <si>
    <t>Dentalon plus liquid 250 ml HK65041138</t>
  </si>
  <si>
    <t>ZD531</t>
  </si>
  <si>
    <t>Superacryl plus PLV. 500 g</t>
  </si>
  <si>
    <t>ZD789</t>
  </si>
  <si>
    <t>Clip clip /voco/prov.výplňový materiál stříkačka 2 x 4 g 1284</t>
  </si>
  <si>
    <t>ZF313</t>
  </si>
  <si>
    <t>Opticor flow barva A3 4000009</t>
  </si>
  <si>
    <t>ZF690</t>
  </si>
  <si>
    <t>Drát NiTi 016 lower oval form III 101-435</t>
  </si>
  <si>
    <t>ZF691</t>
  </si>
  <si>
    <t>Drát NiTi 16 x 22 upper oval form III 101-442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</si>
  <si>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</si>
  <si>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</si>
  <si>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</si>
  <si>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</si>
  <si>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</si>
  <si>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</si>
  <si>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</si>
  <si>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</si>
  <si>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ZH467</t>
  </si>
  <si>
    <t>Sprej Kavo QUATTROCARE á 6 ks (6 lahví) KaVo QUATTROcare spreje a 500 ml 1.005.4525</t>
  </si>
  <si>
    <t>ZJ177</t>
  </si>
  <si>
    <t>Implantát D3.7 BIO/L8 0151:3</t>
  </si>
  <si>
    <t>ZK611</t>
  </si>
  <si>
    <t>Kanyla RMO FLI 47 A08747</t>
  </si>
  <si>
    <t>ZL447</t>
  </si>
  <si>
    <t>Matrice Hawe adapt 1207581207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</si>
  <si>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</si>
  <si>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</si>
  <si>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</si>
  <si>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</si>
  <si>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</si>
  <si>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K-File 063025015</t>
  </si>
  <si>
    <t>Pronikač K - File 063025015</t>
  </si>
  <si>
    <t>ZL796</t>
  </si>
  <si>
    <t>Vlákno zubní Oral-Satin Tape 0498822</t>
  </si>
  <si>
    <t>ZC827</t>
  </si>
  <si>
    <t>Implantát D4.4 BIO-ACCEL/L14 0421:3</t>
  </si>
  <si>
    <t>ZL894</t>
  </si>
  <si>
    <t>Aplikátor M+W MicroTips modrý 0200507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</si>
  <si>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</si>
  <si>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</si>
  <si>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</si>
  <si>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</si>
  <si>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</si>
  <si>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</si>
  <si>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</si>
  <si>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</si>
  <si>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</si>
  <si>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</si>
  <si>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ZM052</t>
  </si>
  <si>
    <t>Hmota otiskovací silikonová express XT Ligh Body A 9018671</t>
  </si>
  <si>
    <t>ZE181</t>
  </si>
  <si>
    <t>Fólie erkodur 1,0 x 120 mm ER521210</t>
  </si>
  <si>
    <t>ZD986</t>
  </si>
  <si>
    <t>Superpont Vita 100g 620003503</t>
  </si>
  <si>
    <t>ZH111</t>
  </si>
  <si>
    <t>Čep 06 papírový 15-40 dentaclean 9019134</t>
  </si>
  <si>
    <t>ZI092</t>
  </si>
  <si>
    <t>Čep papírový 04% VDW558025 1569322</t>
  </si>
  <si>
    <t>ZD465</t>
  </si>
  <si>
    <t>Pilník K-File 397144518762</t>
  </si>
  <si>
    <t>Pilník K - File 397144518762</t>
  </si>
  <si>
    <t>ZC193</t>
  </si>
  <si>
    <t>Poresorb-TCP 1.0 g/1.2 ml 1,0-2,0 m 41:2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</si>
  <si>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</si>
  <si>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</si>
  <si>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</si>
  <si>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</si>
  <si>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</si>
  <si>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</si>
  <si>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</si>
  <si>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ZD214</t>
  </si>
  <si>
    <t>Speedex komplet 620003520</t>
  </si>
  <si>
    <t>ZD140</t>
  </si>
  <si>
    <t>Pájka univerz.stříbrná - 700°C 380-604-50</t>
  </si>
  <si>
    <t>ZG518</t>
  </si>
  <si>
    <t>Návlek na senzor RVG  bal. á 500ks 582024</t>
  </si>
  <si>
    <t>ZH114</t>
  </si>
  <si>
    <t>Čep gutaperčový ProTaper F2 bal. á 60 ks 0488676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</si>
  <si>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</si>
  <si>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</si>
  <si>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</si>
  <si>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</si>
  <si>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</si>
  <si>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</si>
  <si>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</si>
  <si>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</si>
  <si>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</si>
  <si>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</si>
  <si>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</si>
  <si>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Sádra-stone orange 0613/25</t>
  </si>
  <si>
    <t>Sádra stone orange 0613/25</t>
  </si>
  <si>
    <t>Sádra Hinristone zlatoh. 25 kg 0613/25</t>
  </si>
  <si>
    <t>ZG110</t>
  </si>
  <si>
    <t>Kroužky molárové dolní -6  D/LV  881-001 až 036</t>
  </si>
  <si>
    <t>ZF445</t>
  </si>
  <si>
    <t>Váleček vhojovací D3.7/d5.2/L6 3722.3</t>
  </si>
  <si>
    <t>ZH107</t>
  </si>
  <si>
    <t>Čep 06 gutaperčový 15-40 dentaclean á 60 ks G64011 9003571</t>
  </si>
  <si>
    <t>ZC299</t>
  </si>
  <si>
    <t>Dentiplast 20 g 4232110</t>
  </si>
  <si>
    <t>ZD335</t>
  </si>
  <si>
    <t>Dentalon plus-barva HK650410L</t>
  </si>
  <si>
    <t>ZD375</t>
  </si>
  <si>
    <t>GC Fuji Plus GC001409</t>
  </si>
  <si>
    <t>ZE685</t>
  </si>
  <si>
    <t>Nit elastická čirá 18 x 18 ECM0695</t>
  </si>
  <si>
    <t>ZG695</t>
  </si>
  <si>
    <t>Vosk modelovací - speciál letní 1,5 mm 2500 g 9001516</t>
  </si>
  <si>
    <t>ZC328</t>
  </si>
  <si>
    <t>Calxyd ve stříkačce 2 x 3,5 g 4142120</t>
  </si>
  <si>
    <t>ZG959</t>
  </si>
  <si>
    <t>Keramika ceramco 3 - přirozená tavná hmota 15g DE301322</t>
  </si>
  <si>
    <t>ZD005</t>
  </si>
  <si>
    <t>Separating fluid 500 ml 620000380</t>
  </si>
  <si>
    <t>ZC382</t>
  </si>
  <si>
    <t>Opticor flow barva A2 1008A2</t>
  </si>
  <si>
    <t>ZL411</t>
  </si>
  <si>
    <t>Cement pryskyřičný RelyX U 200 9026798</t>
  </si>
  <si>
    <t>ZF615</t>
  </si>
  <si>
    <t>Pronikač Hedstrém 053025008B</t>
  </si>
  <si>
    <t>ZL521</t>
  </si>
  <si>
    <t>Granulát spongiozní ACE Nu Oss Collagen blok 6 x 7 x 8 mm 100 mg 509-9100</t>
  </si>
  <si>
    <t>ZF935</t>
  </si>
  <si>
    <t>Pronikač 053025015</t>
  </si>
  <si>
    <t>ZG860</t>
  </si>
  <si>
    <t>Gumička ligovací á 30 ks neon modrá 400-812 (400-413)</t>
  </si>
  <si>
    <t>ZF575</t>
  </si>
  <si>
    <t>Granulát BOI-OSS spongiosa granulát 1- 2 mm á 0,5 g DGD46B307098E</t>
  </si>
  <si>
    <t>ZJ178</t>
  </si>
  <si>
    <t>Implantát D5.1 BIO/L8 1551:3</t>
  </si>
  <si>
    <t>ZD523</t>
  </si>
  <si>
    <t>Kotouč řezací pr.40/0,5 mm, á 10 ks, 370000107</t>
  </si>
  <si>
    <t>ZB044</t>
  </si>
  <si>
    <t>Šroub ortodontický Bertoni 602-606-1</t>
  </si>
  <si>
    <t>ZC471</t>
  </si>
  <si>
    <t>Spofacryl orig. 100g O 4318200</t>
  </si>
  <si>
    <t>ZG158</t>
  </si>
  <si>
    <t>Vlákno wedjets na kofferdam 2,1 m barva žlutá 0035117</t>
  </si>
  <si>
    <t>ZF010</t>
  </si>
  <si>
    <t>Pilník L=31 397144519032</t>
  </si>
  <si>
    <t>ZC821</t>
  </si>
  <si>
    <t>Occlu spray zelený 75 ml 620000306</t>
  </si>
  <si>
    <t>ZB278</t>
  </si>
  <si>
    <t>Pronikač K-File 063025020</t>
  </si>
  <si>
    <t>Pronikač K - File 063025020</t>
  </si>
  <si>
    <t>ZD095</t>
  </si>
  <si>
    <t>Tekutina expanzní sheraifina 1l 1501SH</t>
  </si>
  <si>
    <t>ZD500</t>
  </si>
  <si>
    <t>IPS-InLine dentin A-D A4 20g  IV593230</t>
  </si>
  <si>
    <t>ZC517</t>
  </si>
  <si>
    <t>Nit dentální BT485</t>
  </si>
  <si>
    <t>ZJ033</t>
  </si>
  <si>
    <t>Čep gutaperčový 06 vel. 25 dentaclean 9003557</t>
  </si>
  <si>
    <t>ZE411</t>
  </si>
  <si>
    <t>Nůž modelovací 130 mm ME155520212</t>
  </si>
  <si>
    <t>ZC522</t>
  </si>
  <si>
    <t>Pasta Superpolish 1719 620000422</t>
  </si>
  <si>
    <t>ZE911</t>
  </si>
  <si>
    <t>Čep 06 papírový 30 dentaclean á 100 ks P64030 9019139</t>
  </si>
  <si>
    <t>ZK443</t>
  </si>
  <si>
    <t>Pomůcka k odtažení rtů Optragate 80 ks 590851 0091612</t>
  </si>
  <si>
    <t>ZE860</t>
  </si>
  <si>
    <t>Nástroj modelovací červený HSL033-00</t>
  </si>
  <si>
    <t>ZI516</t>
  </si>
  <si>
    <t>Čep 06 papírový 25 dentaclean á 100 ks P64025 9019138</t>
  </si>
  <si>
    <t>ZI515</t>
  </si>
  <si>
    <t>Čep 06 papírový 20 dentaclean á 100 ks 9019137</t>
  </si>
  <si>
    <t>ZI630</t>
  </si>
  <si>
    <t>Cement dent. ketac cem sada 33 g prášku 12 ml tekutiny + příslušenství 37200</t>
  </si>
  <si>
    <t>ZC386</t>
  </si>
  <si>
    <t>Kavitan pro A3 15 g prášek 10 g LIQ 4113312</t>
  </si>
  <si>
    <t>ZF279</t>
  </si>
  <si>
    <t>Kroužky molárové dolní  -7  D/LV  889-011 až 036</t>
  </si>
  <si>
    <t>ZL966</t>
  </si>
  <si>
    <t>Transpa incizal TI 2 á 20 g IV593263</t>
  </si>
  <si>
    <t>ZI685</t>
  </si>
  <si>
    <t>Pilník K-File 397144518772</t>
  </si>
  <si>
    <t>ZH124</t>
  </si>
  <si>
    <t>Pronikač K-File 063025010</t>
  </si>
  <si>
    <t>Pronikač K - File 063025010</t>
  </si>
  <si>
    <t>ZD368</t>
  </si>
  <si>
    <t>Matrice Hawe Neos 376</t>
  </si>
  <si>
    <t>ZL182</t>
  </si>
  <si>
    <t>Ingoty LT IPS e-max Press barva A3,5 bal. á 5 ks IV605276</t>
  </si>
  <si>
    <t>ZC387</t>
  </si>
  <si>
    <t>Kavitan plus A2 4113231</t>
  </si>
  <si>
    <t>ZF278</t>
  </si>
  <si>
    <t>Kroužky molárové dolní  7-  D/PR 888-001 až 036</t>
  </si>
  <si>
    <t>ZD006</t>
  </si>
  <si>
    <t>Duracryl plus liq. 250 g 160000041</t>
  </si>
  <si>
    <t>ZD440</t>
  </si>
  <si>
    <t>Čep světlovodný DT light vel.0-3 bal.á 6 ks</t>
  </si>
  <si>
    <t>ZC476</t>
  </si>
  <si>
    <t>Sprej Kavo 500 ml 4620402A</t>
  </si>
  <si>
    <t>ZF025</t>
  </si>
  <si>
    <t>Superpont enamel T 100g 4321251</t>
  </si>
  <si>
    <t>ZC415</t>
  </si>
  <si>
    <t>Interwaxit s rozprašovačem á 200 ml 413</t>
  </si>
  <si>
    <t>ZC565</t>
  </si>
  <si>
    <t>Premacryl prášek růžový 500 g 4342405</t>
  </si>
  <si>
    <t>ZF806</t>
  </si>
  <si>
    <t>Calcimol LC stříkačka 2 x 2 ml (2 x 2 5g střík., aplikačná kanyly) 0075356</t>
  </si>
  <si>
    <t>ZK291</t>
  </si>
  <si>
    <t>Adhesor orig. 80 g N3 4111113</t>
  </si>
  <si>
    <t>ZI271</t>
  </si>
  <si>
    <t>Šroub pro fixaci konstrukce M1.6/hex 1.0 1641.3</t>
  </si>
  <si>
    <t>ZM736</t>
  </si>
  <si>
    <t>Fólie Erkoflex 1 mm / 120 mm ER581210</t>
  </si>
  <si>
    <t>ZD270</t>
  </si>
  <si>
    <t>Čep papírový 170000129</t>
  </si>
  <si>
    <t>ZL707</t>
  </si>
  <si>
    <t>Tekutina pro zatmelovací hmotu IPS Vest Press Speed á 1000 ml IV595587</t>
  </si>
  <si>
    <t>ZL536</t>
  </si>
  <si>
    <t>Dyract extra A2</t>
  </si>
  <si>
    <t>ZG401</t>
  </si>
  <si>
    <t>Orthocryl Neon zelený pulvis á200g 160-010-00</t>
  </si>
  <si>
    <t>ZM836</t>
  </si>
  <si>
    <t>Čep 06 papírový 60 dentacean 9019141</t>
  </si>
  <si>
    <t>ZB256</t>
  </si>
  <si>
    <t>IPS Dentin A-D B1 20g  IV593231</t>
  </si>
  <si>
    <t>ZM837</t>
  </si>
  <si>
    <t>Drát ligaturový 0,25 501-025-00</t>
  </si>
  <si>
    <t>ZF493</t>
  </si>
  <si>
    <t>Gumička ligovací 400-437</t>
  </si>
  <si>
    <t>ZC445</t>
  </si>
  <si>
    <t>Kroužek molárový horní 7+ H/PR 886-001 až 036</t>
  </si>
  <si>
    <t>ZI514</t>
  </si>
  <si>
    <t>Čep 06 papírový 15 dentaclean 9019136</t>
  </si>
  <si>
    <t>ZD420</t>
  </si>
  <si>
    <t>Klínek dřevěný (polydentia) 9002277</t>
  </si>
  <si>
    <t>ZD235</t>
  </si>
  <si>
    <t>Signum metal bond 2 4 ml 620003528</t>
  </si>
  <si>
    <t>ZM899</t>
  </si>
  <si>
    <t>Čepy pro destičku na pálení keramiky 2 mm bal. á 12 ks SL9020</t>
  </si>
  <si>
    <t>ZM903</t>
  </si>
  <si>
    <t>Stojánek keramický C VIB013</t>
  </si>
  <si>
    <t>ZM898</t>
  </si>
  <si>
    <t>Spray pro skenování 3D bal. á 400 ml Laserscanning Anti-clare-spray 119990001</t>
  </si>
  <si>
    <t>ZD141</t>
  </si>
  <si>
    <t>Pasta ochran. pro ledování R0227-01</t>
  </si>
  <si>
    <t>ZD890</t>
  </si>
  <si>
    <t>Hmota zatmelovací Shera Cast 20 kg /8x2,5/</t>
  </si>
  <si>
    <t>ZE019</t>
  </si>
  <si>
    <t>Pasta leštící Opal 35 g 520.0000RE</t>
  </si>
  <si>
    <t>ZD874</t>
  </si>
  <si>
    <t>Fréza heatles bílá HFB 7 mon. 7HFB</t>
  </si>
  <si>
    <t>ZJ749</t>
  </si>
  <si>
    <t>Obturátor ProTaper F3 bal. á 6 ks 9026538</t>
  </si>
  <si>
    <t>ZM869</t>
  </si>
  <si>
    <t>Jehla jednorázová septoject zelená G 30 0,3 x 16 mm bal. á 100 ks 9009059</t>
  </si>
  <si>
    <t>ZM900</t>
  </si>
  <si>
    <t>Čepy pro destičku na pálení keramiky 3 mm bal. á 12 ks SL9021</t>
  </si>
  <si>
    <t>ZM902</t>
  </si>
  <si>
    <t>Stojánek keramický A  VIB011</t>
  </si>
  <si>
    <t>ZC535</t>
  </si>
  <si>
    <t>Induret gel C100700</t>
  </si>
  <si>
    <t>ZD313</t>
  </si>
  <si>
    <t>Oranwash L 140 ml IX2877</t>
  </si>
  <si>
    <t>ZM870</t>
  </si>
  <si>
    <t>Čep gutaperčový 06 vel. 15 dentaclean 9003553</t>
  </si>
  <si>
    <t>ZM871</t>
  </si>
  <si>
    <t>Čep gutaperčový 06 vel. 20 dentaclean 9003555</t>
  </si>
  <si>
    <t>ZL448</t>
  </si>
  <si>
    <t>Matrice Hawe adapt 1205581205</t>
  </si>
  <si>
    <t>ZC469</t>
  </si>
  <si>
    <t>Superpont pulvis 100g 4321751</t>
  </si>
  <si>
    <t>ZM654</t>
  </si>
  <si>
    <t>Pinzeta na lepení zámků 025-277-00</t>
  </si>
  <si>
    <t>ZM904</t>
  </si>
  <si>
    <t>Stojánek keramický G VIB009</t>
  </si>
  <si>
    <t>ZK453</t>
  </si>
  <si>
    <t>Pronikač C pilot 053031020</t>
  </si>
  <si>
    <t>ZC253</t>
  </si>
  <si>
    <t>Čep 06 papírový 35 dentaclean 9019140</t>
  </si>
  <si>
    <t>ZG865</t>
  </si>
  <si>
    <t>Pásek strippingový 106-221</t>
  </si>
  <si>
    <t>ZF929</t>
  </si>
  <si>
    <t>Pronikač 053025030</t>
  </si>
  <si>
    <t>ZI257</t>
  </si>
  <si>
    <t>Čep gutaperčový č. 015 1559241</t>
  </si>
  <si>
    <t>ZJ039</t>
  </si>
  <si>
    <t>Adhezivum Xeno V 2,5 ml 60667317</t>
  </si>
  <si>
    <t>ZG867</t>
  </si>
  <si>
    <t>Pásek strippingový 106-221D</t>
  </si>
  <si>
    <t>ZM868</t>
  </si>
  <si>
    <t>Kroužek horní premoláry 790-218-02</t>
  </si>
  <si>
    <t>ZH125</t>
  </si>
  <si>
    <t>Čep gutaperčový sada 02% 015-40 VDW525230 1552432</t>
  </si>
  <si>
    <t>ZC447</t>
  </si>
  <si>
    <t>Striproll 6 mm HW685</t>
  </si>
  <si>
    <t>ZG149</t>
  </si>
  <si>
    <t>Kazeta a stojánek na rotační nástroje 397139500740</t>
  </si>
  <si>
    <t>ZN018</t>
  </si>
  <si>
    <t>Vlákno zubní Mira floss zásobník Big 0122830</t>
  </si>
  <si>
    <t>ZM649</t>
  </si>
  <si>
    <t>Drát noninium 16 x 25D 764-029-00</t>
  </si>
  <si>
    <t>ZL706</t>
  </si>
  <si>
    <t>Hmota zatmelovací IPS Vest Press Speed á 50/100G IV595591</t>
  </si>
  <si>
    <t>ZN014</t>
  </si>
  <si>
    <t>Drát ocelový prut 018 remanium 535-045-00</t>
  </si>
  <si>
    <t>Drát ocelový prut 018 remanium bal. á 25 ks 535-045-00</t>
  </si>
  <si>
    <t>ZB393</t>
  </si>
  <si>
    <t>Hmota otiskovací silikonová speedex putty 0026292</t>
  </si>
  <si>
    <t>ZM901</t>
  </si>
  <si>
    <t>Čepy pro destičku na pálení keramiky 5 mm bal. á 12 ks SL9022</t>
  </si>
  <si>
    <t>ZC379</t>
  </si>
  <si>
    <t>Aqasil Ultra LV Regular 4 x 50 ml DT678779</t>
  </si>
  <si>
    <t>ZM647</t>
  </si>
  <si>
    <t>Drát noninium 16 x 22D 764-021-00</t>
  </si>
  <si>
    <t>ZL184</t>
  </si>
  <si>
    <t>Ingoty LT IPS e-max Press barva D3 bal. á 5 ks IV605281</t>
  </si>
  <si>
    <t>ZM646</t>
  </si>
  <si>
    <t>Rretraktor kombinovaný dětský 57</t>
  </si>
  <si>
    <t>ZC552</t>
  </si>
  <si>
    <t>Sof-lex disky ES8692SF</t>
  </si>
  <si>
    <t>ZC319</t>
  </si>
  <si>
    <t>Papír artikulační modročerv. l 12x10lis 102</t>
  </si>
  <si>
    <t>ZL944</t>
  </si>
  <si>
    <t>Vlákno zubní M + W 25 m nevosk 0000876</t>
  </si>
  <si>
    <t>ZH130</t>
  </si>
  <si>
    <t>Keramika Ceramco 3 - base paste á 2 ml DE301040</t>
  </si>
  <si>
    <t>ZJ200</t>
  </si>
  <si>
    <t>Šroub ortodontický 600-301</t>
  </si>
  <si>
    <t>ZE858</t>
  </si>
  <si>
    <t>Šroub ortodontický 600-300</t>
  </si>
  <si>
    <t>ZC533</t>
  </si>
  <si>
    <t>Relyx temp NE001</t>
  </si>
  <si>
    <t>ZL181</t>
  </si>
  <si>
    <t>Ingoty LT IPS e-max Press barva A3 bal. á 5 ks IV605275</t>
  </si>
  <si>
    <t>ZA237</t>
  </si>
  <si>
    <t>Vosk plotýn.růžový 1,5mm 500g IN02312</t>
  </si>
  <si>
    <t>ZM050</t>
  </si>
  <si>
    <t>Hmota otiskovací silikonová express XT Putty soft 9018679</t>
  </si>
  <si>
    <t>ZC529</t>
  </si>
  <si>
    <t>Kavitan LC VARNISCH 5 g 4113280</t>
  </si>
  <si>
    <t>ZC235</t>
  </si>
  <si>
    <t>Implantát D5.1 BIO/L14 4551:3</t>
  </si>
  <si>
    <t>ZL183</t>
  </si>
  <si>
    <t>Ingoty LT IPS e-max Press barva D2 bal. á 5 ks IV626311</t>
  </si>
  <si>
    <t>ZC304</t>
  </si>
  <si>
    <t>Stomaflex varnish (lak) 140 g 4817330</t>
  </si>
  <si>
    <t>ZD543</t>
  </si>
  <si>
    <t>Speedex Light Body IX4980</t>
  </si>
  <si>
    <t>ZN042</t>
  </si>
  <si>
    <t>Pečetidlo fisur Fissurit FX bal. á 2 x 2,5 g 0175196</t>
  </si>
  <si>
    <t>ZJ754</t>
  </si>
  <si>
    <t>Pilník K-File 063031015</t>
  </si>
  <si>
    <t>Pilník K - File 063031015</t>
  </si>
  <si>
    <t>ZF058</t>
  </si>
  <si>
    <t>Signum Dentin 1x4g D3 4951000A</t>
  </si>
  <si>
    <t>ZE584</t>
  </si>
  <si>
    <t>Aquasil ultra XLV/regular set 678781</t>
  </si>
  <si>
    <t>ZN005</t>
  </si>
  <si>
    <t>Implantát astra tech osseoSpeed TX 3.5 9 mm a24951</t>
  </si>
  <si>
    <t>ZC178</t>
  </si>
  <si>
    <t>Implantát D2.9 SB/L14 03101:3</t>
  </si>
  <si>
    <t>ZJ753</t>
  </si>
  <si>
    <t>Pilník K-File 063031010</t>
  </si>
  <si>
    <t>Pilník K - File 063031010</t>
  </si>
  <si>
    <t>ZN004</t>
  </si>
  <si>
    <t>Implantát astra tech osseoSpeed TX 3.5 S 9 mm a24931</t>
  </si>
  <si>
    <t>ZJ765</t>
  </si>
  <si>
    <t>Pasta pro vypalování v keramické peci á 12 g VIEFP12</t>
  </si>
  <si>
    <t>ZC358</t>
  </si>
  <si>
    <t>Superacryl plus  liq. 250 ml 4328902</t>
  </si>
  <si>
    <t>Superacryl plus liq. 250 ml 4328902</t>
  </si>
  <si>
    <t>ZC326</t>
  </si>
  <si>
    <t>Kartáček na kořenové nástroje 14360NI</t>
  </si>
  <si>
    <t>ZF383</t>
  </si>
  <si>
    <t>Tetric Evo ceram 3g</t>
  </si>
  <si>
    <t>ZG960</t>
  </si>
  <si>
    <t>Keramika ceramco 3 - opálová tavná hmota</t>
  </si>
  <si>
    <t>ZC332</t>
  </si>
  <si>
    <t>Matrice Hawe Kerr 399A</t>
  </si>
  <si>
    <t>ZC369</t>
  </si>
  <si>
    <t>Drát kulatý pr. 7 mm IN0307</t>
  </si>
  <si>
    <t>ZL180</t>
  </si>
  <si>
    <t>Ingoty LT IPS e-max Press barva A2 bal. á 5 ks IV605274</t>
  </si>
  <si>
    <t>ZF676</t>
  </si>
  <si>
    <t>Superpont dentin 100g 4324220</t>
  </si>
  <si>
    <t>ZJ046</t>
  </si>
  <si>
    <t>Drát v prutu 018 splétaný  545-745-00</t>
  </si>
  <si>
    <t>ZC385</t>
  </si>
  <si>
    <t>Dyract flow A3 2 x 1,8 g</t>
  </si>
  <si>
    <t>ZD115</t>
  </si>
  <si>
    <t>Signum Margin á 4 g SM4001</t>
  </si>
  <si>
    <t>ZA277</t>
  </si>
  <si>
    <t>Sádra Hinristone 25 kg 0612/25</t>
  </si>
  <si>
    <t>Sádra Hinristone zelený 25 kg 0612/25</t>
  </si>
  <si>
    <t>ZG958</t>
  </si>
  <si>
    <t>Keramika ceramco 3 - dentinová hmota D3 15g</t>
  </si>
  <si>
    <t>ZC907</t>
  </si>
  <si>
    <t>Implantát D2.9 SB/L16 04101:3</t>
  </si>
  <si>
    <t>ZN019</t>
  </si>
  <si>
    <t>Pronikač C pilot V040368025012</t>
  </si>
  <si>
    <t>ZC312</t>
  </si>
  <si>
    <t>Remanium CS 1 kg, 102-403</t>
  </si>
  <si>
    <t>Remanium CS 1 kg, 102-403 180000228</t>
  </si>
  <si>
    <t>ZE589</t>
  </si>
  <si>
    <t>Kavitan pro 9004 567</t>
  </si>
  <si>
    <t>ZC233</t>
  </si>
  <si>
    <t>Implantát D3.7 BIO/L14 0451:3</t>
  </si>
  <si>
    <t>ZD393</t>
  </si>
  <si>
    <t>Drát NiTi 016 upper oval form III 101-434</t>
  </si>
  <si>
    <t>ZC663</t>
  </si>
  <si>
    <t>Calcimol LC 2 x 5 g tuba 1047</t>
  </si>
  <si>
    <t>ZI095</t>
  </si>
  <si>
    <t>Pronikač k-reamers 053025010</t>
  </si>
  <si>
    <t>ZA422</t>
  </si>
  <si>
    <t>Prostředek izolační picosep á 30 ml 1552.0030</t>
  </si>
  <si>
    <t>ZC320</t>
  </si>
  <si>
    <t>Písek Cobra White 50 um 5 kg</t>
  </si>
  <si>
    <t>ZD116</t>
  </si>
  <si>
    <t>Signum enamel á 4 g 4951013A</t>
  </si>
  <si>
    <t>ZL520</t>
  </si>
  <si>
    <t>Materiál kostní výplňový R.T.R. 0056610</t>
  </si>
  <si>
    <t>ZN016</t>
  </si>
  <si>
    <t>Zátka pro čepy BiPin bal. á 500 ks RE322000</t>
  </si>
  <si>
    <t>ZL705</t>
  </si>
  <si>
    <t>Tekutina Build-UP liquid IV593352</t>
  </si>
  <si>
    <t>ZA477</t>
  </si>
  <si>
    <t>IPS e.max Press Ingoty LT B2, á 5 ks, IV605278</t>
  </si>
  <si>
    <t>ZD798</t>
  </si>
  <si>
    <t>Light bond stříkačky á 4 ks LBPPF</t>
  </si>
  <si>
    <t>ZD357</t>
  </si>
  <si>
    <t>Papír artikulační modročerv. U 6 x 10 lis. 103</t>
  </si>
  <si>
    <t>ZI256</t>
  </si>
  <si>
    <t>Čep papírový Cell Pack 0,2/80 DC61630025</t>
  </si>
  <si>
    <t>ZC232</t>
  </si>
  <si>
    <t>Implantát D3.7 BIO/L10 0251:3</t>
  </si>
  <si>
    <t>ZL893</t>
  </si>
  <si>
    <t>Aplikátor M+W MicroTips žluté 0200508</t>
  </si>
  <si>
    <t>ZG670</t>
  </si>
  <si>
    <t>KaVo prophy pearls (80 sáčků á 15 g) 1.010.1826</t>
  </si>
  <si>
    <t>ZF484</t>
  </si>
  <si>
    <t>Drát NiTi 018 101-437</t>
  </si>
  <si>
    <t>ZJ747</t>
  </si>
  <si>
    <t>Obturátor ProTaper F2 bal. á 6 ks 9026537</t>
  </si>
  <si>
    <t>ZA934</t>
  </si>
  <si>
    <t>Granulát BOI-OSS 0,25-1 mm 0,5 g DGD460306107E</t>
  </si>
  <si>
    <t>ZL965</t>
  </si>
  <si>
    <t>Transpa incizal TI 1 á 20 g IV593262</t>
  </si>
  <si>
    <t>ZC921</t>
  </si>
  <si>
    <t>Pružina open v cívce 100-751</t>
  </si>
  <si>
    <t>ZH899</t>
  </si>
  <si>
    <t>Pásky stripovací jednostranné 106-220</t>
  </si>
  <si>
    <t>ZA222</t>
  </si>
  <si>
    <t>Membrána bio-gide 30 x 40 mm DGD460308034</t>
  </si>
  <si>
    <t>ZN043</t>
  </si>
  <si>
    <t>Kanyla aplikační pro Fissurit FX typ 40 bal. á 100 ks 0175101</t>
  </si>
  <si>
    <t>ZI808</t>
  </si>
  <si>
    <t>Biodentine biokompatibilní materiál 15 x 0,7 g 530387</t>
  </si>
  <si>
    <t>ZA397</t>
  </si>
  <si>
    <t>IPS e.max Ceram Transpa incisal TI  IV596979</t>
  </si>
  <si>
    <t>ZC477</t>
  </si>
  <si>
    <t>Pemza leštící  5kg 260000013</t>
  </si>
  <si>
    <t>ZF218</t>
  </si>
  <si>
    <t>Koferdam Medium 620003904</t>
  </si>
  <si>
    <t>ZC783</t>
  </si>
  <si>
    <t>Vana dezinfekční 3 l 9800600</t>
  </si>
  <si>
    <t>ZN017</t>
  </si>
  <si>
    <t>Vlákno zubní Mira floss zelené voskované náhradní role 0122831</t>
  </si>
  <si>
    <t>ZG539</t>
  </si>
  <si>
    <t>Roztok Gingiva liquid 540213</t>
  </si>
  <si>
    <t>ZC928</t>
  </si>
  <si>
    <t>Protahováček Hedstrém 073025015</t>
  </si>
  <si>
    <t>ZD338</t>
  </si>
  <si>
    <t>Keramika IPS InLine/PoM Opaquer A-D A 3 IV593162</t>
  </si>
  <si>
    <t>ZB800</t>
  </si>
  <si>
    <t>Membrána combi-pack 16 x 22 mm DGD460309023</t>
  </si>
  <si>
    <t>ZD287</t>
  </si>
  <si>
    <t>Enhance System Kit001</t>
  </si>
  <si>
    <t>ZD497</t>
  </si>
  <si>
    <t>Váleček vhojovací D3.7/d5.2/L4 822.3</t>
  </si>
  <si>
    <t>ZE067</t>
  </si>
  <si>
    <t>Gumička ligovací červená 400-805 (400-408)</t>
  </si>
  <si>
    <t>ZE681</t>
  </si>
  <si>
    <t>Gumička ligovací čirá 400-802 (400-401)</t>
  </si>
  <si>
    <t>ZF067</t>
  </si>
  <si>
    <t>Gumička ligovací 400-406</t>
  </si>
  <si>
    <t>ZF068</t>
  </si>
  <si>
    <t>Gumička ligovací žlutá 400-808 (400-409)</t>
  </si>
  <si>
    <t>ZF134</t>
  </si>
  <si>
    <t>Pilíř standard přímý D3.7/d4.8/L1 1132.3</t>
  </si>
  <si>
    <t>ZF487</t>
  </si>
  <si>
    <t>Gumička ligovací černá 400-807 (400-406)</t>
  </si>
  <si>
    <t>ZF618</t>
  </si>
  <si>
    <t>Gumička separační modrá dentalastic 774-200-01</t>
  </si>
  <si>
    <t>ZG141</t>
  </si>
  <si>
    <t>Dosazovač zámků s kloubem 200-223</t>
  </si>
  <si>
    <t>ZG284</t>
  </si>
  <si>
    <t>Cement temposil 2 bílý intro kit 9022969</t>
  </si>
  <si>
    <t>ZG717</t>
  </si>
  <si>
    <t>Pilíř locator attachmenty D3.7/L2 01209</t>
  </si>
  <si>
    <t>ZG719</t>
  </si>
  <si>
    <t>Sada protetická locator á 2 ks 08519-2</t>
  </si>
  <si>
    <t>ZG722</t>
  </si>
  <si>
    <t>Matrice classic plus 055752</t>
  </si>
  <si>
    <t>ZI003</t>
  </si>
  <si>
    <t>Nástroj na ohýbání konců drátů oboustranný RMO-001</t>
  </si>
  <si>
    <t>ZI144</t>
  </si>
  <si>
    <t>Pilíř attachment kulový classic D3.7/d3.7/L3 23432:3</t>
  </si>
  <si>
    <t>ZI754</t>
  </si>
  <si>
    <t>Cement výplňový skloionomerní bal. á 50 ks 0298182</t>
  </si>
  <si>
    <t>ZI823</t>
  </si>
  <si>
    <t>Signum Dentin 1x4g A4 4950996A</t>
  </si>
  <si>
    <t>ZI891</t>
  </si>
  <si>
    <t>Gumička ligovací kobalt  modrá á 30 ks 400-845 (400-445)</t>
  </si>
  <si>
    <t>ZK607</t>
  </si>
  <si>
    <t>Kanyla RMO FLI 37 A08746</t>
  </si>
  <si>
    <t>ZK610</t>
  </si>
  <si>
    <t>Kanyla RMO FLI 17 A08736</t>
  </si>
  <si>
    <t>ZL445</t>
  </si>
  <si>
    <t>Matrice Hawe adapt 1204581204</t>
  </si>
  <si>
    <t>ZL504</t>
  </si>
  <si>
    <t>Drát retainerový pozlacený bal. á 5 ks ZMRW</t>
  </si>
  <si>
    <t>ZL943</t>
  </si>
  <si>
    <t>Vlákno zubní super floss 0098890</t>
  </si>
  <si>
    <t>ZL957</t>
  </si>
  <si>
    <t>Deep dentin A4,0 á 20 g IV593214</t>
  </si>
  <si>
    <t>ZN175</t>
  </si>
  <si>
    <t>Háček chirurgický rovný bal. á 10 ks SURHK</t>
  </si>
  <si>
    <t>ZN176</t>
  </si>
  <si>
    <t>Ochrana měkké tkáně čirá 400-326</t>
  </si>
  <si>
    <t>ZN191</t>
  </si>
  <si>
    <t>Vlákno zubní Mira floss bílé voskované náhradní role 0122833</t>
  </si>
  <si>
    <t>ZN212</t>
  </si>
  <si>
    <t>Pilíř locator attachmenty L5 D3.7 01212</t>
  </si>
  <si>
    <t>ZA144</t>
  </si>
  <si>
    <t>Aquasil soft putty DT60578320</t>
  </si>
  <si>
    <t>ZB321</t>
  </si>
  <si>
    <t>Caryosan orig. 60g 4112110</t>
  </si>
  <si>
    <t>ZB374</t>
  </si>
  <si>
    <t>Ultrapak 0 UD9333</t>
  </si>
  <si>
    <t>ZB722</t>
  </si>
  <si>
    <t>Orthocryl červený 100ml 161-620-00</t>
  </si>
  <si>
    <t>ZB860</t>
  </si>
  <si>
    <t>Kotouč plátěný pr.100 mm-neprošív. IX5001</t>
  </si>
  <si>
    <t>ZC336</t>
  </si>
  <si>
    <t>Matrice Hawe 7 mm HW686</t>
  </si>
  <si>
    <t>ZC457</t>
  </si>
  <si>
    <t>Solitine (Kerr) 60084</t>
  </si>
  <si>
    <t>ZC524</t>
  </si>
  <si>
    <t>Begosol HE 5 lit. BG51096</t>
  </si>
  <si>
    <t>ZC538</t>
  </si>
  <si>
    <t>Hmota zatmelovací Bellvest SH 12,8 kg BG54252</t>
  </si>
  <si>
    <t>ZD219</t>
  </si>
  <si>
    <t>Nástroj na keramiku</t>
  </si>
  <si>
    <t>ZD581</t>
  </si>
  <si>
    <t>Kotouč HP 22 mm drátěný nerez BT277.1</t>
  </si>
  <si>
    <t>ZE627</t>
  </si>
  <si>
    <t>Šroubovák classic plus 072609</t>
  </si>
  <si>
    <t>ZE678</t>
  </si>
  <si>
    <t>Gumička ligovací 400-836 (původní 400-441)</t>
  </si>
  <si>
    <t>ZF066</t>
  </si>
  <si>
    <t>Gumička ligovací 400-806 (původní 400-403)</t>
  </si>
  <si>
    <t>ZF198</t>
  </si>
  <si>
    <t>Orthocryl Neon Lila 160-004</t>
  </si>
  <si>
    <t>ZF333</t>
  </si>
  <si>
    <t>Štětec Vita č.8 VI9143</t>
  </si>
  <si>
    <t>ZF578</t>
  </si>
  <si>
    <t>Kuželík filcový</t>
  </si>
  <si>
    <t>ZF679</t>
  </si>
  <si>
    <t>IPS-InLine Add-On Bleach 20g IV602983</t>
  </si>
  <si>
    <t>ZF735</t>
  </si>
  <si>
    <t>Signum ceramis margin M2 4g HK66031432</t>
  </si>
  <si>
    <t>ZG412</t>
  </si>
  <si>
    <t>Kotouč plstěný - špička BT110.1</t>
  </si>
  <si>
    <t>ZG416</t>
  </si>
  <si>
    <t>Podložka plastová vel.6 HK64500720</t>
  </si>
  <si>
    <t>ZG856</t>
  </si>
  <si>
    <t>Prostředek na čišť. kořen. kanálků FileCare EDTA/vdw/ stříkačky 5 x 3 ml 0858649</t>
  </si>
  <si>
    <t>ZH112</t>
  </si>
  <si>
    <t>Čep 06 papírový 45-80 dentaclean á 100 ks 9019135</t>
  </si>
  <si>
    <t>ZH113</t>
  </si>
  <si>
    <t>Čep gutaperčový ProTaper F1 bal. á 60 ks 0488675</t>
  </si>
  <si>
    <t>ZH115</t>
  </si>
  <si>
    <t>Čep gutaperčový ProTaper F3 bal. á 60 ks 0488677</t>
  </si>
  <si>
    <t>ZH726</t>
  </si>
  <si>
    <t>Čep gutaperčový 04 vel. 60 dentaclean á 60 ks 9003568</t>
  </si>
  <si>
    <t>ZI055</t>
  </si>
  <si>
    <t>Čep gutaperčový 04 vel. 30 dentaclean 9003558</t>
  </si>
  <si>
    <t>ZI564</t>
  </si>
  <si>
    <t>Šroubovák inbus ruční extra orální hex 1.4 2924.3</t>
  </si>
  <si>
    <t>ZJ245</t>
  </si>
  <si>
    <t>Čep gutaperčový 06 vel. 30 dentaclean bal. á 60 ks 9003559</t>
  </si>
  <si>
    <t>ZK182</t>
  </si>
  <si>
    <t>Dycal 4401</t>
  </si>
  <si>
    <t>ZK414</t>
  </si>
  <si>
    <t>Destička skleněná 95x70x6mm BT724</t>
  </si>
  <si>
    <t>ZK658</t>
  </si>
  <si>
    <t>Protemp 4 50 ml A3 ES46957</t>
  </si>
  <si>
    <t>ZL955</t>
  </si>
  <si>
    <t>Deep dentin A3,0 á 20 g IV593212</t>
  </si>
  <si>
    <t>ZM350</t>
  </si>
  <si>
    <t>Biner LC podložkový materiál Bin2-6228</t>
  </si>
  <si>
    <t>ZM729</t>
  </si>
  <si>
    <t>Roztok na otiskovací hmotu VPS Tray Adhezivum ES7307</t>
  </si>
  <si>
    <t>ZM851</t>
  </si>
  <si>
    <t>Ráčna na implantáty 2409.0</t>
  </si>
  <si>
    <t>ZN281</t>
  </si>
  <si>
    <t>Knoflík OQ linqvální s očkem zavřený zakřivená baze D0332 bal. á 10 ks</t>
  </si>
  <si>
    <t>ZC539</t>
  </si>
  <si>
    <t>Lopatka na cement 18 cm 121520020</t>
  </si>
  <si>
    <t>ZC922</t>
  </si>
  <si>
    <t>Očko Opti-MIM 430-005</t>
  </si>
  <si>
    <t>ZD215</t>
  </si>
  <si>
    <t>Nůž na sádru Buffalo 6R 620003518</t>
  </si>
  <si>
    <t>ZD386</t>
  </si>
  <si>
    <t>Orthocryl lig.čiré 500 161-100</t>
  </si>
  <si>
    <t>ZD389</t>
  </si>
  <si>
    <t>Gumička ligovací elast.ligatury Safe-T-Ties á 30 ks 400-833</t>
  </si>
  <si>
    <t>ZD416</t>
  </si>
  <si>
    <t>Amalgám kapslový č.3 YDM-I800</t>
  </si>
  <si>
    <t>ZD580</t>
  </si>
  <si>
    <t>Kladívko laborat. ocelové 397128520111</t>
  </si>
  <si>
    <t>ZD826</t>
  </si>
  <si>
    <t>Nástroj modelovací LeCron 155520180</t>
  </si>
  <si>
    <t>ZE458</t>
  </si>
  <si>
    <t>Adisil Rapid 1+1 0304/AD</t>
  </si>
  <si>
    <t>ZF481</t>
  </si>
  <si>
    <t>Tahy gumové intraor.-medium 1/4" 407-041S</t>
  </si>
  <si>
    <t>ZF585</t>
  </si>
  <si>
    <t>Nástroj modelovací HSL032-00</t>
  </si>
  <si>
    <t>ZG859</t>
  </si>
  <si>
    <t>Gumička ligovací á 30 ks 400-404</t>
  </si>
  <si>
    <t>ZH306</t>
  </si>
  <si>
    <t>Špendlík-spona 0,7 mm á 100 ks 620-107 00</t>
  </si>
  <si>
    <t>ZI511</t>
  </si>
  <si>
    <t>Vosk do kapničkovače Elaflex á 130 g 510 0090 0</t>
  </si>
  <si>
    <t>ZJ369</t>
  </si>
  <si>
    <t>Remanium 2000+ kovová slitina á 1000g DM10260010</t>
  </si>
  <si>
    <t>ZJ766</t>
  </si>
  <si>
    <t>Pryskyřice LC Block-out resin sada UD240</t>
  </si>
  <si>
    <t>ZK606</t>
  </si>
  <si>
    <t>Kanyla RMO FLI 27 A08737</t>
  </si>
  <si>
    <t>ZK637</t>
  </si>
  <si>
    <t>Klíč na kalibraci pro vypalovací pec Programat P500 ATK2</t>
  </si>
  <si>
    <t>ZL505</t>
  </si>
  <si>
    <t>Drát vícepramenný D Proform BR 100-389</t>
  </si>
  <si>
    <t>ZN391</t>
  </si>
  <si>
    <t>Drát ocelový prut 014 remanium bal. á 25 ks 535-035-00</t>
  </si>
  <si>
    <t>ZN392</t>
  </si>
  <si>
    <t>Aplikátor elastických tahů bal. á 100 ks 772-400-00</t>
  </si>
  <si>
    <t>ZN393</t>
  </si>
  <si>
    <t>Clona vestibulární č.1 074-00-000</t>
  </si>
  <si>
    <t>ZA871</t>
  </si>
  <si>
    <t>Hladítko jemné na plast.výpl. DE408R</t>
  </si>
  <si>
    <t>ZB752</t>
  </si>
  <si>
    <t>Váleček vhojovací D3.7/d4.0/L4 422.3</t>
  </si>
  <si>
    <t>ZB842</t>
  </si>
  <si>
    <t>Upravovač voskových valů (9102607) 69600010</t>
  </si>
  <si>
    <t>ZB984</t>
  </si>
  <si>
    <t>Pátradlo zubní lomené-krátké 397133510040</t>
  </si>
  <si>
    <t>ZC822</t>
  </si>
  <si>
    <t>Páska brusná 50 m zrnitost 120 IN0820</t>
  </si>
  <si>
    <t>ZD352</t>
  </si>
  <si>
    <t>Pronikač K - File 063025030</t>
  </si>
  <si>
    <t>ZD589</t>
  </si>
  <si>
    <t>Pattern Resin-prášek 100 g GCREPR003</t>
  </si>
  <si>
    <t>ZE225</t>
  </si>
  <si>
    <t>Fréza na silikon S187QG23</t>
  </si>
  <si>
    <t>ZE624</t>
  </si>
  <si>
    <t>Šroubovák imbus ruční hex krátký 1,0/L25 5224.3</t>
  </si>
  <si>
    <t>ZE896</t>
  </si>
  <si>
    <t>Kartáč Taurus kozí chlup BT1100.1</t>
  </si>
  <si>
    <t>ZF226</t>
  </si>
  <si>
    <t>Fréza na silikon S263QG60</t>
  </si>
  <si>
    <t>ZF280</t>
  </si>
  <si>
    <t>Molloplast B 45 g 882033</t>
  </si>
  <si>
    <t>ZF398</t>
  </si>
  <si>
    <t>Fréza tvrdokovová HM77ET023</t>
  </si>
  <si>
    <t>ZF760</t>
  </si>
  <si>
    <t>Šroubovák imbus ruční dlouhý hex 1.0/L21/L35 6224.3</t>
  </si>
  <si>
    <t>ZG447</t>
  </si>
  <si>
    <t>Plnič do kolénka 093 021 040</t>
  </si>
  <si>
    <t>ZH210</t>
  </si>
  <si>
    <t>Vidlice skusová-Foxova deska 69600020</t>
  </si>
  <si>
    <t>ZJ045</t>
  </si>
  <si>
    <t>Ligatury elastické průhledné 774-002-01</t>
  </si>
  <si>
    <t>ZB626</t>
  </si>
  <si>
    <t>Guma leštící /bílá/ 9526V 204 G6</t>
  </si>
  <si>
    <t>ZC406</t>
  </si>
  <si>
    <t>Pronikač 053025020A</t>
  </si>
  <si>
    <t>ZC432</t>
  </si>
  <si>
    <t>Kořenová výplň AH 26 8 g prášek 10 g pasta 60621101</t>
  </si>
  <si>
    <t>ZC451</t>
  </si>
  <si>
    <t>Orthocryl E Q prášek transparent 1kg 160-300</t>
  </si>
  <si>
    <t>ZC478</t>
  </si>
  <si>
    <t>Provicol 1075VO</t>
  </si>
  <si>
    <t>ZC497</t>
  </si>
  <si>
    <t>Pronikač k-reamer 397144517762</t>
  </si>
  <si>
    <t>ZC818</t>
  </si>
  <si>
    <t>Matrice Hawe 7 mm 0,03 mm 399C 1HW399C</t>
  </si>
  <si>
    <t>ZC850</t>
  </si>
  <si>
    <t>Vlákno Ultrapak č. 0 509333</t>
  </si>
  <si>
    <t>ZC927</t>
  </si>
  <si>
    <t>Pronikač 053025045</t>
  </si>
  <si>
    <t>ZD121</t>
  </si>
  <si>
    <t>Fréza tvrdokovová 5741.045</t>
  </si>
  <si>
    <t>ZD124</t>
  </si>
  <si>
    <t>Caries detector 6 ml 152010</t>
  </si>
  <si>
    <t>ZD388</t>
  </si>
  <si>
    <t>Gumička ligovací elast.ligatury Safe-T-Ties (400-426)  400-820</t>
  </si>
  <si>
    <t>ZD786</t>
  </si>
  <si>
    <t>Kanyla žl. mixing tips bal. á 40 ks 60578121</t>
  </si>
  <si>
    <t>ZD787</t>
  </si>
  <si>
    <t>Koncovka žl.intra oral tips,na míchací kanylu 0088259</t>
  </si>
  <si>
    <t>ZD895</t>
  </si>
  <si>
    <t>Protahováček h-file 397144515472</t>
  </si>
  <si>
    <t>ZE583</t>
  </si>
  <si>
    <t>Aquasil soft putty/regular economy pack 8 x 450 ml 605.78.321</t>
  </si>
  <si>
    <t>ZE614</t>
  </si>
  <si>
    <t>Člen otiskovací D3.7/d3.7 633.3</t>
  </si>
  <si>
    <t>ZE615</t>
  </si>
  <si>
    <t>Člen otiskovací D3.7/d4.8 533.3</t>
  </si>
  <si>
    <t>ZE616</t>
  </si>
  <si>
    <t>Člen otiskovací D2.9/d3.7 933.3</t>
  </si>
  <si>
    <t>ZE679</t>
  </si>
  <si>
    <t>Gumička ligovací (400-407) 400-804</t>
  </si>
  <si>
    <t>ZF069</t>
  </si>
  <si>
    <t>Gumička ligovací (400-411) 400-825</t>
  </si>
  <si>
    <t>ZF759</t>
  </si>
  <si>
    <t>AH 26 silverfree 0088312</t>
  </si>
  <si>
    <t>ZF931</t>
  </si>
  <si>
    <t>Pronikač 053025040</t>
  </si>
  <si>
    <t>ZG422</t>
  </si>
  <si>
    <t>Štetec opaquer Dentsply INSB32FO</t>
  </si>
  <si>
    <t>ZG718</t>
  </si>
  <si>
    <t>Pilíř locator attachmenty D3.7/L3 01210</t>
  </si>
  <si>
    <t>ZG858</t>
  </si>
  <si>
    <t>Gumička ligovací á 30 ks (400-431) 400-830</t>
  </si>
  <si>
    <t>ZH674</t>
  </si>
  <si>
    <t>Podložky míchací v blocích 0000238</t>
  </si>
  <si>
    <t>ZH735</t>
  </si>
  <si>
    <t>Matrice pásková 0023116</t>
  </si>
  <si>
    <t>ZJ201</t>
  </si>
  <si>
    <t>Kleště s plochými čelistmi s hrotem 045-018-00</t>
  </si>
  <si>
    <t>ZJ288</t>
  </si>
  <si>
    <t>Gumička ligovací á 30 ks (400-422) 400-837</t>
  </si>
  <si>
    <t>ZJ755</t>
  </si>
  <si>
    <t>Pronikač k-reamers 053031010</t>
  </si>
  <si>
    <t>ZL444</t>
  </si>
  <si>
    <t>Matrice Hawe adapt 1202581202</t>
  </si>
  <si>
    <t>ZL446</t>
  </si>
  <si>
    <t>Matrice Hawe adapt 1208581208</t>
  </si>
  <si>
    <t>ZL566</t>
  </si>
  <si>
    <t>Drát ocelový prut. á 10 ks 025 100-052</t>
  </si>
  <si>
    <t>ZL574</t>
  </si>
  <si>
    <t>Cement výplňový skloionomerní 0120164</t>
  </si>
  <si>
    <t>ZN451</t>
  </si>
  <si>
    <t>Koncovka plastová výměnná bal. á 10 ks, 039-357-00</t>
  </si>
  <si>
    <t>ZN452</t>
  </si>
  <si>
    <t>Tekutina Primo adhesiv 15 ml DC4546</t>
  </si>
  <si>
    <t>ZN548</t>
  </si>
  <si>
    <t>Sada flexistone Plus DC005115</t>
  </si>
  <si>
    <t>ZN549</t>
  </si>
  <si>
    <t>Kanyla míchací modrá M+W 4:1/10:1 bal. á 50 ks 0000289</t>
  </si>
  <si>
    <t>ZB196</t>
  </si>
  <si>
    <t>Šití prolen bl 4-0 bal. á 36 ks EH7151H</t>
  </si>
  <si>
    <t>Šití prolene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</si>
  <si>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</si>
  <si>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</si>
  <si>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</si>
  <si>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</si>
  <si>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ZH392</t>
  </si>
  <si>
    <t>Šití safil quick + bezb. 3/0 (2) bal. á 36 ks C1046030</t>
  </si>
  <si>
    <t>ZB443</t>
  </si>
  <si>
    <t>Šití silkam černý 4/0 (1.5) bal. á 36 ks C0760137</t>
  </si>
  <si>
    <t>ZC151</t>
  </si>
  <si>
    <t>Šití safil quick 3/0 (2) bal. á 36 ks C1046014</t>
  </si>
  <si>
    <t>ZI407</t>
  </si>
  <si>
    <t>Šití premilene 6/0 (0.7) bal. á 36 ks C2090211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</si>
  <si>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</si>
  <si>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</si>
  <si>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</si>
  <si>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</si>
  <si>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</si>
  <si>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</si>
  <si>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</si>
  <si>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</si>
  <si>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</si>
  <si>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</si>
  <si>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</si>
  <si>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</si>
  <si>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ZF431</t>
  </si>
  <si>
    <t>Rukavice operační gammex PF sensitive vel. 7,5 353195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</si>
  <si>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</si>
  <si>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</si>
  <si>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</si>
  <si>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</si>
  <si>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</si>
  <si>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</si>
  <si>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</si>
  <si>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</si>
  <si>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</si>
  <si>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</si>
  <si>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</si>
  <si>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</si>
  <si>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</si>
  <si>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</si>
  <si>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</si>
  <si>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303506(303366)</t>
  </si>
  <si>
    <t>Rukavice operační latexové s pudrem ansell medigrip plus vel. 8,0 303506EU (303366)</t>
  </si>
  <si>
    <t>ZL071</t>
  </si>
  <si>
    <t>Rukavice operační gammex bez pudru PF EnLite vel. 6,5 353383</t>
  </si>
  <si>
    <t>ZL073</t>
  </si>
  <si>
    <t>Rukavice operační gammex bez pudru PF EnLite vel. 7,5 353385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</si>
  <si>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</si>
  <si>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</si>
  <si>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</si>
  <si>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</si>
  <si>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</si>
  <si>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</si>
  <si>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</si>
  <si>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p., á 200 ks XS 13938</t>
  </si>
  <si>
    <t>Rukavice nitril sterling bez p. á 200 ks XS 13938</t>
  </si>
  <si>
    <t>ZK094</t>
  </si>
  <si>
    <t>Rukavice latex s p. M karton 2000 ks 8955565 - povoleno pouze pro ÚČOCH a KZL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</si>
  <si>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</si>
  <si>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</si>
  <si>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</si>
  <si>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</si>
  <si>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</si>
  <si>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</si>
  <si>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</si>
  <si>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</si>
  <si>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</si>
  <si>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A351145</t>
  </si>
  <si>
    <t>ZA997</t>
  </si>
  <si>
    <t>Maska kyslíková dospělá 01.000.08.110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</si>
  <si>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</si>
  <si>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</si>
  <si>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</si>
  <si>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</si>
  <si>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</si>
  <si>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</si>
  <si>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</si>
  <si>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</si>
  <si>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</si>
  <si>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</si>
  <si>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</si>
  <si>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</si>
  <si>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</si>
  <si>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</si>
  <si>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</si>
  <si>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</si>
  <si>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</si>
  <si>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</si>
  <si>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</si>
  <si>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</si>
  <si>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</si>
  <si>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</si>
  <si>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</si>
  <si>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</si>
  <si>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</si>
  <si>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</si>
  <si>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</si>
  <si>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</si>
  <si>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</si>
  <si>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</si>
  <si>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0060080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</si>
  <si>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</si>
  <si>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</si>
  <si>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</si>
  <si>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</si>
  <si>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</si>
  <si>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</si>
  <si>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</si>
  <si>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</si>
  <si>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</si>
  <si>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</si>
  <si>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</si>
  <si>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</si>
  <si>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</si>
  <si>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</si>
  <si>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</si>
  <si>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</si>
  <si>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</si>
  <si>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</si>
  <si>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</si>
  <si>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</si>
  <si>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</si>
  <si>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</si>
  <si>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</si>
  <si>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</si>
  <si>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</si>
  <si>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</si>
  <si>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</si>
  <si>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</si>
  <si>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</si>
  <si>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</si>
  <si>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</si>
  <si>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</si>
  <si>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</si>
  <si>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</si>
  <si>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</si>
  <si>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</si>
  <si>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</si>
  <si>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</si>
  <si>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</si>
  <si>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</si>
  <si>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</si>
  <si>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</si>
  <si>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</si>
  <si>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</si>
  <si>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</si>
  <si>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</si>
  <si>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0083002</t>
  </si>
  <si>
    <t>0083003</t>
  </si>
  <si>
    <t>0084021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</si>
  <si>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</si>
  <si>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</si>
  <si>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</si>
  <si>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</si>
  <si>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</si>
  <si>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</si>
  <si>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</si>
  <si>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</si>
  <si>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</si>
  <si>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</si>
  <si>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</si>
  <si>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</si>
  <si>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</si>
  <si>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</si>
  <si>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</si>
  <si>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</si>
  <si>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</si>
  <si>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</si>
  <si>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</si>
  <si>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0082205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</si>
  <si>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</si>
  <si>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</si>
  <si>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</si>
  <si>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</si>
  <si>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</si>
  <si>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</si>
  <si>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</si>
  <si>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</si>
  <si>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</si>
  <si>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</si>
  <si>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</si>
  <si>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</si>
  <si>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</si>
  <si>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</si>
  <si>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</si>
  <si>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</si>
  <si>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</si>
  <si>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</si>
  <si>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</si>
  <si>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</si>
  <si>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</si>
  <si>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</si>
  <si>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</si>
  <si>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</si>
  <si>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</si>
  <si>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</si>
  <si>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</si>
  <si>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</si>
  <si>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</si>
  <si>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</si>
  <si>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</si>
  <si>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</si>
  <si>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</si>
  <si>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</si>
  <si>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</si>
  <si>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</si>
  <si>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</si>
  <si>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</si>
  <si>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</si>
  <si>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</si>
  <si>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</si>
  <si>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</si>
  <si>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</si>
  <si>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</si>
  <si>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</si>
  <si>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</si>
  <si>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</si>
  <si>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</si>
  <si>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</si>
  <si>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</si>
  <si>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</si>
  <si>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</si>
  <si>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</si>
  <si>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</si>
  <si>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</si>
  <si>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</si>
  <si>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</si>
  <si>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</si>
  <si>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</si>
  <si>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</si>
  <si>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</si>
  <si>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</si>
  <si>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</si>
  <si>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</si>
  <si>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00902</t>
  </si>
  <si>
    <t>PÉČE O REGISTROVANÉHO POJIŠTĚNCE NAD 18 LET VĚKU</t>
  </si>
  <si>
    <t>00906</t>
  </si>
  <si>
    <t>STOMATOLOGICKÉ OŠETŘENÍ POJIŠTĚNCE DO 6 LET NEBO H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</si>
  <si>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</si>
  <si>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</si>
  <si>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</si>
  <si>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</si>
  <si>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</si>
  <si>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</si>
  <si>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00904</t>
  </si>
  <si>
    <t>STOMATOLOGICKÉ VYŠETŘENÍ REGISTROVANÉHO POJIŠTĚNCE</t>
  </si>
  <si>
    <t>0070001</t>
  </si>
  <si>
    <t>0071112</t>
  </si>
  <si>
    <t>0072001</t>
  </si>
  <si>
    <t>0072041</t>
  </si>
  <si>
    <t>0072301</t>
  </si>
  <si>
    <t>0074001</t>
  </si>
  <si>
    <t>0072311</t>
  </si>
  <si>
    <t>0071111</t>
  </si>
  <si>
    <t>00956</t>
  </si>
  <si>
    <t>00960</t>
  </si>
  <si>
    <t>ZEVNÍ INCIZE</t>
  </si>
  <si>
    <t>00953</t>
  </si>
  <si>
    <t>CHIRURGICKÉ OŠETŘOVÁNÍ RETENCE ZUBŮ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</si>
  <si>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</si>
  <si>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</si>
  <si>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</si>
  <si>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</si>
  <si>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</si>
  <si>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</si>
  <si>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00912</t>
  </si>
  <si>
    <t>NÁPLŇ SLINNÉ ŽLÁZY KONTRASTNÍ LÁTKOU</t>
  </si>
  <si>
    <t>00924</t>
  </si>
  <si>
    <t>KONZERVATIVNÍ LÉČBA KOMPLIKACÍ ZUBNÍHO KAZU - DOČA</t>
  </si>
  <si>
    <t>00915</t>
  </si>
  <si>
    <t>ZHOTOVENÍ TELERENTGENOVÉHO SNÍMKU LBI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</si>
  <si>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</si>
  <si>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</si>
  <si>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</si>
  <si>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</si>
  <si>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</si>
  <si>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</si>
  <si>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</si>
  <si>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</si>
  <si>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</si>
  <si>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</si>
  <si>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</si>
  <si>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</si>
  <si>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00923</t>
  </si>
  <si>
    <t>KONZERVATIVNÍ LÉČBA KOMPLIKACÍ ZUBNÍHO KAZU - STÁL</t>
  </si>
  <si>
    <t>00933</t>
  </si>
  <si>
    <t>CHIRURGICKÁ LÉČBA ONEMOCNĚNÍ PARODONTU MALÉHO ROZS</t>
  </si>
  <si>
    <t>00943</t>
  </si>
  <si>
    <t>MĚŘENÍ GALVANICKÝCH PROUDŮ</t>
  </si>
  <si>
    <t>00903</t>
  </si>
  <si>
    <t>VYŽÁDANÉ VYŠETŘENí ODBORNÍKEM NEBO SPECIALISTOU</t>
  </si>
  <si>
    <t>00937</t>
  </si>
  <si>
    <t>ARTIKULACE CHRUPU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</si>
  <si>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</si>
  <si>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</si>
  <si>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</si>
  <si>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</si>
  <si>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</si>
  <si>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</si>
  <si>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</si>
  <si>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</si>
  <si>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</si>
  <si>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</si>
  <si>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</si>
  <si>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</si>
  <si>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</si>
  <si>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</si>
  <si>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</si>
  <si>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</si>
  <si>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0080004</t>
  </si>
  <si>
    <t>0086001</t>
  </si>
  <si>
    <t>0086021</t>
  </si>
  <si>
    <t>0086031</t>
  </si>
  <si>
    <t>0086034</t>
  </si>
  <si>
    <t>0086037</t>
  </si>
  <si>
    <t>0086041</t>
  </si>
  <si>
    <t>0086071</t>
  </si>
  <si>
    <t>0086080</t>
  </si>
  <si>
    <t>0086081</t>
  </si>
  <si>
    <t>0076010</t>
  </si>
  <si>
    <t>0086070</t>
  </si>
  <si>
    <t>0086030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</si>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</sst>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0.58768195572452153</c:v>
                </c:pt>
                <c:pt idx="1">
                  <c:v>0.62241715970212141</c:v>
                </c:pt>
                <c:pt idx="2">
                  <c:v>0.6173312601631834</c:v>
                </c:pt>
                <c:pt idx="3">
                  <c:v>0.65411843143244774</c:v>
                </c:pt>
                <c:pt idx="4">
                  <c:v>0.63586956857950883</c:v>
                </c:pt>
                <c:pt idx="5">
                  <c:v>0.59142321943419085</c:v>
                </c:pt>
                <c:pt idx="6">
                  <c:v>0.54312045570050416</c:v>
                </c:pt>
                <c:pt idx="7">
                  <c:v>0.50378567392863072</c:v>
                </c:pt>
                <c:pt idx="8">
                  <c:v>0.49279606618190963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0.47477666264078716</c:v>
                </c:pt>
                <c:pt idx="1">
                  <c:v>0.47477666264078716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255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257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138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139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710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218</v>
      </c>
      <c r="C15" s="47" t="s">
        <v>228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1801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1805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1814</v>
      </c>
      <c r="C22" s="47" t="s">
        <v>231</v>
      </c>
    </row>
    <row r="23" spans="1:3" ht="14.4" customHeight="1" x14ac:dyDescent="0.3">
      <c r="A23" s="130" t="str">
        <f t="shared" si="4"/>
        <v>ZV Vykáz.-A Detail</v>
      </c>
      <c r="B23" s="76" t="s">
        <v>2063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710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255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</v>
      </c>
      <c r="J3" s="43">
        <f>SUBTOTAL(9,J6:J1048576)</f>
        <v>1368.2770665111382</v>
      </c>
      <c r="K3" s="44">
        <f>IF(M3=0,0,J3/M3)</f>
        <v>1</v>
      </c>
      <c r="L3" s="43">
        <f>SUBTOTAL(9,L6:L1048576)</f>
        <v>12</v>
      </c>
      <c r="M3" s="45">
        <f>SUBTOTAL(9,M6:M1048576)</f>
        <v>1368.2770665111382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4" t="s">
        <v>112</v>
      </c>
      <c r="C5" s="454" t="s">
        <v>58</v>
      </c>
      <c r="D5" s="454" t="s">
        <v>113</v>
      </c>
      <c r="E5" s="454" t="s">
        <v>114</v>
      </c>
      <c r="F5" s="455" t="s">
        <v>15</v>
      </c>
      <c r="G5" s="455" t="s">
        <v>14</v>
      </c>
      <c r="H5" s="436" t="s">
        <v>115</v>
      </c>
      <c r="I5" s="435" t="s">
        <v>15</v>
      </c>
      <c r="J5" s="455" t="s">
        <v>14</v>
      </c>
      <c r="K5" s="436" t="s">
        <v>115</v>
      </c>
      <c r="L5" s="435" t="s">
        <v>15</v>
      </c>
      <c r="M5" s="456" t="s">
        <v>14</v>
      </c>
    </row>
    <row r="6" spans="1:13" ht="14.4" customHeight="1" x14ac:dyDescent="0.3">
      <c r="A6" s="416" t="s">
        <v>449</v>
      </c>
      <c r="B6" s="417" t="s">
        <v>706</v>
      </c>
      <c r="C6" s="417" t="s">
        <v>691</v>
      </c>
      <c r="D6" s="417" t="s">
        <v>707</v>
      </c>
      <c r="E6" s="417" t="s">
        <v>708</v>
      </c>
      <c r="F6" s="420"/>
      <c r="G6" s="420"/>
      <c r="H6" s="439">
        <v>0</v>
      </c>
      <c r="I6" s="420">
        <v>11</v>
      </c>
      <c r="J6" s="420">
        <v>1263.8570665111381</v>
      </c>
      <c r="K6" s="439">
        <v>1</v>
      </c>
      <c r="L6" s="420">
        <v>11</v>
      </c>
      <c r="M6" s="421">
        <v>1263.8570665111381</v>
      </c>
    </row>
    <row r="7" spans="1:13" ht="14.4" customHeight="1" thickBot="1" x14ac:dyDescent="0.35">
      <c r="A7" s="428" t="s">
        <v>449</v>
      </c>
      <c r="B7" s="429" t="s">
        <v>709</v>
      </c>
      <c r="C7" s="429" t="s">
        <v>686</v>
      </c>
      <c r="D7" s="429" t="s">
        <v>687</v>
      </c>
      <c r="E7" s="429" t="s">
        <v>688</v>
      </c>
      <c r="F7" s="432"/>
      <c r="G7" s="432"/>
      <c r="H7" s="440">
        <v>0</v>
      </c>
      <c r="I7" s="432">
        <v>1</v>
      </c>
      <c r="J7" s="432">
        <v>104.42</v>
      </c>
      <c r="K7" s="440">
        <v>1</v>
      </c>
      <c r="L7" s="432">
        <v>1</v>
      </c>
      <c r="M7" s="433">
        <v>104.42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218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255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765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131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220</v>
      </c>
      <c r="C4" s="354"/>
      <c r="D4" s="354"/>
      <c r="E4" s="355"/>
      <c r="F4" s="350" t="s">
        <v>225</v>
      </c>
      <c r="G4" s="351"/>
      <c r="H4" s="351"/>
      <c r="I4" s="352"/>
      <c r="J4" s="353" t="s">
        <v>226</v>
      </c>
      <c r="K4" s="354"/>
      <c r="L4" s="354"/>
      <c r="M4" s="355"/>
      <c r="N4" s="350" t="s">
        <v>227</v>
      </c>
      <c r="O4" s="351"/>
      <c r="P4" s="351"/>
      <c r="Q4" s="352"/>
    </row>
    <row r="5" spans="1:17" ht="14.4" customHeight="1" thickBot="1" x14ac:dyDescent="0.35">
      <c r="A5" s="457" t="s">
        <v>219</v>
      </c>
      <c r="B5" s="458" t="s">
        <v>221</v>
      </c>
      <c r="C5" s="458" t="s">
        <v>222</v>
      </c>
      <c r="D5" s="458" t="s">
        <v>223</v>
      </c>
      <c r="E5" s="459" t="s">
        <v>224</v>
      </c>
      <c r="F5" s="460" t="s">
        <v>221</v>
      </c>
      <c r="G5" s="461" t="s">
        <v>222</v>
      </c>
      <c r="H5" s="461" t="s">
        <v>223</v>
      </c>
      <c r="I5" s="462" t="s">
        <v>224</v>
      </c>
      <c r="J5" s="458" t="s">
        <v>221</v>
      </c>
      <c r="K5" s="458" t="s">
        <v>222</v>
      </c>
      <c r="L5" s="458" t="s">
        <v>223</v>
      </c>
      <c r="M5" s="459" t="s">
        <v>224</v>
      </c>
      <c r="N5" s="460" t="s">
        <v>221</v>
      </c>
      <c r="O5" s="461" t="s">
        <v>222</v>
      </c>
      <c r="P5" s="461" t="s">
        <v>223</v>
      </c>
      <c r="Q5" s="462" t="s">
        <v>224</v>
      </c>
    </row>
    <row r="6" spans="1:17" ht="14.4" customHeight="1" x14ac:dyDescent="0.3">
      <c r="A6" s="465" t="s">
        <v>711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712</v>
      </c>
      <c r="B7" s="470">
        <v>765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131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444</v>
      </c>
      <c r="B5" s="405" t="s">
        <v>445</v>
      </c>
      <c r="C5" s="406" t="s">
        <v>446</v>
      </c>
      <c r="D5" s="406" t="s">
        <v>446</v>
      </c>
      <c r="E5" s="406"/>
      <c r="F5" s="406" t="s">
        <v>446</v>
      </c>
      <c r="G5" s="406" t="s">
        <v>446</v>
      </c>
      <c r="H5" s="406" t="s">
        <v>446</v>
      </c>
      <c r="I5" s="407" t="s">
        <v>446</v>
      </c>
      <c r="J5" s="408" t="s">
        <v>56</v>
      </c>
    </row>
    <row r="6" spans="1:10" ht="14.4" customHeight="1" x14ac:dyDescent="0.3">
      <c r="A6" s="404" t="s">
        <v>444</v>
      </c>
      <c r="B6" s="405" t="s">
        <v>270</v>
      </c>
      <c r="C6" s="406">
        <v>2.4112099999999996</v>
      </c>
      <c r="D6" s="406">
        <v>0</v>
      </c>
      <c r="E6" s="406"/>
      <c r="F6" s="406" t="s">
        <v>446</v>
      </c>
      <c r="G6" s="406" t="s">
        <v>446</v>
      </c>
      <c r="H6" s="406" t="s">
        <v>446</v>
      </c>
      <c r="I6" s="407" t="s">
        <v>446</v>
      </c>
      <c r="J6" s="408" t="s">
        <v>1</v>
      </c>
    </row>
    <row r="7" spans="1:10" ht="14.4" customHeight="1" x14ac:dyDescent="0.3">
      <c r="A7" s="404" t="s">
        <v>444</v>
      </c>
      <c r="B7" s="405" t="s">
        <v>271</v>
      </c>
      <c r="C7" s="406">
        <v>0.22645999999999999</v>
      </c>
      <c r="D7" s="406">
        <v>0</v>
      </c>
      <c r="E7" s="406"/>
      <c r="F7" s="406" t="s">
        <v>446</v>
      </c>
      <c r="G7" s="406" t="s">
        <v>446</v>
      </c>
      <c r="H7" s="406" t="s">
        <v>446</v>
      </c>
      <c r="I7" s="407" t="s">
        <v>446</v>
      </c>
      <c r="J7" s="408" t="s">
        <v>1</v>
      </c>
    </row>
    <row r="8" spans="1:10" ht="14.4" customHeight="1" x14ac:dyDescent="0.3">
      <c r="A8" s="404" t="s">
        <v>444</v>
      </c>
      <c r="B8" s="405" t="s">
        <v>272</v>
      </c>
      <c r="C8" s="406">
        <v>0.32429999999999998</v>
      </c>
      <c r="D8" s="406">
        <v>0.77522999999999997</v>
      </c>
      <c r="E8" s="406"/>
      <c r="F8" s="406">
        <v>0</v>
      </c>
      <c r="G8" s="406">
        <v>0.58142248168650001</v>
      </c>
      <c r="H8" s="406">
        <v>-0.58142248168650001</v>
      </c>
      <c r="I8" s="407">
        <v>0</v>
      </c>
      <c r="J8" s="408" t="s">
        <v>1</v>
      </c>
    </row>
    <row r="9" spans="1:10" ht="14.4" customHeight="1" x14ac:dyDescent="0.3">
      <c r="A9" s="404" t="s">
        <v>444</v>
      </c>
      <c r="B9" s="405" t="s">
        <v>273</v>
      </c>
      <c r="C9" s="406">
        <v>36.842360000000006</v>
      </c>
      <c r="D9" s="406">
        <v>40.036070000000002</v>
      </c>
      <c r="E9" s="406"/>
      <c r="F9" s="406">
        <v>49.016609999998991</v>
      </c>
      <c r="G9" s="406">
        <v>45.749998558985247</v>
      </c>
      <c r="H9" s="406">
        <v>3.2666114410137439</v>
      </c>
      <c r="I9" s="407">
        <v>1.0714013452219484</v>
      </c>
      <c r="J9" s="408" t="s">
        <v>1</v>
      </c>
    </row>
    <row r="10" spans="1:10" ht="14.4" customHeight="1" x14ac:dyDescent="0.3">
      <c r="A10" s="404" t="s">
        <v>444</v>
      </c>
      <c r="B10" s="405" t="s">
        <v>274</v>
      </c>
      <c r="C10" s="406">
        <v>51.080040000000004</v>
      </c>
      <c r="D10" s="406">
        <v>65.306120000000007</v>
      </c>
      <c r="E10" s="406"/>
      <c r="F10" s="406">
        <v>50.012759999999993</v>
      </c>
      <c r="G10" s="406">
        <v>65.999997921159746</v>
      </c>
      <c r="H10" s="406">
        <v>-15.987237921159753</v>
      </c>
      <c r="I10" s="407">
        <v>0.75776911477698383</v>
      </c>
      <c r="J10" s="408" t="s">
        <v>1</v>
      </c>
    </row>
    <row r="11" spans="1:10" ht="14.4" customHeight="1" x14ac:dyDescent="0.3">
      <c r="A11" s="404" t="s">
        <v>444</v>
      </c>
      <c r="B11" s="405" t="s">
        <v>275</v>
      </c>
      <c r="C11" s="406">
        <v>46.883089999999996</v>
      </c>
      <c r="D11" s="406">
        <v>52.696180000000005</v>
      </c>
      <c r="E11" s="406"/>
      <c r="F11" s="406">
        <v>52.126620000000003</v>
      </c>
      <c r="G11" s="406">
        <v>56.249998228260758</v>
      </c>
      <c r="H11" s="406">
        <v>-4.123378228260755</v>
      </c>
      <c r="I11" s="407">
        <v>0.92669549585533828</v>
      </c>
      <c r="J11" s="408" t="s">
        <v>1</v>
      </c>
    </row>
    <row r="12" spans="1:10" ht="14.4" customHeight="1" x14ac:dyDescent="0.3">
      <c r="A12" s="404" t="s">
        <v>444</v>
      </c>
      <c r="B12" s="405" t="s">
        <v>276</v>
      </c>
      <c r="C12" s="406">
        <v>3.3029999999989998</v>
      </c>
      <c r="D12" s="406">
        <v>4.1196000000000002</v>
      </c>
      <c r="E12" s="406"/>
      <c r="F12" s="406">
        <v>4.3887999999999998</v>
      </c>
      <c r="G12" s="406">
        <v>4.4999998582604999</v>
      </c>
      <c r="H12" s="406">
        <v>-0.11119985826050005</v>
      </c>
      <c r="I12" s="407">
        <v>0.97528891960821418</v>
      </c>
      <c r="J12" s="408" t="s">
        <v>1</v>
      </c>
    </row>
    <row r="13" spans="1:10" ht="14.4" customHeight="1" x14ac:dyDescent="0.3">
      <c r="A13" s="404" t="s">
        <v>444</v>
      </c>
      <c r="B13" s="405" t="s">
        <v>277</v>
      </c>
      <c r="C13" s="406">
        <v>100.78079</v>
      </c>
      <c r="D13" s="406">
        <v>125.37506</v>
      </c>
      <c r="E13" s="406"/>
      <c r="F13" s="406">
        <v>133.51475000000002</v>
      </c>
      <c r="G13" s="406">
        <v>134.2499957714505</v>
      </c>
      <c r="H13" s="406">
        <v>-0.73524577145047942</v>
      </c>
      <c r="I13" s="407">
        <v>0.99452330879248463</v>
      </c>
      <c r="J13" s="408" t="s">
        <v>1</v>
      </c>
    </row>
    <row r="14" spans="1:10" ht="14.4" customHeight="1" x14ac:dyDescent="0.3">
      <c r="A14" s="404" t="s">
        <v>444</v>
      </c>
      <c r="B14" s="405" t="s">
        <v>713</v>
      </c>
      <c r="C14" s="406">
        <v>0</v>
      </c>
      <c r="D14" s="406" t="s">
        <v>446</v>
      </c>
      <c r="E14" s="406"/>
      <c r="F14" s="406" t="s">
        <v>446</v>
      </c>
      <c r="G14" s="406" t="s">
        <v>446</v>
      </c>
      <c r="H14" s="406" t="s">
        <v>446</v>
      </c>
      <c r="I14" s="407" t="s">
        <v>446</v>
      </c>
      <c r="J14" s="408" t="s">
        <v>1</v>
      </c>
    </row>
    <row r="15" spans="1:10" ht="14.4" customHeight="1" x14ac:dyDescent="0.3">
      <c r="A15" s="404" t="s">
        <v>444</v>
      </c>
      <c r="B15" s="405" t="s">
        <v>278</v>
      </c>
      <c r="C15" s="406" t="s">
        <v>446</v>
      </c>
      <c r="D15" s="406" t="s">
        <v>446</v>
      </c>
      <c r="E15" s="406"/>
      <c r="F15" s="406">
        <v>7.4749999999999997E-2</v>
      </c>
      <c r="G15" s="406">
        <v>0</v>
      </c>
      <c r="H15" s="406">
        <v>7.4749999999999997E-2</v>
      </c>
      <c r="I15" s="407" t="s">
        <v>446</v>
      </c>
      <c r="J15" s="408" t="s">
        <v>1</v>
      </c>
    </row>
    <row r="16" spans="1:10" ht="14.4" customHeight="1" x14ac:dyDescent="0.3">
      <c r="A16" s="404" t="s">
        <v>444</v>
      </c>
      <c r="B16" s="405" t="s">
        <v>279</v>
      </c>
      <c r="C16" s="406">
        <v>2562.3613000000005</v>
      </c>
      <c r="D16" s="406">
        <v>2563.7025600000006</v>
      </c>
      <c r="E16" s="406"/>
      <c r="F16" s="406">
        <v>2428.0249100000001</v>
      </c>
      <c r="G16" s="406">
        <v>2608.4999178385724</v>
      </c>
      <c r="H16" s="406">
        <v>-180.47500783857231</v>
      </c>
      <c r="I16" s="407">
        <v>0.93081272243699531</v>
      </c>
      <c r="J16" s="408" t="s">
        <v>1</v>
      </c>
    </row>
    <row r="17" spans="1:10" ht="14.4" customHeight="1" x14ac:dyDescent="0.3">
      <c r="A17" s="404" t="s">
        <v>444</v>
      </c>
      <c r="B17" s="405" t="s">
        <v>447</v>
      </c>
      <c r="C17" s="406">
        <v>2804.2125499999993</v>
      </c>
      <c r="D17" s="406">
        <v>2852.0108200000004</v>
      </c>
      <c r="E17" s="406"/>
      <c r="F17" s="406">
        <v>2717.1591999999991</v>
      </c>
      <c r="G17" s="406">
        <v>2915.8313306583759</v>
      </c>
      <c r="H17" s="406">
        <v>-198.67213065837677</v>
      </c>
      <c r="I17" s="407">
        <v>0.93186432679783371</v>
      </c>
      <c r="J17" s="408" t="s">
        <v>448</v>
      </c>
    </row>
    <row r="19" spans="1:10" ht="14.4" customHeight="1" x14ac:dyDescent="0.3">
      <c r="A19" s="404" t="s">
        <v>444</v>
      </c>
      <c r="B19" s="405" t="s">
        <v>445</v>
      </c>
      <c r="C19" s="406" t="s">
        <v>446</v>
      </c>
      <c r="D19" s="406" t="s">
        <v>446</v>
      </c>
      <c r="E19" s="406"/>
      <c r="F19" s="406" t="s">
        <v>446</v>
      </c>
      <c r="G19" s="406" t="s">
        <v>446</v>
      </c>
      <c r="H19" s="406" t="s">
        <v>446</v>
      </c>
      <c r="I19" s="407" t="s">
        <v>446</v>
      </c>
      <c r="J19" s="408" t="s">
        <v>56</v>
      </c>
    </row>
    <row r="20" spans="1:10" ht="14.4" customHeight="1" x14ac:dyDescent="0.3">
      <c r="A20" s="404" t="s">
        <v>449</v>
      </c>
      <c r="B20" s="405" t="s">
        <v>450</v>
      </c>
      <c r="C20" s="406" t="s">
        <v>446</v>
      </c>
      <c r="D20" s="406" t="s">
        <v>446</v>
      </c>
      <c r="E20" s="406"/>
      <c r="F20" s="406" t="s">
        <v>446</v>
      </c>
      <c r="G20" s="406" t="s">
        <v>446</v>
      </c>
      <c r="H20" s="406" t="s">
        <v>446</v>
      </c>
      <c r="I20" s="407" t="s">
        <v>446</v>
      </c>
      <c r="J20" s="408" t="s">
        <v>0</v>
      </c>
    </row>
    <row r="21" spans="1:10" ht="14.4" customHeight="1" x14ac:dyDescent="0.3">
      <c r="A21" s="404" t="s">
        <v>449</v>
      </c>
      <c r="B21" s="405" t="s">
        <v>270</v>
      </c>
      <c r="C21" s="406">
        <v>2.4112099999999996</v>
      </c>
      <c r="D21" s="406">
        <v>0</v>
      </c>
      <c r="E21" s="406"/>
      <c r="F21" s="406" t="s">
        <v>446</v>
      </c>
      <c r="G21" s="406" t="s">
        <v>446</v>
      </c>
      <c r="H21" s="406" t="s">
        <v>446</v>
      </c>
      <c r="I21" s="407" t="s">
        <v>446</v>
      </c>
      <c r="J21" s="408" t="s">
        <v>1</v>
      </c>
    </row>
    <row r="22" spans="1:10" ht="14.4" customHeight="1" x14ac:dyDescent="0.3">
      <c r="A22" s="404" t="s">
        <v>449</v>
      </c>
      <c r="B22" s="405" t="s">
        <v>271</v>
      </c>
      <c r="C22" s="406">
        <v>0.22645999999999999</v>
      </c>
      <c r="D22" s="406">
        <v>0</v>
      </c>
      <c r="E22" s="406"/>
      <c r="F22" s="406" t="s">
        <v>446</v>
      </c>
      <c r="G22" s="406" t="s">
        <v>446</v>
      </c>
      <c r="H22" s="406" t="s">
        <v>446</v>
      </c>
      <c r="I22" s="407" t="s">
        <v>446</v>
      </c>
      <c r="J22" s="408" t="s">
        <v>1</v>
      </c>
    </row>
    <row r="23" spans="1:10" ht="14.4" customHeight="1" x14ac:dyDescent="0.3">
      <c r="A23" s="404" t="s">
        <v>449</v>
      </c>
      <c r="B23" s="405" t="s">
        <v>272</v>
      </c>
      <c r="C23" s="406">
        <v>0.32429999999999998</v>
      </c>
      <c r="D23" s="406">
        <v>0.77522999999999997</v>
      </c>
      <c r="E23" s="406"/>
      <c r="F23" s="406">
        <v>0</v>
      </c>
      <c r="G23" s="406">
        <v>0.58142248168650001</v>
      </c>
      <c r="H23" s="406">
        <v>-0.58142248168650001</v>
      </c>
      <c r="I23" s="407">
        <v>0</v>
      </c>
      <c r="J23" s="408" t="s">
        <v>1</v>
      </c>
    </row>
    <row r="24" spans="1:10" ht="14.4" customHeight="1" x14ac:dyDescent="0.3">
      <c r="A24" s="404" t="s">
        <v>449</v>
      </c>
      <c r="B24" s="405" t="s">
        <v>273</v>
      </c>
      <c r="C24" s="406">
        <v>36.842360000000006</v>
      </c>
      <c r="D24" s="406">
        <v>40.036070000000002</v>
      </c>
      <c r="E24" s="406"/>
      <c r="F24" s="406">
        <v>49.016609999998991</v>
      </c>
      <c r="G24" s="406">
        <v>45.749998558985247</v>
      </c>
      <c r="H24" s="406">
        <v>3.2666114410137439</v>
      </c>
      <c r="I24" s="407">
        <v>1.0714013452219484</v>
      </c>
      <c r="J24" s="408" t="s">
        <v>1</v>
      </c>
    </row>
    <row r="25" spans="1:10" ht="14.4" customHeight="1" x14ac:dyDescent="0.3">
      <c r="A25" s="404" t="s">
        <v>449</v>
      </c>
      <c r="B25" s="405" t="s">
        <v>274</v>
      </c>
      <c r="C25" s="406">
        <v>51.080040000000004</v>
      </c>
      <c r="D25" s="406">
        <v>65.306120000000007</v>
      </c>
      <c r="E25" s="406"/>
      <c r="F25" s="406">
        <v>50.012759999999993</v>
      </c>
      <c r="G25" s="406">
        <v>65.999997921159746</v>
      </c>
      <c r="H25" s="406">
        <v>-15.987237921159753</v>
      </c>
      <c r="I25" s="407">
        <v>0.75776911477698383</v>
      </c>
      <c r="J25" s="408" t="s">
        <v>1</v>
      </c>
    </row>
    <row r="26" spans="1:10" ht="14.4" customHeight="1" x14ac:dyDescent="0.3">
      <c r="A26" s="404" t="s">
        <v>449</v>
      </c>
      <c r="B26" s="405" t="s">
        <v>275</v>
      </c>
      <c r="C26" s="406">
        <v>46.883089999999996</v>
      </c>
      <c r="D26" s="406">
        <v>52.696180000000005</v>
      </c>
      <c r="E26" s="406"/>
      <c r="F26" s="406">
        <v>52.126620000000003</v>
      </c>
      <c r="G26" s="406">
        <v>56.249998228260758</v>
      </c>
      <c r="H26" s="406">
        <v>-4.123378228260755</v>
      </c>
      <c r="I26" s="407">
        <v>0.92669549585533828</v>
      </c>
      <c r="J26" s="408" t="s">
        <v>1</v>
      </c>
    </row>
    <row r="27" spans="1:10" ht="14.4" customHeight="1" x14ac:dyDescent="0.3">
      <c r="A27" s="404" t="s">
        <v>449</v>
      </c>
      <c r="B27" s="405" t="s">
        <v>276</v>
      </c>
      <c r="C27" s="406">
        <v>3.3029999999989998</v>
      </c>
      <c r="D27" s="406">
        <v>4.1196000000000002</v>
      </c>
      <c r="E27" s="406"/>
      <c r="F27" s="406">
        <v>4.3887999999999998</v>
      </c>
      <c r="G27" s="406">
        <v>4.4999998582604999</v>
      </c>
      <c r="H27" s="406">
        <v>-0.11119985826050005</v>
      </c>
      <c r="I27" s="407">
        <v>0.97528891960821418</v>
      </c>
      <c r="J27" s="408" t="s">
        <v>1</v>
      </c>
    </row>
    <row r="28" spans="1:10" ht="14.4" customHeight="1" x14ac:dyDescent="0.3">
      <c r="A28" s="404" t="s">
        <v>449</v>
      </c>
      <c r="B28" s="405" t="s">
        <v>277</v>
      </c>
      <c r="C28" s="406">
        <v>100.78079</v>
      </c>
      <c r="D28" s="406">
        <v>125.37506</v>
      </c>
      <c r="E28" s="406"/>
      <c r="F28" s="406">
        <v>133.51475000000002</v>
      </c>
      <c r="G28" s="406">
        <v>134.2499957714505</v>
      </c>
      <c r="H28" s="406">
        <v>-0.73524577145047942</v>
      </c>
      <c r="I28" s="407">
        <v>0.99452330879248463</v>
      </c>
      <c r="J28" s="408" t="s">
        <v>1</v>
      </c>
    </row>
    <row r="29" spans="1:10" ht="14.4" customHeight="1" x14ac:dyDescent="0.3">
      <c r="A29" s="404" t="s">
        <v>449</v>
      </c>
      <c r="B29" s="405" t="s">
        <v>713</v>
      </c>
      <c r="C29" s="406">
        <v>0</v>
      </c>
      <c r="D29" s="406" t="s">
        <v>446</v>
      </c>
      <c r="E29" s="406"/>
      <c r="F29" s="406" t="s">
        <v>446</v>
      </c>
      <c r="G29" s="406" t="s">
        <v>446</v>
      </c>
      <c r="H29" s="406" t="s">
        <v>446</v>
      </c>
      <c r="I29" s="407" t="s">
        <v>446</v>
      </c>
      <c r="J29" s="408" t="s">
        <v>1</v>
      </c>
    </row>
    <row r="30" spans="1:10" ht="14.4" customHeight="1" x14ac:dyDescent="0.3">
      <c r="A30" s="404" t="s">
        <v>449</v>
      </c>
      <c r="B30" s="405" t="s">
        <v>278</v>
      </c>
      <c r="C30" s="406" t="s">
        <v>446</v>
      </c>
      <c r="D30" s="406" t="s">
        <v>446</v>
      </c>
      <c r="E30" s="406"/>
      <c r="F30" s="406">
        <v>7.4749999999999997E-2</v>
      </c>
      <c r="G30" s="406">
        <v>0</v>
      </c>
      <c r="H30" s="406">
        <v>7.4749999999999997E-2</v>
      </c>
      <c r="I30" s="407" t="s">
        <v>446</v>
      </c>
      <c r="J30" s="408" t="s">
        <v>1</v>
      </c>
    </row>
    <row r="31" spans="1:10" ht="14.4" customHeight="1" x14ac:dyDescent="0.3">
      <c r="A31" s="404" t="s">
        <v>449</v>
      </c>
      <c r="B31" s="405" t="s">
        <v>279</v>
      </c>
      <c r="C31" s="406">
        <v>2562.3613000000005</v>
      </c>
      <c r="D31" s="406">
        <v>2563.7025600000006</v>
      </c>
      <c r="E31" s="406"/>
      <c r="F31" s="406">
        <v>2428.0249100000001</v>
      </c>
      <c r="G31" s="406">
        <v>2608.4999178385724</v>
      </c>
      <c r="H31" s="406">
        <v>-180.47500783857231</v>
      </c>
      <c r="I31" s="407">
        <v>0.93081272243699531</v>
      </c>
      <c r="J31" s="408" t="s">
        <v>1</v>
      </c>
    </row>
    <row r="32" spans="1:10" ht="14.4" customHeight="1" x14ac:dyDescent="0.3">
      <c r="A32" s="404" t="s">
        <v>449</v>
      </c>
      <c r="B32" s="405" t="s">
        <v>451</v>
      </c>
      <c r="C32" s="406">
        <v>2804.2125499999993</v>
      </c>
      <c r="D32" s="406">
        <v>2852.0108200000004</v>
      </c>
      <c r="E32" s="406"/>
      <c r="F32" s="406">
        <v>2717.1591999999991</v>
      </c>
      <c r="G32" s="406">
        <v>2915.8313306583759</v>
      </c>
      <c r="H32" s="406">
        <v>-198.67213065837677</v>
      </c>
      <c r="I32" s="407">
        <v>0.93186432679783371</v>
      </c>
      <c r="J32" s="408" t="s">
        <v>452</v>
      </c>
    </row>
    <row r="33" spans="1:10" ht="14.4" customHeight="1" x14ac:dyDescent="0.3">
      <c r="A33" s="404" t="s">
        <v>446</v>
      </c>
      <c r="B33" s="405" t="s">
        <v>446</v>
      </c>
      <c r="C33" s="406" t="s">
        <v>446</v>
      </c>
      <c r="D33" s="406" t="s">
        <v>446</v>
      </c>
      <c r="E33" s="406"/>
      <c r="F33" s="406" t="s">
        <v>446</v>
      </c>
      <c r="G33" s="406" t="s">
        <v>446</v>
      </c>
      <c r="H33" s="406" t="s">
        <v>446</v>
      </c>
      <c r="I33" s="407" t="s">
        <v>446</v>
      </c>
      <c r="J33" s="408" t="s">
        <v>453</v>
      </c>
    </row>
    <row r="34" spans="1:10" ht="14.4" customHeight="1" x14ac:dyDescent="0.3">
      <c r="A34" s="404" t="s">
        <v>714</v>
      </c>
      <c r="B34" s="405" t="s">
        <v>715</v>
      </c>
      <c r="C34" s="406" t="s">
        <v>446</v>
      </c>
      <c r="D34" s="406" t="s">
        <v>446</v>
      </c>
      <c r="E34" s="406"/>
      <c r="F34" s="406" t="s">
        <v>446</v>
      </c>
      <c r="G34" s="406" t="s">
        <v>446</v>
      </c>
      <c r="H34" s="406" t="s">
        <v>446</v>
      </c>
      <c r="I34" s="407" t="s">
        <v>446</v>
      </c>
      <c r="J34" s="408" t="s">
        <v>0</v>
      </c>
    </row>
    <row r="35" spans="1:10" ht="14.4" customHeight="1" x14ac:dyDescent="0.3">
      <c r="A35" s="404" t="s">
        <v>714</v>
      </c>
      <c r="B35" s="405" t="s">
        <v>277</v>
      </c>
      <c r="C35" s="406">
        <v>0</v>
      </c>
      <c r="D35" s="406" t="s">
        <v>446</v>
      </c>
      <c r="E35" s="406"/>
      <c r="F35" s="406" t="s">
        <v>446</v>
      </c>
      <c r="G35" s="406" t="s">
        <v>446</v>
      </c>
      <c r="H35" s="406" t="s">
        <v>446</v>
      </c>
      <c r="I35" s="407" t="s">
        <v>446</v>
      </c>
      <c r="J35" s="408" t="s">
        <v>1</v>
      </c>
    </row>
    <row r="36" spans="1:10" ht="14.4" customHeight="1" x14ac:dyDescent="0.3">
      <c r="A36" s="404" t="s">
        <v>714</v>
      </c>
      <c r="B36" s="405" t="s">
        <v>716</v>
      </c>
      <c r="C36" s="406">
        <v>0</v>
      </c>
      <c r="D36" s="406" t="s">
        <v>446</v>
      </c>
      <c r="E36" s="406"/>
      <c r="F36" s="406" t="s">
        <v>446</v>
      </c>
      <c r="G36" s="406" t="s">
        <v>446</v>
      </c>
      <c r="H36" s="406" t="s">
        <v>446</v>
      </c>
      <c r="I36" s="407" t="s">
        <v>446</v>
      </c>
      <c r="J36" s="408" t="s">
        <v>452</v>
      </c>
    </row>
    <row r="37" spans="1:10" ht="14.4" customHeight="1" x14ac:dyDescent="0.3">
      <c r="A37" s="404" t="s">
        <v>446</v>
      </c>
      <c r="B37" s="405" t="s">
        <v>446</v>
      </c>
      <c r="C37" s="406" t="s">
        <v>446</v>
      </c>
      <c r="D37" s="406" t="s">
        <v>446</v>
      </c>
      <c r="E37" s="406"/>
      <c r="F37" s="406" t="s">
        <v>446</v>
      </c>
      <c r="G37" s="406" t="s">
        <v>446</v>
      </c>
      <c r="H37" s="406" t="s">
        <v>446</v>
      </c>
      <c r="I37" s="407" t="s">
        <v>446</v>
      </c>
      <c r="J37" s="408" t="s">
        <v>453</v>
      </c>
    </row>
    <row r="38" spans="1:10" ht="14.4" customHeight="1" x14ac:dyDescent="0.3">
      <c r="A38" s="404" t="s">
        <v>444</v>
      </c>
      <c r="B38" s="405" t="s">
        <v>447</v>
      </c>
      <c r="C38" s="406">
        <v>2804.2125499999993</v>
      </c>
      <c r="D38" s="406">
        <v>2852.0108200000004</v>
      </c>
      <c r="E38" s="406"/>
      <c r="F38" s="406">
        <v>2717.1591999999991</v>
      </c>
      <c r="G38" s="406">
        <v>2915.8313306583759</v>
      </c>
      <c r="H38" s="406">
        <v>-198.67213065837677</v>
      </c>
      <c r="I38" s="407">
        <v>0.93186432679783371</v>
      </c>
      <c r="J38" s="408" t="s">
        <v>448</v>
      </c>
    </row>
  </sheetData>
  <mergeCells count="3">
    <mergeCell ref="A1:I1"/>
    <mergeCell ref="F3:I3"/>
    <mergeCell ref="C4:D4"/>
  </mergeCells>
  <conditionalFormatting sqref="F18 F39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38">
    <cfRule type="expression" dxfId="11" priority="5">
      <formula>$H19&gt;0</formula>
    </cfRule>
  </conditionalFormatting>
  <conditionalFormatting sqref="A19:A38">
    <cfRule type="expression" dxfId="10" priority="2">
      <formula>AND($J19&lt;&gt;"mezeraKL",$J19&lt;&gt;"")</formula>
    </cfRule>
  </conditionalFormatting>
  <conditionalFormatting sqref="I19:I38">
    <cfRule type="expression" dxfId="9" priority="6">
      <formula>$I19&gt;1</formula>
    </cfRule>
  </conditionalFormatting>
  <conditionalFormatting sqref="B19:B38">
    <cfRule type="expression" dxfId="8" priority="1">
      <formula>OR($J19="NS",$J19="SumaNS",$J19="Účet")</formula>
    </cfRule>
  </conditionalFormatting>
  <conditionalFormatting sqref="A19:D38 F19:I38">
    <cfRule type="expression" dxfId="7" priority="8">
      <formula>AND($J19&lt;&gt;"",$J19&lt;&gt;"mezeraKL")</formula>
    </cfRule>
  </conditionalFormatting>
  <conditionalFormatting sqref="B19:D38 F19:I38">
    <cfRule type="expression" dxfId="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8 F19:I38">
    <cfRule type="expression" dxfId="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1801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9.506740447056254</v>
      </c>
      <c r="J3" s="84">
        <f>SUBTOTAL(9,J5:J1048576)</f>
        <v>283499</v>
      </c>
      <c r="K3" s="85">
        <f>SUBTOTAL(9,K5:K1048576)</f>
        <v>2695151.4100000011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444</v>
      </c>
      <c r="B5" s="417" t="s">
        <v>445</v>
      </c>
      <c r="C5" s="418" t="s">
        <v>449</v>
      </c>
      <c r="D5" s="419" t="s">
        <v>699</v>
      </c>
      <c r="E5" s="418" t="s">
        <v>1787</v>
      </c>
      <c r="F5" s="419" t="s">
        <v>1788</v>
      </c>
      <c r="G5" s="418" t="s">
        <v>717</v>
      </c>
      <c r="H5" s="418" t="s">
        <v>718</v>
      </c>
      <c r="I5" s="420">
        <v>260.3</v>
      </c>
      <c r="J5" s="420">
        <v>1</v>
      </c>
      <c r="K5" s="421">
        <v>260.3</v>
      </c>
    </row>
    <row r="6" spans="1:11" ht="14.4" customHeight="1" x14ac:dyDescent="0.3">
      <c r="A6" s="422" t="s">
        <v>444</v>
      </c>
      <c r="B6" s="423" t="s">
        <v>445</v>
      </c>
      <c r="C6" s="424" t="s">
        <v>449</v>
      </c>
      <c r="D6" s="425" t="s">
        <v>699</v>
      </c>
      <c r="E6" s="424" t="s">
        <v>1787</v>
      </c>
      <c r="F6" s="425" t="s">
        <v>1788</v>
      </c>
      <c r="G6" s="424" t="s">
        <v>719</v>
      </c>
      <c r="H6" s="424" t="s">
        <v>720</v>
      </c>
      <c r="I6" s="426">
        <v>0.32333333333333331</v>
      </c>
      <c r="J6" s="426">
        <v>12500</v>
      </c>
      <c r="K6" s="427">
        <v>4025</v>
      </c>
    </row>
    <row r="7" spans="1:11" ht="14.4" customHeight="1" x14ac:dyDescent="0.3">
      <c r="A7" s="422" t="s">
        <v>444</v>
      </c>
      <c r="B7" s="423" t="s">
        <v>445</v>
      </c>
      <c r="C7" s="424" t="s">
        <v>449</v>
      </c>
      <c r="D7" s="425" t="s">
        <v>699</v>
      </c>
      <c r="E7" s="424" t="s">
        <v>1787</v>
      </c>
      <c r="F7" s="425" t="s">
        <v>1788</v>
      </c>
      <c r="G7" s="424" t="s">
        <v>719</v>
      </c>
      <c r="H7" s="424" t="s">
        <v>721</v>
      </c>
      <c r="I7" s="426">
        <v>0.3</v>
      </c>
      <c r="J7" s="426">
        <v>5000</v>
      </c>
      <c r="K7" s="427">
        <v>1500</v>
      </c>
    </row>
    <row r="8" spans="1:11" ht="14.4" customHeight="1" x14ac:dyDescent="0.3">
      <c r="A8" s="422" t="s">
        <v>444</v>
      </c>
      <c r="B8" s="423" t="s">
        <v>445</v>
      </c>
      <c r="C8" s="424" t="s">
        <v>449</v>
      </c>
      <c r="D8" s="425" t="s">
        <v>699</v>
      </c>
      <c r="E8" s="424" t="s">
        <v>1787</v>
      </c>
      <c r="F8" s="425" t="s">
        <v>1788</v>
      </c>
      <c r="G8" s="424" t="s">
        <v>722</v>
      </c>
      <c r="H8" s="424" t="s">
        <v>723</v>
      </c>
      <c r="I8" s="426">
        <v>8.9749999999999996</v>
      </c>
      <c r="J8" s="426">
        <v>5</v>
      </c>
      <c r="K8" s="427">
        <v>42.519999999999996</v>
      </c>
    </row>
    <row r="9" spans="1:11" ht="14.4" customHeight="1" x14ac:dyDescent="0.3">
      <c r="A9" s="422" t="s">
        <v>444</v>
      </c>
      <c r="B9" s="423" t="s">
        <v>445</v>
      </c>
      <c r="C9" s="424" t="s">
        <v>449</v>
      </c>
      <c r="D9" s="425" t="s">
        <v>699</v>
      </c>
      <c r="E9" s="424" t="s">
        <v>1787</v>
      </c>
      <c r="F9" s="425" t="s">
        <v>1788</v>
      </c>
      <c r="G9" s="424" t="s">
        <v>724</v>
      </c>
      <c r="H9" s="424" t="s">
        <v>725</v>
      </c>
      <c r="I9" s="426">
        <v>27.823333333333334</v>
      </c>
      <c r="J9" s="426">
        <v>16</v>
      </c>
      <c r="K9" s="427">
        <v>444.70999999999992</v>
      </c>
    </row>
    <row r="10" spans="1:11" ht="14.4" customHeight="1" x14ac:dyDescent="0.3">
      <c r="A10" s="422" t="s">
        <v>444</v>
      </c>
      <c r="B10" s="423" t="s">
        <v>445</v>
      </c>
      <c r="C10" s="424" t="s">
        <v>449</v>
      </c>
      <c r="D10" s="425" t="s">
        <v>699</v>
      </c>
      <c r="E10" s="424" t="s">
        <v>1787</v>
      </c>
      <c r="F10" s="425" t="s">
        <v>1788</v>
      </c>
      <c r="G10" s="424" t="s">
        <v>726</v>
      </c>
      <c r="H10" s="424" t="s">
        <v>727</v>
      </c>
      <c r="I10" s="426">
        <v>42.984999999999999</v>
      </c>
      <c r="J10" s="426">
        <v>12</v>
      </c>
      <c r="K10" s="427">
        <v>515.82000000000005</v>
      </c>
    </row>
    <row r="11" spans="1:11" ht="14.4" customHeight="1" x14ac:dyDescent="0.3">
      <c r="A11" s="422" t="s">
        <v>444</v>
      </c>
      <c r="B11" s="423" t="s">
        <v>445</v>
      </c>
      <c r="C11" s="424" t="s">
        <v>449</v>
      </c>
      <c r="D11" s="425" t="s">
        <v>699</v>
      </c>
      <c r="E11" s="424" t="s">
        <v>1787</v>
      </c>
      <c r="F11" s="425" t="s">
        <v>1788</v>
      </c>
      <c r="G11" s="424" t="s">
        <v>728</v>
      </c>
      <c r="H11" s="424" t="s">
        <v>729</v>
      </c>
      <c r="I11" s="426">
        <v>17.085714285714285</v>
      </c>
      <c r="J11" s="426">
        <v>130</v>
      </c>
      <c r="K11" s="427">
        <v>2185</v>
      </c>
    </row>
    <row r="12" spans="1:11" ht="14.4" customHeight="1" x14ac:dyDescent="0.3">
      <c r="A12" s="422" t="s">
        <v>444</v>
      </c>
      <c r="B12" s="423" t="s">
        <v>445</v>
      </c>
      <c r="C12" s="424" t="s">
        <v>449</v>
      </c>
      <c r="D12" s="425" t="s">
        <v>699</v>
      </c>
      <c r="E12" s="424" t="s">
        <v>1787</v>
      </c>
      <c r="F12" s="425" t="s">
        <v>1788</v>
      </c>
      <c r="G12" s="424" t="s">
        <v>730</v>
      </c>
      <c r="H12" s="424" t="s">
        <v>731</v>
      </c>
      <c r="I12" s="426">
        <v>1.93</v>
      </c>
      <c r="J12" s="426">
        <v>200</v>
      </c>
      <c r="K12" s="427">
        <v>386.4</v>
      </c>
    </row>
    <row r="13" spans="1:11" ht="14.4" customHeight="1" x14ac:dyDescent="0.3">
      <c r="A13" s="422" t="s">
        <v>444</v>
      </c>
      <c r="B13" s="423" t="s">
        <v>445</v>
      </c>
      <c r="C13" s="424" t="s">
        <v>449</v>
      </c>
      <c r="D13" s="425" t="s">
        <v>699</v>
      </c>
      <c r="E13" s="424" t="s">
        <v>1787</v>
      </c>
      <c r="F13" s="425" t="s">
        <v>1788</v>
      </c>
      <c r="G13" s="424" t="s">
        <v>732</v>
      </c>
      <c r="H13" s="424" t="s">
        <v>733</v>
      </c>
      <c r="I13" s="426">
        <v>0.62</v>
      </c>
      <c r="J13" s="426">
        <v>3000</v>
      </c>
      <c r="K13" s="427">
        <v>1845.85</v>
      </c>
    </row>
    <row r="14" spans="1:11" ht="14.4" customHeight="1" x14ac:dyDescent="0.3">
      <c r="A14" s="422" t="s">
        <v>444</v>
      </c>
      <c r="B14" s="423" t="s">
        <v>445</v>
      </c>
      <c r="C14" s="424" t="s">
        <v>449</v>
      </c>
      <c r="D14" s="425" t="s">
        <v>699</v>
      </c>
      <c r="E14" s="424" t="s">
        <v>1787</v>
      </c>
      <c r="F14" s="425" t="s">
        <v>1788</v>
      </c>
      <c r="G14" s="424" t="s">
        <v>732</v>
      </c>
      <c r="H14" s="424" t="s">
        <v>734</v>
      </c>
      <c r="I14" s="426">
        <v>0.64</v>
      </c>
      <c r="J14" s="426">
        <v>2000</v>
      </c>
      <c r="K14" s="427">
        <v>1276.5</v>
      </c>
    </row>
    <row r="15" spans="1:11" ht="14.4" customHeight="1" x14ac:dyDescent="0.3">
      <c r="A15" s="422" t="s">
        <v>444</v>
      </c>
      <c r="B15" s="423" t="s">
        <v>445</v>
      </c>
      <c r="C15" s="424" t="s">
        <v>449</v>
      </c>
      <c r="D15" s="425" t="s">
        <v>699</v>
      </c>
      <c r="E15" s="424" t="s">
        <v>1787</v>
      </c>
      <c r="F15" s="425" t="s">
        <v>1788</v>
      </c>
      <c r="G15" s="424" t="s">
        <v>735</v>
      </c>
      <c r="H15" s="424" t="s">
        <v>736</v>
      </c>
      <c r="I15" s="426">
        <v>1.21</v>
      </c>
      <c r="J15" s="426">
        <v>2000</v>
      </c>
      <c r="K15" s="427">
        <v>2420</v>
      </c>
    </row>
    <row r="16" spans="1:11" ht="14.4" customHeight="1" x14ac:dyDescent="0.3">
      <c r="A16" s="422" t="s">
        <v>444</v>
      </c>
      <c r="B16" s="423" t="s">
        <v>445</v>
      </c>
      <c r="C16" s="424" t="s">
        <v>449</v>
      </c>
      <c r="D16" s="425" t="s">
        <v>699</v>
      </c>
      <c r="E16" s="424" t="s">
        <v>1787</v>
      </c>
      <c r="F16" s="425" t="s">
        <v>1788</v>
      </c>
      <c r="G16" s="424" t="s">
        <v>737</v>
      </c>
      <c r="H16" s="424" t="s">
        <v>738</v>
      </c>
      <c r="I16" s="426">
        <v>13.020000000000001</v>
      </c>
      <c r="J16" s="426">
        <v>7</v>
      </c>
      <c r="K16" s="427">
        <v>91.14</v>
      </c>
    </row>
    <row r="17" spans="1:11" ht="14.4" customHeight="1" x14ac:dyDescent="0.3">
      <c r="A17" s="422" t="s">
        <v>444</v>
      </c>
      <c r="B17" s="423" t="s">
        <v>445</v>
      </c>
      <c r="C17" s="424" t="s">
        <v>449</v>
      </c>
      <c r="D17" s="425" t="s">
        <v>699</v>
      </c>
      <c r="E17" s="424" t="s">
        <v>1787</v>
      </c>
      <c r="F17" s="425" t="s">
        <v>1788</v>
      </c>
      <c r="G17" s="424" t="s">
        <v>739</v>
      </c>
      <c r="H17" s="424" t="s">
        <v>740</v>
      </c>
      <c r="I17" s="426">
        <v>29.021111111111104</v>
      </c>
      <c r="J17" s="426">
        <v>96</v>
      </c>
      <c r="K17" s="427">
        <v>2782.3199999999997</v>
      </c>
    </row>
    <row r="18" spans="1:11" ht="14.4" customHeight="1" x14ac:dyDescent="0.3">
      <c r="A18" s="422" t="s">
        <v>444</v>
      </c>
      <c r="B18" s="423" t="s">
        <v>445</v>
      </c>
      <c r="C18" s="424" t="s">
        <v>449</v>
      </c>
      <c r="D18" s="425" t="s">
        <v>699</v>
      </c>
      <c r="E18" s="424" t="s">
        <v>1787</v>
      </c>
      <c r="F18" s="425" t="s">
        <v>1788</v>
      </c>
      <c r="G18" s="424" t="s">
        <v>741</v>
      </c>
      <c r="H18" s="424" t="s">
        <v>742</v>
      </c>
      <c r="I18" s="426">
        <v>19.8</v>
      </c>
      <c r="J18" s="426">
        <v>2</v>
      </c>
      <c r="K18" s="427">
        <v>39.6</v>
      </c>
    </row>
    <row r="19" spans="1:11" ht="14.4" customHeight="1" x14ac:dyDescent="0.3">
      <c r="A19" s="422" t="s">
        <v>444</v>
      </c>
      <c r="B19" s="423" t="s">
        <v>445</v>
      </c>
      <c r="C19" s="424" t="s">
        <v>449</v>
      </c>
      <c r="D19" s="425" t="s">
        <v>699</v>
      </c>
      <c r="E19" s="424" t="s">
        <v>1787</v>
      </c>
      <c r="F19" s="425" t="s">
        <v>1788</v>
      </c>
      <c r="G19" s="424" t="s">
        <v>743</v>
      </c>
      <c r="H19" s="424" t="s">
        <v>744</v>
      </c>
      <c r="I19" s="426">
        <v>0.57000000000000006</v>
      </c>
      <c r="J19" s="426">
        <v>10000</v>
      </c>
      <c r="K19" s="427">
        <v>5670</v>
      </c>
    </row>
    <row r="20" spans="1:11" ht="14.4" customHeight="1" x14ac:dyDescent="0.3">
      <c r="A20" s="422" t="s">
        <v>444</v>
      </c>
      <c r="B20" s="423" t="s">
        <v>445</v>
      </c>
      <c r="C20" s="424" t="s">
        <v>449</v>
      </c>
      <c r="D20" s="425" t="s">
        <v>699</v>
      </c>
      <c r="E20" s="424" t="s">
        <v>1787</v>
      </c>
      <c r="F20" s="425" t="s">
        <v>1788</v>
      </c>
      <c r="G20" s="424" t="s">
        <v>743</v>
      </c>
      <c r="H20" s="424" t="s">
        <v>745</v>
      </c>
      <c r="I20" s="426">
        <v>0.59</v>
      </c>
      <c r="J20" s="426">
        <v>2500</v>
      </c>
      <c r="K20" s="427">
        <v>1475</v>
      </c>
    </row>
    <row r="21" spans="1:11" ht="14.4" customHeight="1" x14ac:dyDescent="0.3">
      <c r="A21" s="422" t="s">
        <v>444</v>
      </c>
      <c r="B21" s="423" t="s">
        <v>445</v>
      </c>
      <c r="C21" s="424" t="s">
        <v>449</v>
      </c>
      <c r="D21" s="425" t="s">
        <v>699</v>
      </c>
      <c r="E21" s="424" t="s">
        <v>1787</v>
      </c>
      <c r="F21" s="425" t="s">
        <v>1788</v>
      </c>
      <c r="G21" s="424" t="s">
        <v>746</v>
      </c>
      <c r="H21" s="424" t="s">
        <v>747</v>
      </c>
      <c r="I21" s="426">
        <v>10.84</v>
      </c>
      <c r="J21" s="426">
        <v>100</v>
      </c>
      <c r="K21" s="427">
        <v>1084</v>
      </c>
    </row>
    <row r="22" spans="1:11" ht="14.4" customHeight="1" x14ac:dyDescent="0.3">
      <c r="A22" s="422" t="s">
        <v>444</v>
      </c>
      <c r="B22" s="423" t="s">
        <v>445</v>
      </c>
      <c r="C22" s="424" t="s">
        <v>449</v>
      </c>
      <c r="D22" s="425" t="s">
        <v>699</v>
      </c>
      <c r="E22" s="424" t="s">
        <v>1787</v>
      </c>
      <c r="F22" s="425" t="s">
        <v>1788</v>
      </c>
      <c r="G22" s="424" t="s">
        <v>748</v>
      </c>
      <c r="H22" s="424" t="s">
        <v>749</v>
      </c>
      <c r="I22" s="426">
        <v>1306.5</v>
      </c>
      <c r="J22" s="426">
        <v>2</v>
      </c>
      <c r="K22" s="427">
        <v>2613</v>
      </c>
    </row>
    <row r="23" spans="1:11" ht="14.4" customHeight="1" x14ac:dyDescent="0.3">
      <c r="A23" s="422" t="s">
        <v>444</v>
      </c>
      <c r="B23" s="423" t="s">
        <v>445</v>
      </c>
      <c r="C23" s="424" t="s">
        <v>449</v>
      </c>
      <c r="D23" s="425" t="s">
        <v>699</v>
      </c>
      <c r="E23" s="424" t="s">
        <v>1787</v>
      </c>
      <c r="F23" s="425" t="s">
        <v>1788</v>
      </c>
      <c r="G23" s="424" t="s">
        <v>748</v>
      </c>
      <c r="H23" s="424" t="s">
        <v>750</v>
      </c>
      <c r="I23" s="426">
        <v>1350.5475000000001</v>
      </c>
      <c r="J23" s="426">
        <v>4</v>
      </c>
      <c r="K23" s="427">
        <v>5402.1900000000005</v>
      </c>
    </row>
    <row r="24" spans="1:11" ht="14.4" customHeight="1" x14ac:dyDescent="0.3">
      <c r="A24" s="422" t="s">
        <v>444</v>
      </c>
      <c r="B24" s="423" t="s">
        <v>445</v>
      </c>
      <c r="C24" s="424" t="s">
        <v>449</v>
      </c>
      <c r="D24" s="425" t="s">
        <v>699</v>
      </c>
      <c r="E24" s="424" t="s">
        <v>1787</v>
      </c>
      <c r="F24" s="425" t="s">
        <v>1788</v>
      </c>
      <c r="G24" s="424" t="s">
        <v>751</v>
      </c>
      <c r="H24" s="424" t="s">
        <v>752</v>
      </c>
      <c r="I24" s="426">
        <v>5.09</v>
      </c>
      <c r="J24" s="426">
        <v>50</v>
      </c>
      <c r="K24" s="427">
        <v>254.73000000000002</v>
      </c>
    </row>
    <row r="25" spans="1:11" ht="14.4" customHeight="1" x14ac:dyDescent="0.3">
      <c r="A25" s="422" t="s">
        <v>444</v>
      </c>
      <c r="B25" s="423" t="s">
        <v>445</v>
      </c>
      <c r="C25" s="424" t="s">
        <v>449</v>
      </c>
      <c r="D25" s="425" t="s">
        <v>699</v>
      </c>
      <c r="E25" s="424" t="s">
        <v>1787</v>
      </c>
      <c r="F25" s="425" t="s">
        <v>1788</v>
      </c>
      <c r="G25" s="424" t="s">
        <v>753</v>
      </c>
      <c r="H25" s="424" t="s">
        <v>754</v>
      </c>
      <c r="I25" s="426">
        <v>5.09</v>
      </c>
      <c r="J25" s="426">
        <v>80</v>
      </c>
      <c r="K25" s="427">
        <v>407.57</v>
      </c>
    </row>
    <row r="26" spans="1:11" ht="14.4" customHeight="1" x14ac:dyDescent="0.3">
      <c r="A26" s="422" t="s">
        <v>444</v>
      </c>
      <c r="B26" s="423" t="s">
        <v>445</v>
      </c>
      <c r="C26" s="424" t="s">
        <v>449</v>
      </c>
      <c r="D26" s="425" t="s">
        <v>699</v>
      </c>
      <c r="E26" s="424" t="s">
        <v>1787</v>
      </c>
      <c r="F26" s="425" t="s">
        <v>1788</v>
      </c>
      <c r="G26" s="424" t="s">
        <v>755</v>
      </c>
      <c r="H26" s="424" t="s">
        <v>756</v>
      </c>
      <c r="I26" s="426">
        <v>1311</v>
      </c>
      <c r="J26" s="426">
        <v>4</v>
      </c>
      <c r="K26" s="427">
        <v>5244</v>
      </c>
    </row>
    <row r="27" spans="1:11" ht="14.4" customHeight="1" x14ac:dyDescent="0.3">
      <c r="A27" s="422" t="s">
        <v>444</v>
      </c>
      <c r="B27" s="423" t="s">
        <v>445</v>
      </c>
      <c r="C27" s="424" t="s">
        <v>449</v>
      </c>
      <c r="D27" s="425" t="s">
        <v>699</v>
      </c>
      <c r="E27" s="424" t="s">
        <v>1787</v>
      </c>
      <c r="F27" s="425" t="s">
        <v>1788</v>
      </c>
      <c r="G27" s="424" t="s">
        <v>757</v>
      </c>
      <c r="H27" s="424" t="s">
        <v>758</v>
      </c>
      <c r="I27" s="426">
        <v>2.86</v>
      </c>
      <c r="J27" s="426">
        <v>50</v>
      </c>
      <c r="K27" s="427">
        <v>143</v>
      </c>
    </row>
    <row r="28" spans="1:11" ht="14.4" customHeight="1" x14ac:dyDescent="0.3">
      <c r="A28" s="422" t="s">
        <v>444</v>
      </c>
      <c r="B28" s="423" t="s">
        <v>445</v>
      </c>
      <c r="C28" s="424" t="s">
        <v>449</v>
      </c>
      <c r="D28" s="425" t="s">
        <v>699</v>
      </c>
      <c r="E28" s="424" t="s">
        <v>1787</v>
      </c>
      <c r="F28" s="425" t="s">
        <v>1788</v>
      </c>
      <c r="G28" s="424" t="s">
        <v>759</v>
      </c>
      <c r="H28" s="424" t="s">
        <v>760</v>
      </c>
      <c r="I28" s="426">
        <v>11.74</v>
      </c>
      <c r="J28" s="426">
        <v>5</v>
      </c>
      <c r="K28" s="427">
        <v>58.71</v>
      </c>
    </row>
    <row r="29" spans="1:11" ht="14.4" customHeight="1" x14ac:dyDescent="0.3">
      <c r="A29" s="422" t="s">
        <v>444</v>
      </c>
      <c r="B29" s="423" t="s">
        <v>445</v>
      </c>
      <c r="C29" s="424" t="s">
        <v>449</v>
      </c>
      <c r="D29" s="425" t="s">
        <v>699</v>
      </c>
      <c r="E29" s="424" t="s">
        <v>1787</v>
      </c>
      <c r="F29" s="425" t="s">
        <v>1788</v>
      </c>
      <c r="G29" s="424" t="s">
        <v>761</v>
      </c>
      <c r="H29" s="424" t="s">
        <v>762</v>
      </c>
      <c r="I29" s="426">
        <v>14.085000000000001</v>
      </c>
      <c r="J29" s="426">
        <v>5</v>
      </c>
      <c r="K29" s="427">
        <v>70.44</v>
      </c>
    </row>
    <row r="30" spans="1:11" ht="14.4" customHeight="1" x14ac:dyDescent="0.3">
      <c r="A30" s="422" t="s">
        <v>444</v>
      </c>
      <c r="B30" s="423" t="s">
        <v>445</v>
      </c>
      <c r="C30" s="424" t="s">
        <v>449</v>
      </c>
      <c r="D30" s="425" t="s">
        <v>699</v>
      </c>
      <c r="E30" s="424" t="s">
        <v>1787</v>
      </c>
      <c r="F30" s="425" t="s">
        <v>1788</v>
      </c>
      <c r="G30" s="424" t="s">
        <v>763</v>
      </c>
      <c r="H30" s="424" t="s">
        <v>764</v>
      </c>
      <c r="I30" s="426">
        <v>12.91</v>
      </c>
      <c r="J30" s="426">
        <v>4</v>
      </c>
      <c r="K30" s="427">
        <v>51.64</v>
      </c>
    </row>
    <row r="31" spans="1:11" ht="14.4" customHeight="1" x14ac:dyDescent="0.3">
      <c r="A31" s="422" t="s">
        <v>444</v>
      </c>
      <c r="B31" s="423" t="s">
        <v>445</v>
      </c>
      <c r="C31" s="424" t="s">
        <v>449</v>
      </c>
      <c r="D31" s="425" t="s">
        <v>699</v>
      </c>
      <c r="E31" s="424" t="s">
        <v>1787</v>
      </c>
      <c r="F31" s="425" t="s">
        <v>1788</v>
      </c>
      <c r="G31" s="424" t="s">
        <v>765</v>
      </c>
      <c r="H31" s="424" t="s">
        <v>766</v>
      </c>
      <c r="I31" s="426">
        <v>9.41</v>
      </c>
      <c r="J31" s="426">
        <v>4</v>
      </c>
      <c r="K31" s="427">
        <v>37.64</v>
      </c>
    </row>
    <row r="32" spans="1:11" ht="14.4" customHeight="1" x14ac:dyDescent="0.3">
      <c r="A32" s="422" t="s">
        <v>444</v>
      </c>
      <c r="B32" s="423" t="s">
        <v>445</v>
      </c>
      <c r="C32" s="424" t="s">
        <v>449</v>
      </c>
      <c r="D32" s="425" t="s">
        <v>699</v>
      </c>
      <c r="E32" s="424" t="s">
        <v>1787</v>
      </c>
      <c r="F32" s="425" t="s">
        <v>1788</v>
      </c>
      <c r="G32" s="424" t="s">
        <v>767</v>
      </c>
      <c r="H32" s="424" t="s">
        <v>768</v>
      </c>
      <c r="I32" s="426">
        <v>5.92</v>
      </c>
      <c r="J32" s="426">
        <v>3</v>
      </c>
      <c r="K32" s="427">
        <v>17.760000000000002</v>
      </c>
    </row>
    <row r="33" spans="1:11" ht="14.4" customHeight="1" x14ac:dyDescent="0.3">
      <c r="A33" s="422" t="s">
        <v>444</v>
      </c>
      <c r="B33" s="423" t="s">
        <v>445</v>
      </c>
      <c r="C33" s="424" t="s">
        <v>449</v>
      </c>
      <c r="D33" s="425" t="s">
        <v>699</v>
      </c>
      <c r="E33" s="424" t="s">
        <v>1787</v>
      </c>
      <c r="F33" s="425" t="s">
        <v>1788</v>
      </c>
      <c r="G33" s="424" t="s">
        <v>769</v>
      </c>
      <c r="H33" s="424" t="s">
        <v>770</v>
      </c>
      <c r="I33" s="426">
        <v>2.67</v>
      </c>
      <c r="J33" s="426">
        <v>9</v>
      </c>
      <c r="K33" s="427">
        <v>24.04</v>
      </c>
    </row>
    <row r="34" spans="1:11" ht="14.4" customHeight="1" x14ac:dyDescent="0.3">
      <c r="A34" s="422" t="s">
        <v>444</v>
      </c>
      <c r="B34" s="423" t="s">
        <v>445</v>
      </c>
      <c r="C34" s="424" t="s">
        <v>449</v>
      </c>
      <c r="D34" s="425" t="s">
        <v>699</v>
      </c>
      <c r="E34" s="424" t="s">
        <v>1787</v>
      </c>
      <c r="F34" s="425" t="s">
        <v>1788</v>
      </c>
      <c r="G34" s="424" t="s">
        <v>771</v>
      </c>
      <c r="H34" s="424" t="s">
        <v>772</v>
      </c>
      <c r="I34" s="426">
        <v>0.19</v>
      </c>
      <c r="J34" s="426">
        <v>12600</v>
      </c>
      <c r="K34" s="427">
        <v>2348.8200000000002</v>
      </c>
    </row>
    <row r="35" spans="1:11" ht="14.4" customHeight="1" x14ac:dyDescent="0.3">
      <c r="A35" s="422" t="s">
        <v>444</v>
      </c>
      <c r="B35" s="423" t="s">
        <v>445</v>
      </c>
      <c r="C35" s="424" t="s">
        <v>449</v>
      </c>
      <c r="D35" s="425" t="s">
        <v>699</v>
      </c>
      <c r="E35" s="424" t="s">
        <v>1787</v>
      </c>
      <c r="F35" s="425" t="s">
        <v>1788</v>
      </c>
      <c r="G35" s="424" t="s">
        <v>773</v>
      </c>
      <c r="H35" s="424" t="s">
        <v>774</v>
      </c>
      <c r="I35" s="426">
        <v>16.600000000000001</v>
      </c>
      <c r="J35" s="426">
        <v>100</v>
      </c>
      <c r="K35" s="427">
        <v>1637</v>
      </c>
    </row>
    <row r="36" spans="1:11" ht="14.4" customHeight="1" x14ac:dyDescent="0.3">
      <c r="A36" s="422" t="s">
        <v>444</v>
      </c>
      <c r="B36" s="423" t="s">
        <v>445</v>
      </c>
      <c r="C36" s="424" t="s">
        <v>449</v>
      </c>
      <c r="D36" s="425" t="s">
        <v>699</v>
      </c>
      <c r="E36" s="424" t="s">
        <v>1787</v>
      </c>
      <c r="F36" s="425" t="s">
        <v>1788</v>
      </c>
      <c r="G36" s="424" t="s">
        <v>775</v>
      </c>
      <c r="H36" s="424" t="s">
        <v>776</v>
      </c>
      <c r="I36" s="426">
        <v>111.59</v>
      </c>
      <c r="J36" s="426">
        <v>10</v>
      </c>
      <c r="K36" s="427">
        <v>1115.9000000000001</v>
      </c>
    </row>
    <row r="37" spans="1:11" ht="14.4" customHeight="1" x14ac:dyDescent="0.3">
      <c r="A37" s="422" t="s">
        <v>444</v>
      </c>
      <c r="B37" s="423" t="s">
        <v>445</v>
      </c>
      <c r="C37" s="424" t="s">
        <v>449</v>
      </c>
      <c r="D37" s="425" t="s">
        <v>699</v>
      </c>
      <c r="E37" s="424" t="s">
        <v>1787</v>
      </c>
      <c r="F37" s="425" t="s">
        <v>1788</v>
      </c>
      <c r="G37" s="424" t="s">
        <v>777</v>
      </c>
      <c r="H37" s="424" t="s">
        <v>778</v>
      </c>
      <c r="I37" s="426">
        <v>19.170000000000002</v>
      </c>
      <c r="J37" s="426">
        <v>100</v>
      </c>
      <c r="K37" s="427">
        <v>1917.26</v>
      </c>
    </row>
    <row r="38" spans="1:11" ht="14.4" customHeight="1" x14ac:dyDescent="0.3">
      <c r="A38" s="422" t="s">
        <v>444</v>
      </c>
      <c r="B38" s="423" t="s">
        <v>445</v>
      </c>
      <c r="C38" s="424" t="s">
        <v>449</v>
      </c>
      <c r="D38" s="425" t="s">
        <v>699</v>
      </c>
      <c r="E38" s="424" t="s">
        <v>1787</v>
      </c>
      <c r="F38" s="425" t="s">
        <v>1788</v>
      </c>
      <c r="G38" s="424" t="s">
        <v>777</v>
      </c>
      <c r="H38" s="424" t="s">
        <v>779</v>
      </c>
      <c r="I38" s="426">
        <v>19.170000000000002</v>
      </c>
      <c r="J38" s="426">
        <v>50</v>
      </c>
      <c r="K38" s="427">
        <v>958.5</v>
      </c>
    </row>
    <row r="39" spans="1:11" ht="14.4" customHeight="1" x14ac:dyDescent="0.3">
      <c r="A39" s="422" t="s">
        <v>444</v>
      </c>
      <c r="B39" s="423" t="s">
        <v>445</v>
      </c>
      <c r="C39" s="424" t="s">
        <v>449</v>
      </c>
      <c r="D39" s="425" t="s">
        <v>699</v>
      </c>
      <c r="E39" s="424" t="s">
        <v>1787</v>
      </c>
      <c r="F39" s="425" t="s">
        <v>1788</v>
      </c>
      <c r="G39" s="424" t="s">
        <v>780</v>
      </c>
      <c r="H39" s="424" t="s">
        <v>781</v>
      </c>
      <c r="I39" s="426">
        <v>0.15</v>
      </c>
      <c r="J39" s="426">
        <v>4320</v>
      </c>
      <c r="K39" s="427">
        <v>628.29999999999995</v>
      </c>
    </row>
    <row r="40" spans="1:11" ht="14.4" customHeight="1" x14ac:dyDescent="0.3">
      <c r="A40" s="422" t="s">
        <v>444</v>
      </c>
      <c r="B40" s="423" t="s">
        <v>445</v>
      </c>
      <c r="C40" s="424" t="s">
        <v>449</v>
      </c>
      <c r="D40" s="425" t="s">
        <v>699</v>
      </c>
      <c r="E40" s="424" t="s">
        <v>1789</v>
      </c>
      <c r="F40" s="425" t="s">
        <v>1790</v>
      </c>
      <c r="G40" s="424" t="s">
        <v>782</v>
      </c>
      <c r="H40" s="424" t="s">
        <v>783</v>
      </c>
      <c r="I40" s="426">
        <v>2.9049999999999998</v>
      </c>
      <c r="J40" s="426">
        <v>100</v>
      </c>
      <c r="K40" s="427">
        <v>290.5</v>
      </c>
    </row>
    <row r="41" spans="1:11" ht="14.4" customHeight="1" x14ac:dyDescent="0.3">
      <c r="A41" s="422" t="s">
        <v>444</v>
      </c>
      <c r="B41" s="423" t="s">
        <v>445</v>
      </c>
      <c r="C41" s="424" t="s">
        <v>449</v>
      </c>
      <c r="D41" s="425" t="s">
        <v>699</v>
      </c>
      <c r="E41" s="424" t="s">
        <v>1789</v>
      </c>
      <c r="F41" s="425" t="s">
        <v>1790</v>
      </c>
      <c r="G41" s="424" t="s">
        <v>784</v>
      </c>
      <c r="H41" s="424" t="s">
        <v>785</v>
      </c>
      <c r="I41" s="426">
        <v>0.25</v>
      </c>
      <c r="J41" s="426">
        <v>100</v>
      </c>
      <c r="K41" s="427">
        <v>25</v>
      </c>
    </row>
    <row r="42" spans="1:11" ht="14.4" customHeight="1" x14ac:dyDescent="0.3">
      <c r="A42" s="422" t="s">
        <v>444</v>
      </c>
      <c r="B42" s="423" t="s">
        <v>445</v>
      </c>
      <c r="C42" s="424" t="s">
        <v>449</v>
      </c>
      <c r="D42" s="425" t="s">
        <v>699</v>
      </c>
      <c r="E42" s="424" t="s">
        <v>1789</v>
      </c>
      <c r="F42" s="425" t="s">
        <v>1790</v>
      </c>
      <c r="G42" s="424" t="s">
        <v>784</v>
      </c>
      <c r="H42" s="424" t="s">
        <v>786</v>
      </c>
      <c r="I42" s="426">
        <v>0.25</v>
      </c>
      <c r="J42" s="426">
        <v>100</v>
      </c>
      <c r="K42" s="427">
        <v>25</v>
      </c>
    </row>
    <row r="43" spans="1:11" ht="14.4" customHeight="1" x14ac:dyDescent="0.3">
      <c r="A43" s="422" t="s">
        <v>444</v>
      </c>
      <c r="B43" s="423" t="s">
        <v>445</v>
      </c>
      <c r="C43" s="424" t="s">
        <v>449</v>
      </c>
      <c r="D43" s="425" t="s">
        <v>699</v>
      </c>
      <c r="E43" s="424" t="s">
        <v>1789</v>
      </c>
      <c r="F43" s="425" t="s">
        <v>1790</v>
      </c>
      <c r="G43" s="424" t="s">
        <v>787</v>
      </c>
      <c r="H43" s="424" t="s">
        <v>788</v>
      </c>
      <c r="I43" s="426">
        <v>6.31</v>
      </c>
      <c r="J43" s="426">
        <v>100</v>
      </c>
      <c r="K43" s="427">
        <v>631.16999999999996</v>
      </c>
    </row>
    <row r="44" spans="1:11" ht="14.4" customHeight="1" x14ac:dyDescent="0.3">
      <c r="A44" s="422" t="s">
        <v>444</v>
      </c>
      <c r="B44" s="423" t="s">
        <v>445</v>
      </c>
      <c r="C44" s="424" t="s">
        <v>449</v>
      </c>
      <c r="D44" s="425" t="s">
        <v>699</v>
      </c>
      <c r="E44" s="424" t="s">
        <v>1789</v>
      </c>
      <c r="F44" s="425" t="s">
        <v>1790</v>
      </c>
      <c r="G44" s="424" t="s">
        <v>789</v>
      </c>
      <c r="H44" s="424" t="s">
        <v>790</v>
      </c>
      <c r="I44" s="426">
        <v>0.47888888888888892</v>
      </c>
      <c r="J44" s="426">
        <v>4040</v>
      </c>
      <c r="K44" s="427">
        <v>1937.67</v>
      </c>
    </row>
    <row r="45" spans="1:11" ht="14.4" customHeight="1" x14ac:dyDescent="0.3">
      <c r="A45" s="422" t="s">
        <v>444</v>
      </c>
      <c r="B45" s="423" t="s">
        <v>445</v>
      </c>
      <c r="C45" s="424" t="s">
        <v>449</v>
      </c>
      <c r="D45" s="425" t="s">
        <v>699</v>
      </c>
      <c r="E45" s="424" t="s">
        <v>1789</v>
      </c>
      <c r="F45" s="425" t="s">
        <v>1790</v>
      </c>
      <c r="G45" s="424" t="s">
        <v>791</v>
      </c>
      <c r="H45" s="424" t="s">
        <v>792</v>
      </c>
      <c r="I45" s="426">
        <v>0.67</v>
      </c>
      <c r="J45" s="426">
        <v>8900</v>
      </c>
      <c r="K45" s="427">
        <v>5963</v>
      </c>
    </row>
    <row r="46" spans="1:11" ht="14.4" customHeight="1" x14ac:dyDescent="0.3">
      <c r="A46" s="422" t="s">
        <v>444</v>
      </c>
      <c r="B46" s="423" t="s">
        <v>445</v>
      </c>
      <c r="C46" s="424" t="s">
        <v>449</v>
      </c>
      <c r="D46" s="425" t="s">
        <v>699</v>
      </c>
      <c r="E46" s="424" t="s">
        <v>1789</v>
      </c>
      <c r="F46" s="425" t="s">
        <v>1790</v>
      </c>
      <c r="G46" s="424" t="s">
        <v>793</v>
      </c>
      <c r="H46" s="424" t="s">
        <v>794</v>
      </c>
      <c r="I46" s="426">
        <v>68.536000000000001</v>
      </c>
      <c r="J46" s="426">
        <v>3</v>
      </c>
      <c r="K46" s="427">
        <v>205.62000000000018</v>
      </c>
    </row>
    <row r="47" spans="1:11" ht="14.4" customHeight="1" x14ac:dyDescent="0.3">
      <c r="A47" s="422" t="s">
        <v>444</v>
      </c>
      <c r="B47" s="423" t="s">
        <v>445</v>
      </c>
      <c r="C47" s="424" t="s">
        <v>449</v>
      </c>
      <c r="D47" s="425" t="s">
        <v>699</v>
      </c>
      <c r="E47" s="424" t="s">
        <v>1789</v>
      </c>
      <c r="F47" s="425" t="s">
        <v>1790</v>
      </c>
      <c r="G47" s="424" t="s">
        <v>795</v>
      </c>
      <c r="H47" s="424" t="s">
        <v>796</v>
      </c>
      <c r="I47" s="426">
        <v>38.489999999999995</v>
      </c>
      <c r="J47" s="426">
        <v>120</v>
      </c>
      <c r="K47" s="427">
        <v>4618.8099999999995</v>
      </c>
    </row>
    <row r="48" spans="1:11" ht="14.4" customHeight="1" x14ac:dyDescent="0.3">
      <c r="A48" s="422" t="s">
        <v>444</v>
      </c>
      <c r="B48" s="423" t="s">
        <v>445</v>
      </c>
      <c r="C48" s="424" t="s">
        <v>449</v>
      </c>
      <c r="D48" s="425" t="s">
        <v>699</v>
      </c>
      <c r="E48" s="424" t="s">
        <v>1789</v>
      </c>
      <c r="F48" s="425" t="s">
        <v>1790</v>
      </c>
      <c r="G48" s="424" t="s">
        <v>797</v>
      </c>
      <c r="H48" s="424" t="s">
        <v>798</v>
      </c>
      <c r="I48" s="426">
        <v>33.880000000000003</v>
      </c>
      <c r="J48" s="426">
        <v>4</v>
      </c>
      <c r="K48" s="427">
        <v>135.51999999999998</v>
      </c>
    </row>
    <row r="49" spans="1:11" ht="14.4" customHeight="1" x14ac:dyDescent="0.3">
      <c r="A49" s="422" t="s">
        <v>444</v>
      </c>
      <c r="B49" s="423" t="s">
        <v>445</v>
      </c>
      <c r="C49" s="424" t="s">
        <v>449</v>
      </c>
      <c r="D49" s="425" t="s">
        <v>699</v>
      </c>
      <c r="E49" s="424" t="s">
        <v>1789</v>
      </c>
      <c r="F49" s="425" t="s">
        <v>1790</v>
      </c>
      <c r="G49" s="424" t="s">
        <v>799</v>
      </c>
      <c r="H49" s="424" t="s">
        <v>800</v>
      </c>
      <c r="I49" s="426">
        <v>2.85</v>
      </c>
      <c r="J49" s="426">
        <v>1</v>
      </c>
      <c r="K49" s="427">
        <v>2.85</v>
      </c>
    </row>
    <row r="50" spans="1:11" ht="14.4" customHeight="1" x14ac:dyDescent="0.3">
      <c r="A50" s="422" t="s">
        <v>444</v>
      </c>
      <c r="B50" s="423" t="s">
        <v>445</v>
      </c>
      <c r="C50" s="424" t="s">
        <v>449</v>
      </c>
      <c r="D50" s="425" t="s">
        <v>699</v>
      </c>
      <c r="E50" s="424" t="s">
        <v>1789</v>
      </c>
      <c r="F50" s="425" t="s">
        <v>1790</v>
      </c>
      <c r="G50" s="424" t="s">
        <v>801</v>
      </c>
      <c r="H50" s="424" t="s">
        <v>802</v>
      </c>
      <c r="I50" s="426">
        <v>2.9033333333333338</v>
      </c>
      <c r="J50" s="426">
        <v>680</v>
      </c>
      <c r="K50" s="427">
        <v>1975.3</v>
      </c>
    </row>
    <row r="51" spans="1:11" ht="14.4" customHeight="1" x14ac:dyDescent="0.3">
      <c r="A51" s="422" t="s">
        <v>444</v>
      </c>
      <c r="B51" s="423" t="s">
        <v>445</v>
      </c>
      <c r="C51" s="424" t="s">
        <v>449</v>
      </c>
      <c r="D51" s="425" t="s">
        <v>699</v>
      </c>
      <c r="E51" s="424" t="s">
        <v>1789</v>
      </c>
      <c r="F51" s="425" t="s">
        <v>1790</v>
      </c>
      <c r="G51" s="424" t="s">
        <v>803</v>
      </c>
      <c r="H51" s="424" t="s">
        <v>804</v>
      </c>
      <c r="I51" s="426">
        <v>164.48</v>
      </c>
      <c r="J51" s="426">
        <v>2</v>
      </c>
      <c r="K51" s="427">
        <v>328.96</v>
      </c>
    </row>
    <row r="52" spans="1:11" ht="14.4" customHeight="1" x14ac:dyDescent="0.3">
      <c r="A52" s="422" t="s">
        <v>444</v>
      </c>
      <c r="B52" s="423" t="s">
        <v>445</v>
      </c>
      <c r="C52" s="424" t="s">
        <v>449</v>
      </c>
      <c r="D52" s="425" t="s">
        <v>699</v>
      </c>
      <c r="E52" s="424" t="s">
        <v>1789</v>
      </c>
      <c r="F52" s="425" t="s">
        <v>1790</v>
      </c>
      <c r="G52" s="424" t="s">
        <v>805</v>
      </c>
      <c r="H52" s="424" t="s">
        <v>806</v>
      </c>
      <c r="I52" s="426">
        <v>15.01</v>
      </c>
      <c r="J52" s="426">
        <v>10</v>
      </c>
      <c r="K52" s="427">
        <v>150.1</v>
      </c>
    </row>
    <row r="53" spans="1:11" ht="14.4" customHeight="1" x14ac:dyDescent="0.3">
      <c r="A53" s="422" t="s">
        <v>444</v>
      </c>
      <c r="B53" s="423" t="s">
        <v>445</v>
      </c>
      <c r="C53" s="424" t="s">
        <v>449</v>
      </c>
      <c r="D53" s="425" t="s">
        <v>699</v>
      </c>
      <c r="E53" s="424" t="s">
        <v>1789</v>
      </c>
      <c r="F53" s="425" t="s">
        <v>1790</v>
      </c>
      <c r="G53" s="424" t="s">
        <v>807</v>
      </c>
      <c r="H53" s="424" t="s">
        <v>808</v>
      </c>
      <c r="I53" s="426">
        <v>12.104999999999999</v>
      </c>
      <c r="J53" s="426">
        <v>64</v>
      </c>
      <c r="K53" s="427">
        <v>774.73</v>
      </c>
    </row>
    <row r="54" spans="1:11" ht="14.4" customHeight="1" x14ac:dyDescent="0.3">
      <c r="A54" s="422" t="s">
        <v>444</v>
      </c>
      <c r="B54" s="423" t="s">
        <v>445</v>
      </c>
      <c r="C54" s="424" t="s">
        <v>449</v>
      </c>
      <c r="D54" s="425" t="s">
        <v>699</v>
      </c>
      <c r="E54" s="424" t="s">
        <v>1789</v>
      </c>
      <c r="F54" s="425" t="s">
        <v>1790</v>
      </c>
      <c r="G54" s="424" t="s">
        <v>809</v>
      </c>
      <c r="H54" s="424" t="s">
        <v>810</v>
      </c>
      <c r="I54" s="426">
        <v>21.237499999999997</v>
      </c>
      <c r="J54" s="426">
        <v>250</v>
      </c>
      <c r="K54" s="427">
        <v>5309.5</v>
      </c>
    </row>
    <row r="55" spans="1:11" ht="14.4" customHeight="1" x14ac:dyDescent="0.3">
      <c r="A55" s="422" t="s">
        <v>444</v>
      </c>
      <c r="B55" s="423" t="s">
        <v>445</v>
      </c>
      <c r="C55" s="424" t="s">
        <v>449</v>
      </c>
      <c r="D55" s="425" t="s">
        <v>699</v>
      </c>
      <c r="E55" s="424" t="s">
        <v>1789</v>
      </c>
      <c r="F55" s="425" t="s">
        <v>1790</v>
      </c>
      <c r="G55" s="424" t="s">
        <v>811</v>
      </c>
      <c r="H55" s="424" t="s">
        <v>812</v>
      </c>
      <c r="I55" s="426">
        <v>1431.43</v>
      </c>
      <c r="J55" s="426">
        <v>1</v>
      </c>
      <c r="K55" s="427">
        <v>1431.43</v>
      </c>
    </row>
    <row r="56" spans="1:11" ht="14.4" customHeight="1" x14ac:dyDescent="0.3">
      <c r="A56" s="422" t="s">
        <v>444</v>
      </c>
      <c r="B56" s="423" t="s">
        <v>445</v>
      </c>
      <c r="C56" s="424" t="s">
        <v>449</v>
      </c>
      <c r="D56" s="425" t="s">
        <v>699</v>
      </c>
      <c r="E56" s="424" t="s">
        <v>1789</v>
      </c>
      <c r="F56" s="425" t="s">
        <v>1790</v>
      </c>
      <c r="G56" s="424" t="s">
        <v>813</v>
      </c>
      <c r="H56" s="424" t="s">
        <v>814</v>
      </c>
      <c r="I56" s="426">
        <v>2.9</v>
      </c>
      <c r="J56" s="426">
        <v>200</v>
      </c>
      <c r="K56" s="427">
        <v>580.79999999999995</v>
      </c>
    </row>
    <row r="57" spans="1:11" ht="14.4" customHeight="1" x14ac:dyDescent="0.3">
      <c r="A57" s="422" t="s">
        <v>444</v>
      </c>
      <c r="B57" s="423" t="s">
        <v>445</v>
      </c>
      <c r="C57" s="424" t="s">
        <v>449</v>
      </c>
      <c r="D57" s="425" t="s">
        <v>699</v>
      </c>
      <c r="E57" s="424" t="s">
        <v>1789</v>
      </c>
      <c r="F57" s="425" t="s">
        <v>1790</v>
      </c>
      <c r="G57" s="424" t="s">
        <v>815</v>
      </c>
      <c r="H57" s="424" t="s">
        <v>816</v>
      </c>
      <c r="I57" s="426">
        <v>64.75</v>
      </c>
      <c r="J57" s="426">
        <v>170</v>
      </c>
      <c r="K57" s="427">
        <v>11019.8</v>
      </c>
    </row>
    <row r="58" spans="1:11" ht="14.4" customHeight="1" x14ac:dyDescent="0.3">
      <c r="A58" s="422" t="s">
        <v>444</v>
      </c>
      <c r="B58" s="423" t="s">
        <v>445</v>
      </c>
      <c r="C58" s="424" t="s">
        <v>449</v>
      </c>
      <c r="D58" s="425" t="s">
        <v>699</v>
      </c>
      <c r="E58" s="424" t="s">
        <v>1789</v>
      </c>
      <c r="F58" s="425" t="s">
        <v>1790</v>
      </c>
      <c r="G58" s="424" t="s">
        <v>817</v>
      </c>
      <c r="H58" s="424" t="s">
        <v>818</v>
      </c>
      <c r="I58" s="426">
        <v>75.02</v>
      </c>
      <c r="J58" s="426">
        <v>5</v>
      </c>
      <c r="K58" s="427">
        <v>375.1</v>
      </c>
    </row>
    <row r="59" spans="1:11" ht="14.4" customHeight="1" x14ac:dyDescent="0.3">
      <c r="A59" s="422" t="s">
        <v>444</v>
      </c>
      <c r="B59" s="423" t="s">
        <v>445</v>
      </c>
      <c r="C59" s="424" t="s">
        <v>449</v>
      </c>
      <c r="D59" s="425" t="s">
        <v>699</v>
      </c>
      <c r="E59" s="424" t="s">
        <v>1789</v>
      </c>
      <c r="F59" s="425" t="s">
        <v>1790</v>
      </c>
      <c r="G59" s="424" t="s">
        <v>819</v>
      </c>
      <c r="H59" s="424" t="s">
        <v>820</v>
      </c>
      <c r="I59" s="426">
        <v>141.57</v>
      </c>
      <c r="J59" s="426">
        <v>10</v>
      </c>
      <c r="K59" s="427">
        <v>1415.7</v>
      </c>
    </row>
    <row r="60" spans="1:11" ht="14.4" customHeight="1" x14ac:dyDescent="0.3">
      <c r="A60" s="422" t="s">
        <v>444</v>
      </c>
      <c r="B60" s="423" t="s">
        <v>445</v>
      </c>
      <c r="C60" s="424" t="s">
        <v>449</v>
      </c>
      <c r="D60" s="425" t="s">
        <v>699</v>
      </c>
      <c r="E60" s="424" t="s">
        <v>1789</v>
      </c>
      <c r="F60" s="425" t="s">
        <v>1790</v>
      </c>
      <c r="G60" s="424" t="s">
        <v>821</v>
      </c>
      <c r="H60" s="424" t="s">
        <v>822</v>
      </c>
      <c r="I60" s="426">
        <v>134.55000000000001</v>
      </c>
      <c r="J60" s="426">
        <v>3</v>
      </c>
      <c r="K60" s="427">
        <v>403.66</v>
      </c>
    </row>
    <row r="61" spans="1:11" ht="14.4" customHeight="1" x14ac:dyDescent="0.3">
      <c r="A61" s="422" t="s">
        <v>444</v>
      </c>
      <c r="B61" s="423" t="s">
        <v>445</v>
      </c>
      <c r="C61" s="424" t="s">
        <v>449</v>
      </c>
      <c r="D61" s="425" t="s">
        <v>699</v>
      </c>
      <c r="E61" s="424" t="s">
        <v>1789</v>
      </c>
      <c r="F61" s="425" t="s">
        <v>1790</v>
      </c>
      <c r="G61" s="424" t="s">
        <v>823</v>
      </c>
      <c r="H61" s="424" t="s">
        <v>824</v>
      </c>
      <c r="I61" s="426">
        <v>7.93</v>
      </c>
      <c r="J61" s="426">
        <v>200</v>
      </c>
      <c r="K61" s="427">
        <v>1585.3</v>
      </c>
    </row>
    <row r="62" spans="1:11" ht="14.4" customHeight="1" x14ac:dyDescent="0.3">
      <c r="A62" s="422" t="s">
        <v>444</v>
      </c>
      <c r="B62" s="423" t="s">
        <v>445</v>
      </c>
      <c r="C62" s="424" t="s">
        <v>449</v>
      </c>
      <c r="D62" s="425" t="s">
        <v>699</v>
      </c>
      <c r="E62" s="424" t="s">
        <v>1789</v>
      </c>
      <c r="F62" s="425" t="s">
        <v>1790</v>
      </c>
      <c r="G62" s="424" t="s">
        <v>825</v>
      </c>
      <c r="H62" s="424" t="s">
        <v>826</v>
      </c>
      <c r="I62" s="426">
        <v>141.55000000000001</v>
      </c>
      <c r="J62" s="426">
        <v>20</v>
      </c>
      <c r="K62" s="427">
        <v>2831.04</v>
      </c>
    </row>
    <row r="63" spans="1:11" ht="14.4" customHeight="1" x14ac:dyDescent="0.3">
      <c r="A63" s="422" t="s">
        <v>444</v>
      </c>
      <c r="B63" s="423" t="s">
        <v>445</v>
      </c>
      <c r="C63" s="424" t="s">
        <v>449</v>
      </c>
      <c r="D63" s="425" t="s">
        <v>699</v>
      </c>
      <c r="E63" s="424" t="s">
        <v>1789</v>
      </c>
      <c r="F63" s="425" t="s">
        <v>1790</v>
      </c>
      <c r="G63" s="424" t="s">
        <v>827</v>
      </c>
      <c r="H63" s="424" t="s">
        <v>828</v>
      </c>
      <c r="I63" s="426">
        <v>4.24</v>
      </c>
      <c r="J63" s="426">
        <v>200</v>
      </c>
      <c r="K63" s="427">
        <v>847</v>
      </c>
    </row>
    <row r="64" spans="1:11" ht="14.4" customHeight="1" x14ac:dyDescent="0.3">
      <c r="A64" s="422" t="s">
        <v>444</v>
      </c>
      <c r="B64" s="423" t="s">
        <v>445</v>
      </c>
      <c r="C64" s="424" t="s">
        <v>449</v>
      </c>
      <c r="D64" s="425" t="s">
        <v>699</v>
      </c>
      <c r="E64" s="424" t="s">
        <v>1789</v>
      </c>
      <c r="F64" s="425" t="s">
        <v>1790</v>
      </c>
      <c r="G64" s="424" t="s">
        <v>829</v>
      </c>
      <c r="H64" s="424" t="s">
        <v>830</v>
      </c>
      <c r="I64" s="426">
        <v>141.57</v>
      </c>
      <c r="J64" s="426">
        <v>5</v>
      </c>
      <c r="K64" s="427">
        <v>707.85</v>
      </c>
    </row>
    <row r="65" spans="1:11" ht="14.4" customHeight="1" x14ac:dyDescent="0.3">
      <c r="A65" s="422" t="s">
        <v>444</v>
      </c>
      <c r="B65" s="423" t="s">
        <v>445</v>
      </c>
      <c r="C65" s="424" t="s">
        <v>449</v>
      </c>
      <c r="D65" s="425" t="s">
        <v>699</v>
      </c>
      <c r="E65" s="424" t="s">
        <v>1789</v>
      </c>
      <c r="F65" s="425" t="s">
        <v>1790</v>
      </c>
      <c r="G65" s="424" t="s">
        <v>831</v>
      </c>
      <c r="H65" s="424" t="s">
        <v>832</v>
      </c>
      <c r="I65" s="426">
        <v>827.64</v>
      </c>
      <c r="J65" s="426">
        <v>1</v>
      </c>
      <c r="K65" s="427">
        <v>827.64</v>
      </c>
    </row>
    <row r="66" spans="1:11" ht="14.4" customHeight="1" x14ac:dyDescent="0.3">
      <c r="A66" s="422" t="s">
        <v>444</v>
      </c>
      <c r="B66" s="423" t="s">
        <v>445</v>
      </c>
      <c r="C66" s="424" t="s">
        <v>449</v>
      </c>
      <c r="D66" s="425" t="s">
        <v>699</v>
      </c>
      <c r="E66" s="424" t="s">
        <v>1789</v>
      </c>
      <c r="F66" s="425" t="s">
        <v>1790</v>
      </c>
      <c r="G66" s="424" t="s">
        <v>833</v>
      </c>
      <c r="H66" s="424" t="s">
        <v>834</v>
      </c>
      <c r="I66" s="426">
        <v>565.52</v>
      </c>
      <c r="J66" s="426">
        <v>1</v>
      </c>
      <c r="K66" s="427">
        <v>565.52</v>
      </c>
    </row>
    <row r="67" spans="1:11" ht="14.4" customHeight="1" x14ac:dyDescent="0.3">
      <c r="A67" s="422" t="s">
        <v>444</v>
      </c>
      <c r="B67" s="423" t="s">
        <v>445</v>
      </c>
      <c r="C67" s="424" t="s">
        <v>449</v>
      </c>
      <c r="D67" s="425" t="s">
        <v>699</v>
      </c>
      <c r="E67" s="424" t="s">
        <v>1789</v>
      </c>
      <c r="F67" s="425" t="s">
        <v>1790</v>
      </c>
      <c r="G67" s="424" t="s">
        <v>835</v>
      </c>
      <c r="H67" s="424" t="s">
        <v>836</v>
      </c>
      <c r="I67" s="426">
        <v>106.9</v>
      </c>
      <c r="J67" s="426">
        <v>10</v>
      </c>
      <c r="K67" s="427">
        <v>1069.04</v>
      </c>
    </row>
    <row r="68" spans="1:11" ht="14.4" customHeight="1" x14ac:dyDescent="0.3">
      <c r="A68" s="422" t="s">
        <v>444</v>
      </c>
      <c r="B68" s="423" t="s">
        <v>445</v>
      </c>
      <c r="C68" s="424" t="s">
        <v>449</v>
      </c>
      <c r="D68" s="425" t="s">
        <v>699</v>
      </c>
      <c r="E68" s="424" t="s">
        <v>1789</v>
      </c>
      <c r="F68" s="425" t="s">
        <v>1790</v>
      </c>
      <c r="G68" s="424" t="s">
        <v>837</v>
      </c>
      <c r="H68" s="424" t="s">
        <v>838</v>
      </c>
      <c r="I68" s="426">
        <v>284.23</v>
      </c>
      <c r="J68" s="426">
        <v>10</v>
      </c>
      <c r="K68" s="427">
        <v>2842.29</v>
      </c>
    </row>
    <row r="69" spans="1:11" ht="14.4" customHeight="1" x14ac:dyDescent="0.3">
      <c r="A69" s="422" t="s">
        <v>444</v>
      </c>
      <c r="B69" s="423" t="s">
        <v>445</v>
      </c>
      <c r="C69" s="424" t="s">
        <v>449</v>
      </c>
      <c r="D69" s="425" t="s">
        <v>699</v>
      </c>
      <c r="E69" s="424" t="s">
        <v>1789</v>
      </c>
      <c r="F69" s="425" t="s">
        <v>1790</v>
      </c>
      <c r="G69" s="424" t="s">
        <v>839</v>
      </c>
      <c r="H69" s="424" t="s">
        <v>840</v>
      </c>
      <c r="I69" s="426">
        <v>1136.8599999999999</v>
      </c>
      <c r="J69" s="426">
        <v>1</v>
      </c>
      <c r="K69" s="427">
        <v>1136.8599999999999</v>
      </c>
    </row>
    <row r="70" spans="1:11" ht="14.4" customHeight="1" x14ac:dyDescent="0.3">
      <c r="A70" s="422" t="s">
        <v>444</v>
      </c>
      <c r="B70" s="423" t="s">
        <v>445</v>
      </c>
      <c r="C70" s="424" t="s">
        <v>449</v>
      </c>
      <c r="D70" s="425" t="s">
        <v>699</v>
      </c>
      <c r="E70" s="424" t="s">
        <v>1791</v>
      </c>
      <c r="F70" s="425" t="s">
        <v>1792</v>
      </c>
      <c r="G70" s="424" t="s">
        <v>841</v>
      </c>
      <c r="H70" s="424" t="s">
        <v>842</v>
      </c>
      <c r="I70" s="426">
        <v>2.57</v>
      </c>
      <c r="J70" s="426">
        <v>4400</v>
      </c>
      <c r="K70" s="427">
        <v>11312.820000000003</v>
      </c>
    </row>
    <row r="71" spans="1:11" ht="14.4" customHeight="1" x14ac:dyDescent="0.3">
      <c r="A71" s="422" t="s">
        <v>444</v>
      </c>
      <c r="B71" s="423" t="s">
        <v>445</v>
      </c>
      <c r="C71" s="424" t="s">
        <v>449</v>
      </c>
      <c r="D71" s="425" t="s">
        <v>699</v>
      </c>
      <c r="E71" s="424" t="s">
        <v>1791</v>
      </c>
      <c r="F71" s="425" t="s">
        <v>1792</v>
      </c>
      <c r="G71" s="424" t="s">
        <v>843</v>
      </c>
      <c r="H71" s="424" t="s">
        <v>844</v>
      </c>
      <c r="I71" s="426">
        <v>3943.35</v>
      </c>
      <c r="J71" s="426">
        <v>16</v>
      </c>
      <c r="K71" s="427">
        <v>63093.599999999999</v>
      </c>
    </row>
    <row r="72" spans="1:11" ht="14.4" customHeight="1" x14ac:dyDescent="0.3">
      <c r="A72" s="422" t="s">
        <v>444</v>
      </c>
      <c r="B72" s="423" t="s">
        <v>445</v>
      </c>
      <c r="C72" s="424" t="s">
        <v>449</v>
      </c>
      <c r="D72" s="425" t="s">
        <v>699</v>
      </c>
      <c r="E72" s="424" t="s">
        <v>1791</v>
      </c>
      <c r="F72" s="425" t="s">
        <v>1792</v>
      </c>
      <c r="G72" s="424" t="s">
        <v>845</v>
      </c>
      <c r="H72" s="424" t="s">
        <v>846</v>
      </c>
      <c r="I72" s="426">
        <v>3943.3625000000002</v>
      </c>
      <c r="J72" s="426">
        <v>21</v>
      </c>
      <c r="K72" s="427">
        <v>82810.600000000006</v>
      </c>
    </row>
    <row r="73" spans="1:11" ht="14.4" customHeight="1" x14ac:dyDescent="0.3">
      <c r="A73" s="422" t="s">
        <v>444</v>
      </c>
      <c r="B73" s="423" t="s">
        <v>445</v>
      </c>
      <c r="C73" s="424" t="s">
        <v>449</v>
      </c>
      <c r="D73" s="425" t="s">
        <v>699</v>
      </c>
      <c r="E73" s="424" t="s">
        <v>1791</v>
      </c>
      <c r="F73" s="425" t="s">
        <v>1792</v>
      </c>
      <c r="G73" s="424" t="s">
        <v>847</v>
      </c>
      <c r="H73" s="424" t="s">
        <v>848</v>
      </c>
      <c r="I73" s="426">
        <v>3943.3566666666661</v>
      </c>
      <c r="J73" s="426">
        <v>17</v>
      </c>
      <c r="K73" s="427">
        <v>67037.099999999991</v>
      </c>
    </row>
    <row r="74" spans="1:11" ht="14.4" customHeight="1" x14ac:dyDescent="0.3">
      <c r="A74" s="422" t="s">
        <v>444</v>
      </c>
      <c r="B74" s="423" t="s">
        <v>445</v>
      </c>
      <c r="C74" s="424" t="s">
        <v>449</v>
      </c>
      <c r="D74" s="425" t="s">
        <v>699</v>
      </c>
      <c r="E74" s="424" t="s">
        <v>1791</v>
      </c>
      <c r="F74" s="425" t="s">
        <v>1792</v>
      </c>
      <c r="G74" s="424" t="s">
        <v>849</v>
      </c>
      <c r="H74" s="424" t="s">
        <v>850</v>
      </c>
      <c r="I74" s="426">
        <v>126.44333333333334</v>
      </c>
      <c r="J74" s="426">
        <v>37</v>
      </c>
      <c r="K74" s="427">
        <v>4678.4699999999993</v>
      </c>
    </row>
    <row r="75" spans="1:11" ht="14.4" customHeight="1" x14ac:dyDescent="0.3">
      <c r="A75" s="422" t="s">
        <v>444</v>
      </c>
      <c r="B75" s="423" t="s">
        <v>445</v>
      </c>
      <c r="C75" s="424" t="s">
        <v>449</v>
      </c>
      <c r="D75" s="425" t="s">
        <v>699</v>
      </c>
      <c r="E75" s="424" t="s">
        <v>1791</v>
      </c>
      <c r="F75" s="425" t="s">
        <v>1792</v>
      </c>
      <c r="G75" s="424" t="s">
        <v>851</v>
      </c>
      <c r="H75" s="424" t="s">
        <v>852</v>
      </c>
      <c r="I75" s="426">
        <v>274.02857142857141</v>
      </c>
      <c r="J75" s="426">
        <v>23</v>
      </c>
      <c r="K75" s="427">
        <v>6175.3</v>
      </c>
    </row>
    <row r="76" spans="1:11" ht="14.4" customHeight="1" x14ac:dyDescent="0.3">
      <c r="A76" s="422" t="s">
        <v>444</v>
      </c>
      <c r="B76" s="423" t="s">
        <v>445</v>
      </c>
      <c r="C76" s="424" t="s">
        <v>449</v>
      </c>
      <c r="D76" s="425" t="s">
        <v>699</v>
      </c>
      <c r="E76" s="424" t="s">
        <v>1791</v>
      </c>
      <c r="F76" s="425" t="s">
        <v>1792</v>
      </c>
      <c r="G76" s="424" t="s">
        <v>853</v>
      </c>
      <c r="H76" s="424" t="s">
        <v>854</v>
      </c>
      <c r="I76" s="426">
        <v>261.11</v>
      </c>
      <c r="J76" s="426">
        <v>6</v>
      </c>
      <c r="K76" s="427">
        <v>1566.65</v>
      </c>
    </row>
    <row r="77" spans="1:11" ht="14.4" customHeight="1" x14ac:dyDescent="0.3">
      <c r="A77" s="422" t="s">
        <v>444</v>
      </c>
      <c r="B77" s="423" t="s">
        <v>445</v>
      </c>
      <c r="C77" s="424" t="s">
        <v>449</v>
      </c>
      <c r="D77" s="425" t="s">
        <v>699</v>
      </c>
      <c r="E77" s="424" t="s">
        <v>1791</v>
      </c>
      <c r="F77" s="425" t="s">
        <v>1792</v>
      </c>
      <c r="G77" s="424" t="s">
        <v>855</v>
      </c>
      <c r="H77" s="424" t="s">
        <v>856</v>
      </c>
      <c r="I77" s="426">
        <v>350.59749999999997</v>
      </c>
      <c r="J77" s="426">
        <v>10</v>
      </c>
      <c r="K77" s="427">
        <v>3505.9800000000005</v>
      </c>
    </row>
    <row r="78" spans="1:11" ht="14.4" customHeight="1" x14ac:dyDescent="0.3">
      <c r="A78" s="422" t="s">
        <v>444</v>
      </c>
      <c r="B78" s="423" t="s">
        <v>445</v>
      </c>
      <c r="C78" s="424" t="s">
        <v>449</v>
      </c>
      <c r="D78" s="425" t="s">
        <v>699</v>
      </c>
      <c r="E78" s="424" t="s">
        <v>1791</v>
      </c>
      <c r="F78" s="425" t="s">
        <v>1792</v>
      </c>
      <c r="G78" s="424" t="s">
        <v>855</v>
      </c>
      <c r="H78" s="424" t="s">
        <v>857</v>
      </c>
      <c r="I78" s="426">
        <v>350.60000000000008</v>
      </c>
      <c r="J78" s="426">
        <v>7</v>
      </c>
      <c r="K78" s="427">
        <v>2454.19</v>
      </c>
    </row>
    <row r="79" spans="1:11" ht="14.4" customHeight="1" x14ac:dyDescent="0.3">
      <c r="A79" s="422" t="s">
        <v>444</v>
      </c>
      <c r="B79" s="423" t="s">
        <v>445</v>
      </c>
      <c r="C79" s="424" t="s">
        <v>449</v>
      </c>
      <c r="D79" s="425" t="s">
        <v>699</v>
      </c>
      <c r="E79" s="424" t="s">
        <v>1791</v>
      </c>
      <c r="F79" s="425" t="s">
        <v>1792</v>
      </c>
      <c r="G79" s="424" t="s">
        <v>858</v>
      </c>
      <c r="H79" s="424" t="s">
        <v>859</v>
      </c>
      <c r="I79" s="426">
        <v>286.22611111111115</v>
      </c>
      <c r="J79" s="426">
        <v>125</v>
      </c>
      <c r="K79" s="427">
        <v>35778.200000000004</v>
      </c>
    </row>
    <row r="80" spans="1:11" ht="14.4" customHeight="1" x14ac:dyDescent="0.3">
      <c r="A80" s="422" t="s">
        <v>444</v>
      </c>
      <c r="B80" s="423" t="s">
        <v>445</v>
      </c>
      <c r="C80" s="424" t="s">
        <v>449</v>
      </c>
      <c r="D80" s="425" t="s">
        <v>699</v>
      </c>
      <c r="E80" s="424" t="s">
        <v>1791</v>
      </c>
      <c r="F80" s="425" t="s">
        <v>1792</v>
      </c>
      <c r="G80" s="424" t="s">
        <v>860</v>
      </c>
      <c r="H80" s="424" t="s">
        <v>861</v>
      </c>
      <c r="I80" s="426">
        <v>546.0100000000001</v>
      </c>
      <c r="J80" s="426">
        <v>13</v>
      </c>
      <c r="K80" s="427">
        <v>7098.1799999999994</v>
      </c>
    </row>
    <row r="81" spans="1:11" ht="14.4" customHeight="1" x14ac:dyDescent="0.3">
      <c r="A81" s="422" t="s">
        <v>444</v>
      </c>
      <c r="B81" s="423" t="s">
        <v>445</v>
      </c>
      <c r="C81" s="424" t="s">
        <v>449</v>
      </c>
      <c r="D81" s="425" t="s">
        <v>699</v>
      </c>
      <c r="E81" s="424" t="s">
        <v>1791</v>
      </c>
      <c r="F81" s="425" t="s">
        <v>1792</v>
      </c>
      <c r="G81" s="424" t="s">
        <v>862</v>
      </c>
      <c r="H81" s="424" t="s">
        <v>863</v>
      </c>
      <c r="I81" s="426">
        <v>195.08285714285714</v>
      </c>
      <c r="J81" s="426">
        <v>14</v>
      </c>
      <c r="K81" s="427">
        <v>2731.18</v>
      </c>
    </row>
    <row r="82" spans="1:11" ht="14.4" customHeight="1" x14ac:dyDescent="0.3">
      <c r="A82" s="422" t="s">
        <v>444</v>
      </c>
      <c r="B82" s="423" t="s">
        <v>445</v>
      </c>
      <c r="C82" s="424" t="s">
        <v>449</v>
      </c>
      <c r="D82" s="425" t="s">
        <v>699</v>
      </c>
      <c r="E82" s="424" t="s">
        <v>1791</v>
      </c>
      <c r="F82" s="425" t="s">
        <v>1792</v>
      </c>
      <c r="G82" s="424" t="s">
        <v>864</v>
      </c>
      <c r="H82" s="424" t="s">
        <v>865</v>
      </c>
      <c r="I82" s="426">
        <v>175.45000000000002</v>
      </c>
      <c r="J82" s="426">
        <v>91</v>
      </c>
      <c r="K82" s="427">
        <v>15965.95</v>
      </c>
    </row>
    <row r="83" spans="1:11" ht="14.4" customHeight="1" x14ac:dyDescent="0.3">
      <c r="A83" s="422" t="s">
        <v>444</v>
      </c>
      <c r="B83" s="423" t="s">
        <v>445</v>
      </c>
      <c r="C83" s="424" t="s">
        <v>449</v>
      </c>
      <c r="D83" s="425" t="s">
        <v>699</v>
      </c>
      <c r="E83" s="424" t="s">
        <v>1791</v>
      </c>
      <c r="F83" s="425" t="s">
        <v>1792</v>
      </c>
      <c r="G83" s="424" t="s">
        <v>866</v>
      </c>
      <c r="H83" s="424" t="s">
        <v>867</v>
      </c>
      <c r="I83" s="426">
        <v>1474.5</v>
      </c>
      <c r="J83" s="426">
        <v>1</v>
      </c>
      <c r="K83" s="427">
        <v>1474.5</v>
      </c>
    </row>
    <row r="84" spans="1:11" ht="14.4" customHeight="1" x14ac:dyDescent="0.3">
      <c r="A84" s="422" t="s">
        <v>444</v>
      </c>
      <c r="B84" s="423" t="s">
        <v>445</v>
      </c>
      <c r="C84" s="424" t="s">
        <v>449</v>
      </c>
      <c r="D84" s="425" t="s">
        <v>699</v>
      </c>
      <c r="E84" s="424" t="s">
        <v>1791</v>
      </c>
      <c r="F84" s="425" t="s">
        <v>1792</v>
      </c>
      <c r="G84" s="424" t="s">
        <v>868</v>
      </c>
      <c r="H84" s="424" t="s">
        <v>869</v>
      </c>
      <c r="I84" s="426">
        <v>31.713000000000001</v>
      </c>
      <c r="J84" s="426">
        <v>525</v>
      </c>
      <c r="K84" s="427">
        <v>16646.490000000002</v>
      </c>
    </row>
    <row r="85" spans="1:11" ht="14.4" customHeight="1" x14ac:dyDescent="0.3">
      <c r="A85" s="422" t="s">
        <v>444</v>
      </c>
      <c r="B85" s="423" t="s">
        <v>445</v>
      </c>
      <c r="C85" s="424" t="s">
        <v>449</v>
      </c>
      <c r="D85" s="425" t="s">
        <v>699</v>
      </c>
      <c r="E85" s="424" t="s">
        <v>1791</v>
      </c>
      <c r="F85" s="425" t="s">
        <v>1792</v>
      </c>
      <c r="G85" s="424" t="s">
        <v>870</v>
      </c>
      <c r="H85" s="424" t="s">
        <v>871</v>
      </c>
      <c r="I85" s="426">
        <v>33.699999999999996</v>
      </c>
      <c r="J85" s="426">
        <v>325</v>
      </c>
      <c r="K85" s="427">
        <v>10953.58</v>
      </c>
    </row>
    <row r="86" spans="1:11" ht="14.4" customHeight="1" x14ac:dyDescent="0.3">
      <c r="A86" s="422" t="s">
        <v>444</v>
      </c>
      <c r="B86" s="423" t="s">
        <v>445</v>
      </c>
      <c r="C86" s="424" t="s">
        <v>449</v>
      </c>
      <c r="D86" s="425" t="s">
        <v>699</v>
      </c>
      <c r="E86" s="424" t="s">
        <v>1791</v>
      </c>
      <c r="F86" s="425" t="s">
        <v>1792</v>
      </c>
      <c r="G86" s="424" t="s">
        <v>872</v>
      </c>
      <c r="H86" s="424" t="s">
        <v>873</v>
      </c>
      <c r="I86" s="426">
        <v>5232.5</v>
      </c>
      <c r="J86" s="426">
        <v>18</v>
      </c>
      <c r="K86" s="427">
        <v>94185</v>
      </c>
    </row>
    <row r="87" spans="1:11" ht="14.4" customHeight="1" x14ac:dyDescent="0.3">
      <c r="A87" s="422" t="s">
        <v>444</v>
      </c>
      <c r="B87" s="423" t="s">
        <v>445</v>
      </c>
      <c r="C87" s="424" t="s">
        <v>449</v>
      </c>
      <c r="D87" s="425" t="s">
        <v>699</v>
      </c>
      <c r="E87" s="424" t="s">
        <v>1791</v>
      </c>
      <c r="F87" s="425" t="s">
        <v>1792</v>
      </c>
      <c r="G87" s="424" t="s">
        <v>874</v>
      </c>
      <c r="H87" s="424" t="s">
        <v>875</v>
      </c>
      <c r="I87" s="426">
        <v>26.011666666666667</v>
      </c>
      <c r="J87" s="426">
        <v>65</v>
      </c>
      <c r="K87" s="427">
        <v>1690.98</v>
      </c>
    </row>
    <row r="88" spans="1:11" ht="14.4" customHeight="1" x14ac:dyDescent="0.3">
      <c r="A88" s="422" t="s">
        <v>444</v>
      </c>
      <c r="B88" s="423" t="s">
        <v>445</v>
      </c>
      <c r="C88" s="424" t="s">
        <v>449</v>
      </c>
      <c r="D88" s="425" t="s">
        <v>699</v>
      </c>
      <c r="E88" s="424" t="s">
        <v>1791</v>
      </c>
      <c r="F88" s="425" t="s">
        <v>1792</v>
      </c>
      <c r="G88" s="424" t="s">
        <v>876</v>
      </c>
      <c r="H88" s="424" t="s">
        <v>877</v>
      </c>
      <c r="I88" s="426">
        <v>1.1889473684210525</v>
      </c>
      <c r="J88" s="426">
        <v>18300</v>
      </c>
      <c r="K88" s="427">
        <v>21700.719999999998</v>
      </c>
    </row>
    <row r="89" spans="1:11" ht="14.4" customHeight="1" x14ac:dyDescent="0.3">
      <c r="A89" s="422" t="s">
        <v>444</v>
      </c>
      <c r="B89" s="423" t="s">
        <v>445</v>
      </c>
      <c r="C89" s="424" t="s">
        <v>449</v>
      </c>
      <c r="D89" s="425" t="s">
        <v>699</v>
      </c>
      <c r="E89" s="424" t="s">
        <v>1791</v>
      </c>
      <c r="F89" s="425" t="s">
        <v>1792</v>
      </c>
      <c r="G89" s="424" t="s">
        <v>878</v>
      </c>
      <c r="H89" s="424" t="s">
        <v>879</v>
      </c>
      <c r="I89" s="426">
        <v>107.15999999999998</v>
      </c>
      <c r="J89" s="426">
        <v>91</v>
      </c>
      <c r="K89" s="427">
        <v>9751.8799999999992</v>
      </c>
    </row>
    <row r="90" spans="1:11" ht="14.4" customHeight="1" x14ac:dyDescent="0.3">
      <c r="A90" s="422" t="s">
        <v>444</v>
      </c>
      <c r="B90" s="423" t="s">
        <v>445</v>
      </c>
      <c r="C90" s="424" t="s">
        <v>449</v>
      </c>
      <c r="D90" s="425" t="s">
        <v>699</v>
      </c>
      <c r="E90" s="424" t="s">
        <v>1791</v>
      </c>
      <c r="F90" s="425" t="s">
        <v>1792</v>
      </c>
      <c r="G90" s="424" t="s">
        <v>880</v>
      </c>
      <c r="H90" s="424" t="s">
        <v>881</v>
      </c>
      <c r="I90" s="426">
        <v>270.13</v>
      </c>
      <c r="J90" s="426">
        <v>8</v>
      </c>
      <c r="K90" s="427">
        <v>2161.06</v>
      </c>
    </row>
    <row r="91" spans="1:11" ht="14.4" customHeight="1" x14ac:dyDescent="0.3">
      <c r="A91" s="422" t="s">
        <v>444</v>
      </c>
      <c r="B91" s="423" t="s">
        <v>445</v>
      </c>
      <c r="C91" s="424" t="s">
        <v>449</v>
      </c>
      <c r="D91" s="425" t="s">
        <v>699</v>
      </c>
      <c r="E91" s="424" t="s">
        <v>1791</v>
      </c>
      <c r="F91" s="425" t="s">
        <v>1792</v>
      </c>
      <c r="G91" s="424" t="s">
        <v>882</v>
      </c>
      <c r="H91" s="424" t="s">
        <v>883</v>
      </c>
      <c r="I91" s="426">
        <v>176.43363636363637</v>
      </c>
      <c r="J91" s="426">
        <v>112</v>
      </c>
      <c r="K91" s="427">
        <v>19786.39</v>
      </c>
    </row>
    <row r="92" spans="1:11" ht="14.4" customHeight="1" x14ac:dyDescent="0.3">
      <c r="A92" s="422" t="s">
        <v>444</v>
      </c>
      <c r="B92" s="423" t="s">
        <v>445</v>
      </c>
      <c r="C92" s="424" t="s">
        <v>449</v>
      </c>
      <c r="D92" s="425" t="s">
        <v>699</v>
      </c>
      <c r="E92" s="424" t="s">
        <v>1791</v>
      </c>
      <c r="F92" s="425" t="s">
        <v>1792</v>
      </c>
      <c r="G92" s="424" t="s">
        <v>884</v>
      </c>
      <c r="H92" s="424" t="s">
        <v>885</v>
      </c>
      <c r="I92" s="426">
        <v>117.24</v>
      </c>
      <c r="J92" s="426">
        <v>29</v>
      </c>
      <c r="K92" s="427">
        <v>3399.9199999999992</v>
      </c>
    </row>
    <row r="93" spans="1:11" ht="14.4" customHeight="1" x14ac:dyDescent="0.3">
      <c r="A93" s="422" t="s">
        <v>444</v>
      </c>
      <c r="B93" s="423" t="s">
        <v>445</v>
      </c>
      <c r="C93" s="424" t="s">
        <v>449</v>
      </c>
      <c r="D93" s="425" t="s">
        <v>699</v>
      </c>
      <c r="E93" s="424" t="s">
        <v>1791</v>
      </c>
      <c r="F93" s="425" t="s">
        <v>1792</v>
      </c>
      <c r="G93" s="424" t="s">
        <v>886</v>
      </c>
      <c r="H93" s="424" t="s">
        <v>887</v>
      </c>
      <c r="I93" s="426">
        <v>21.009999999999998</v>
      </c>
      <c r="J93" s="426">
        <v>475</v>
      </c>
      <c r="K93" s="427">
        <v>9981.07</v>
      </c>
    </row>
    <row r="94" spans="1:11" ht="14.4" customHeight="1" x14ac:dyDescent="0.3">
      <c r="A94" s="422" t="s">
        <v>444</v>
      </c>
      <c r="B94" s="423" t="s">
        <v>445</v>
      </c>
      <c r="C94" s="424" t="s">
        <v>449</v>
      </c>
      <c r="D94" s="425" t="s">
        <v>699</v>
      </c>
      <c r="E94" s="424" t="s">
        <v>1791</v>
      </c>
      <c r="F94" s="425" t="s">
        <v>1792</v>
      </c>
      <c r="G94" s="424" t="s">
        <v>888</v>
      </c>
      <c r="H94" s="424" t="s">
        <v>889</v>
      </c>
      <c r="I94" s="426">
        <v>1080.19</v>
      </c>
      <c r="J94" s="426">
        <v>7</v>
      </c>
      <c r="K94" s="427">
        <v>7547.2</v>
      </c>
    </row>
    <row r="95" spans="1:11" ht="14.4" customHeight="1" x14ac:dyDescent="0.3">
      <c r="A95" s="422" t="s">
        <v>444</v>
      </c>
      <c r="B95" s="423" t="s">
        <v>445</v>
      </c>
      <c r="C95" s="424" t="s">
        <v>449</v>
      </c>
      <c r="D95" s="425" t="s">
        <v>699</v>
      </c>
      <c r="E95" s="424" t="s">
        <v>1791</v>
      </c>
      <c r="F95" s="425" t="s">
        <v>1792</v>
      </c>
      <c r="G95" s="424" t="s">
        <v>890</v>
      </c>
      <c r="H95" s="424" t="s">
        <v>891</v>
      </c>
      <c r="I95" s="426">
        <v>776.82</v>
      </c>
      <c r="J95" s="426">
        <v>5</v>
      </c>
      <c r="K95" s="427">
        <v>3884.1000000000004</v>
      </c>
    </row>
    <row r="96" spans="1:11" ht="14.4" customHeight="1" x14ac:dyDescent="0.3">
      <c r="A96" s="422" t="s">
        <v>444</v>
      </c>
      <c r="B96" s="423" t="s">
        <v>445</v>
      </c>
      <c r="C96" s="424" t="s">
        <v>449</v>
      </c>
      <c r="D96" s="425" t="s">
        <v>699</v>
      </c>
      <c r="E96" s="424" t="s">
        <v>1791</v>
      </c>
      <c r="F96" s="425" t="s">
        <v>1792</v>
      </c>
      <c r="G96" s="424" t="s">
        <v>892</v>
      </c>
      <c r="H96" s="424" t="s">
        <v>893</v>
      </c>
      <c r="I96" s="426">
        <v>20.7</v>
      </c>
      <c r="J96" s="426">
        <v>90</v>
      </c>
      <c r="K96" s="427">
        <v>1863</v>
      </c>
    </row>
    <row r="97" spans="1:11" ht="14.4" customHeight="1" x14ac:dyDescent="0.3">
      <c r="A97" s="422" t="s">
        <v>444</v>
      </c>
      <c r="B97" s="423" t="s">
        <v>445</v>
      </c>
      <c r="C97" s="424" t="s">
        <v>449</v>
      </c>
      <c r="D97" s="425" t="s">
        <v>699</v>
      </c>
      <c r="E97" s="424" t="s">
        <v>1791</v>
      </c>
      <c r="F97" s="425" t="s">
        <v>1792</v>
      </c>
      <c r="G97" s="424" t="s">
        <v>894</v>
      </c>
      <c r="H97" s="424" t="s">
        <v>895</v>
      </c>
      <c r="I97" s="426">
        <v>22.32</v>
      </c>
      <c r="J97" s="426">
        <v>30</v>
      </c>
      <c r="K97" s="427">
        <v>669.59999999999991</v>
      </c>
    </row>
    <row r="98" spans="1:11" ht="14.4" customHeight="1" x14ac:dyDescent="0.3">
      <c r="A98" s="422" t="s">
        <v>444</v>
      </c>
      <c r="B98" s="423" t="s">
        <v>445</v>
      </c>
      <c r="C98" s="424" t="s">
        <v>449</v>
      </c>
      <c r="D98" s="425" t="s">
        <v>699</v>
      </c>
      <c r="E98" s="424" t="s">
        <v>1791</v>
      </c>
      <c r="F98" s="425" t="s">
        <v>1792</v>
      </c>
      <c r="G98" s="424" t="s">
        <v>896</v>
      </c>
      <c r="H98" s="424" t="s">
        <v>897</v>
      </c>
      <c r="I98" s="426">
        <v>138</v>
      </c>
      <c r="J98" s="426">
        <v>395</v>
      </c>
      <c r="K98" s="427">
        <v>54510</v>
      </c>
    </row>
    <row r="99" spans="1:11" ht="14.4" customHeight="1" x14ac:dyDescent="0.3">
      <c r="A99" s="422" t="s">
        <v>444</v>
      </c>
      <c r="B99" s="423" t="s">
        <v>445</v>
      </c>
      <c r="C99" s="424" t="s">
        <v>449</v>
      </c>
      <c r="D99" s="425" t="s">
        <v>699</v>
      </c>
      <c r="E99" s="424" t="s">
        <v>1791</v>
      </c>
      <c r="F99" s="425" t="s">
        <v>1792</v>
      </c>
      <c r="G99" s="424" t="s">
        <v>898</v>
      </c>
      <c r="H99" s="424" t="s">
        <v>899</v>
      </c>
      <c r="I99" s="426">
        <v>2288.5</v>
      </c>
      <c r="J99" s="426">
        <v>13</v>
      </c>
      <c r="K99" s="427">
        <v>29750.5</v>
      </c>
    </row>
    <row r="100" spans="1:11" ht="14.4" customHeight="1" x14ac:dyDescent="0.3">
      <c r="A100" s="422" t="s">
        <v>444</v>
      </c>
      <c r="B100" s="423" t="s">
        <v>445</v>
      </c>
      <c r="C100" s="424" t="s">
        <v>449</v>
      </c>
      <c r="D100" s="425" t="s">
        <v>699</v>
      </c>
      <c r="E100" s="424" t="s">
        <v>1791</v>
      </c>
      <c r="F100" s="425" t="s">
        <v>1792</v>
      </c>
      <c r="G100" s="424" t="s">
        <v>900</v>
      </c>
      <c r="H100" s="424" t="s">
        <v>901</v>
      </c>
      <c r="I100" s="426">
        <v>4162.3999999999996</v>
      </c>
      <c r="J100" s="426">
        <v>6</v>
      </c>
      <c r="K100" s="427">
        <v>25071.200000000001</v>
      </c>
    </row>
    <row r="101" spans="1:11" ht="14.4" customHeight="1" x14ac:dyDescent="0.3">
      <c r="A101" s="422" t="s">
        <v>444</v>
      </c>
      <c r="B101" s="423" t="s">
        <v>445</v>
      </c>
      <c r="C101" s="424" t="s">
        <v>449</v>
      </c>
      <c r="D101" s="425" t="s">
        <v>699</v>
      </c>
      <c r="E101" s="424" t="s">
        <v>1791</v>
      </c>
      <c r="F101" s="425" t="s">
        <v>1792</v>
      </c>
      <c r="G101" s="424" t="s">
        <v>902</v>
      </c>
      <c r="H101" s="424" t="s">
        <v>903</v>
      </c>
      <c r="I101" s="426">
        <v>1474.375</v>
      </c>
      <c r="J101" s="426">
        <v>3</v>
      </c>
      <c r="K101" s="427">
        <v>4380.5</v>
      </c>
    </row>
    <row r="102" spans="1:11" ht="14.4" customHeight="1" x14ac:dyDescent="0.3">
      <c r="A102" s="422" t="s">
        <v>444</v>
      </c>
      <c r="B102" s="423" t="s">
        <v>445</v>
      </c>
      <c r="C102" s="424" t="s">
        <v>449</v>
      </c>
      <c r="D102" s="425" t="s">
        <v>699</v>
      </c>
      <c r="E102" s="424" t="s">
        <v>1791</v>
      </c>
      <c r="F102" s="425" t="s">
        <v>1792</v>
      </c>
      <c r="G102" s="424" t="s">
        <v>904</v>
      </c>
      <c r="H102" s="424" t="s">
        <v>905</v>
      </c>
      <c r="I102" s="426">
        <v>138</v>
      </c>
      <c r="J102" s="426">
        <v>295</v>
      </c>
      <c r="K102" s="427">
        <v>40710</v>
      </c>
    </row>
    <row r="103" spans="1:11" ht="14.4" customHeight="1" x14ac:dyDescent="0.3">
      <c r="A103" s="422" t="s">
        <v>444</v>
      </c>
      <c r="B103" s="423" t="s">
        <v>445</v>
      </c>
      <c r="C103" s="424" t="s">
        <v>449</v>
      </c>
      <c r="D103" s="425" t="s">
        <v>699</v>
      </c>
      <c r="E103" s="424" t="s">
        <v>1791</v>
      </c>
      <c r="F103" s="425" t="s">
        <v>1792</v>
      </c>
      <c r="G103" s="424" t="s">
        <v>906</v>
      </c>
      <c r="H103" s="424" t="s">
        <v>907</v>
      </c>
      <c r="I103" s="426">
        <v>53.94</v>
      </c>
      <c r="J103" s="426">
        <v>10</v>
      </c>
      <c r="K103" s="427">
        <v>539.39</v>
      </c>
    </row>
    <row r="104" spans="1:11" ht="14.4" customHeight="1" x14ac:dyDescent="0.3">
      <c r="A104" s="422" t="s">
        <v>444</v>
      </c>
      <c r="B104" s="423" t="s">
        <v>445</v>
      </c>
      <c r="C104" s="424" t="s">
        <v>449</v>
      </c>
      <c r="D104" s="425" t="s">
        <v>699</v>
      </c>
      <c r="E104" s="424" t="s">
        <v>1791</v>
      </c>
      <c r="F104" s="425" t="s">
        <v>1792</v>
      </c>
      <c r="G104" s="424" t="s">
        <v>908</v>
      </c>
      <c r="H104" s="424" t="s">
        <v>909</v>
      </c>
      <c r="I104" s="426">
        <v>18.990000000000002</v>
      </c>
      <c r="J104" s="426">
        <v>180</v>
      </c>
      <c r="K104" s="427">
        <v>3481.2</v>
      </c>
    </row>
    <row r="105" spans="1:11" ht="14.4" customHeight="1" x14ac:dyDescent="0.3">
      <c r="A105" s="422" t="s">
        <v>444</v>
      </c>
      <c r="B105" s="423" t="s">
        <v>445</v>
      </c>
      <c r="C105" s="424" t="s">
        <v>449</v>
      </c>
      <c r="D105" s="425" t="s">
        <v>699</v>
      </c>
      <c r="E105" s="424" t="s">
        <v>1791</v>
      </c>
      <c r="F105" s="425" t="s">
        <v>1792</v>
      </c>
      <c r="G105" s="424" t="s">
        <v>910</v>
      </c>
      <c r="H105" s="424" t="s">
        <v>911</v>
      </c>
      <c r="I105" s="426">
        <v>4207.8466666666673</v>
      </c>
      <c r="J105" s="426">
        <v>16</v>
      </c>
      <c r="K105" s="427">
        <v>67325.650000000009</v>
      </c>
    </row>
    <row r="106" spans="1:11" ht="14.4" customHeight="1" x14ac:dyDescent="0.3">
      <c r="A106" s="422" t="s">
        <v>444</v>
      </c>
      <c r="B106" s="423" t="s">
        <v>445</v>
      </c>
      <c r="C106" s="424" t="s">
        <v>449</v>
      </c>
      <c r="D106" s="425" t="s">
        <v>699</v>
      </c>
      <c r="E106" s="424" t="s">
        <v>1791</v>
      </c>
      <c r="F106" s="425" t="s">
        <v>1792</v>
      </c>
      <c r="G106" s="424" t="s">
        <v>912</v>
      </c>
      <c r="H106" s="424" t="s">
        <v>913</v>
      </c>
      <c r="I106" s="426">
        <v>232.5</v>
      </c>
      <c r="J106" s="426">
        <v>18</v>
      </c>
      <c r="K106" s="427">
        <v>4185</v>
      </c>
    </row>
    <row r="107" spans="1:11" ht="14.4" customHeight="1" x14ac:dyDescent="0.3">
      <c r="A107" s="422" t="s">
        <v>444</v>
      </c>
      <c r="B107" s="423" t="s">
        <v>445</v>
      </c>
      <c r="C107" s="424" t="s">
        <v>449</v>
      </c>
      <c r="D107" s="425" t="s">
        <v>699</v>
      </c>
      <c r="E107" s="424" t="s">
        <v>1791</v>
      </c>
      <c r="F107" s="425" t="s">
        <v>1792</v>
      </c>
      <c r="G107" s="424" t="s">
        <v>914</v>
      </c>
      <c r="H107" s="424" t="s">
        <v>915</v>
      </c>
      <c r="I107" s="426">
        <v>1499.62</v>
      </c>
      <c r="J107" s="426">
        <v>2</v>
      </c>
      <c r="K107" s="427">
        <v>2999.24</v>
      </c>
    </row>
    <row r="108" spans="1:11" ht="14.4" customHeight="1" x14ac:dyDescent="0.3">
      <c r="A108" s="422" t="s">
        <v>444</v>
      </c>
      <c r="B108" s="423" t="s">
        <v>445</v>
      </c>
      <c r="C108" s="424" t="s">
        <v>449</v>
      </c>
      <c r="D108" s="425" t="s">
        <v>699</v>
      </c>
      <c r="E108" s="424" t="s">
        <v>1791</v>
      </c>
      <c r="F108" s="425" t="s">
        <v>1792</v>
      </c>
      <c r="G108" s="424" t="s">
        <v>916</v>
      </c>
      <c r="H108" s="424" t="s">
        <v>917</v>
      </c>
      <c r="I108" s="426">
        <v>20.981666666666669</v>
      </c>
      <c r="J108" s="426">
        <v>300</v>
      </c>
      <c r="K108" s="427">
        <v>6294.3099999999995</v>
      </c>
    </row>
    <row r="109" spans="1:11" ht="14.4" customHeight="1" x14ac:dyDescent="0.3">
      <c r="A109" s="422" t="s">
        <v>444</v>
      </c>
      <c r="B109" s="423" t="s">
        <v>445</v>
      </c>
      <c r="C109" s="424" t="s">
        <v>449</v>
      </c>
      <c r="D109" s="425" t="s">
        <v>699</v>
      </c>
      <c r="E109" s="424" t="s">
        <v>1791</v>
      </c>
      <c r="F109" s="425" t="s">
        <v>1792</v>
      </c>
      <c r="G109" s="424" t="s">
        <v>918</v>
      </c>
      <c r="H109" s="424" t="s">
        <v>919</v>
      </c>
      <c r="I109" s="426">
        <v>53.226666666666674</v>
      </c>
      <c r="J109" s="426">
        <v>320</v>
      </c>
      <c r="K109" s="427">
        <v>17040.21</v>
      </c>
    </row>
    <row r="110" spans="1:11" ht="14.4" customHeight="1" x14ac:dyDescent="0.3">
      <c r="A110" s="422" t="s">
        <v>444</v>
      </c>
      <c r="B110" s="423" t="s">
        <v>445</v>
      </c>
      <c r="C110" s="424" t="s">
        <v>449</v>
      </c>
      <c r="D110" s="425" t="s">
        <v>699</v>
      </c>
      <c r="E110" s="424" t="s">
        <v>1791</v>
      </c>
      <c r="F110" s="425" t="s">
        <v>1792</v>
      </c>
      <c r="G110" s="424" t="s">
        <v>920</v>
      </c>
      <c r="H110" s="424" t="s">
        <v>921</v>
      </c>
      <c r="I110" s="426">
        <v>11.5</v>
      </c>
      <c r="J110" s="426">
        <v>90</v>
      </c>
      <c r="K110" s="427">
        <v>1035</v>
      </c>
    </row>
    <row r="111" spans="1:11" ht="14.4" customHeight="1" x14ac:dyDescent="0.3">
      <c r="A111" s="422" t="s">
        <v>444</v>
      </c>
      <c r="B111" s="423" t="s">
        <v>445</v>
      </c>
      <c r="C111" s="424" t="s">
        <v>449</v>
      </c>
      <c r="D111" s="425" t="s">
        <v>699</v>
      </c>
      <c r="E111" s="424" t="s">
        <v>1791</v>
      </c>
      <c r="F111" s="425" t="s">
        <v>1792</v>
      </c>
      <c r="G111" s="424" t="s">
        <v>920</v>
      </c>
      <c r="H111" s="424" t="s">
        <v>922</v>
      </c>
      <c r="I111" s="426">
        <v>17.670000000000002</v>
      </c>
      <c r="J111" s="426">
        <v>60</v>
      </c>
      <c r="K111" s="427">
        <v>1060.2</v>
      </c>
    </row>
    <row r="112" spans="1:11" ht="14.4" customHeight="1" x14ac:dyDescent="0.3">
      <c r="A112" s="422" t="s">
        <v>444</v>
      </c>
      <c r="B112" s="423" t="s">
        <v>445</v>
      </c>
      <c r="C112" s="424" t="s">
        <v>449</v>
      </c>
      <c r="D112" s="425" t="s">
        <v>699</v>
      </c>
      <c r="E112" s="424" t="s">
        <v>1791</v>
      </c>
      <c r="F112" s="425" t="s">
        <v>1792</v>
      </c>
      <c r="G112" s="424" t="s">
        <v>923</v>
      </c>
      <c r="H112" s="424" t="s">
        <v>924</v>
      </c>
      <c r="I112" s="426">
        <v>4207.8549999999996</v>
      </c>
      <c r="J112" s="426">
        <v>19</v>
      </c>
      <c r="K112" s="427">
        <v>79949.3</v>
      </c>
    </row>
    <row r="113" spans="1:11" ht="14.4" customHeight="1" x14ac:dyDescent="0.3">
      <c r="A113" s="422" t="s">
        <v>444</v>
      </c>
      <c r="B113" s="423" t="s">
        <v>445</v>
      </c>
      <c r="C113" s="424" t="s">
        <v>449</v>
      </c>
      <c r="D113" s="425" t="s">
        <v>699</v>
      </c>
      <c r="E113" s="424" t="s">
        <v>1791</v>
      </c>
      <c r="F113" s="425" t="s">
        <v>1792</v>
      </c>
      <c r="G113" s="424" t="s">
        <v>925</v>
      </c>
      <c r="H113" s="424" t="s">
        <v>926</v>
      </c>
      <c r="I113" s="426">
        <v>562.65</v>
      </c>
      <c r="J113" s="426">
        <v>1</v>
      </c>
      <c r="K113" s="427">
        <v>562.65</v>
      </c>
    </row>
    <row r="114" spans="1:11" ht="14.4" customHeight="1" x14ac:dyDescent="0.3">
      <c r="A114" s="422" t="s">
        <v>444</v>
      </c>
      <c r="B114" s="423" t="s">
        <v>445</v>
      </c>
      <c r="C114" s="424" t="s">
        <v>449</v>
      </c>
      <c r="D114" s="425" t="s">
        <v>699</v>
      </c>
      <c r="E114" s="424" t="s">
        <v>1791</v>
      </c>
      <c r="F114" s="425" t="s">
        <v>1792</v>
      </c>
      <c r="G114" s="424" t="s">
        <v>927</v>
      </c>
      <c r="H114" s="424" t="s">
        <v>928</v>
      </c>
      <c r="I114" s="426">
        <v>5.58</v>
      </c>
      <c r="J114" s="426">
        <v>100</v>
      </c>
      <c r="K114" s="427">
        <v>558</v>
      </c>
    </row>
    <row r="115" spans="1:11" ht="14.4" customHeight="1" x14ac:dyDescent="0.3">
      <c r="A115" s="422" t="s">
        <v>444</v>
      </c>
      <c r="B115" s="423" t="s">
        <v>445</v>
      </c>
      <c r="C115" s="424" t="s">
        <v>449</v>
      </c>
      <c r="D115" s="425" t="s">
        <v>699</v>
      </c>
      <c r="E115" s="424" t="s">
        <v>1791</v>
      </c>
      <c r="F115" s="425" t="s">
        <v>1792</v>
      </c>
      <c r="G115" s="424" t="s">
        <v>929</v>
      </c>
      <c r="H115" s="424" t="s">
        <v>930</v>
      </c>
      <c r="I115" s="426">
        <v>826.13499999999988</v>
      </c>
      <c r="J115" s="426">
        <v>9</v>
      </c>
      <c r="K115" s="427">
        <v>7435.28</v>
      </c>
    </row>
    <row r="116" spans="1:11" ht="14.4" customHeight="1" x14ac:dyDescent="0.3">
      <c r="A116" s="422" t="s">
        <v>444</v>
      </c>
      <c r="B116" s="423" t="s">
        <v>445</v>
      </c>
      <c r="C116" s="424" t="s">
        <v>449</v>
      </c>
      <c r="D116" s="425" t="s">
        <v>699</v>
      </c>
      <c r="E116" s="424" t="s">
        <v>1791</v>
      </c>
      <c r="F116" s="425" t="s">
        <v>1792</v>
      </c>
      <c r="G116" s="424" t="s">
        <v>931</v>
      </c>
      <c r="H116" s="424" t="s">
        <v>932</v>
      </c>
      <c r="I116" s="426">
        <v>1122.8724999999999</v>
      </c>
      <c r="J116" s="426">
        <v>5</v>
      </c>
      <c r="K116" s="427">
        <v>5614.36</v>
      </c>
    </row>
    <row r="117" spans="1:11" ht="14.4" customHeight="1" x14ac:dyDescent="0.3">
      <c r="A117" s="422" t="s">
        <v>444</v>
      </c>
      <c r="B117" s="423" t="s">
        <v>445</v>
      </c>
      <c r="C117" s="424" t="s">
        <v>449</v>
      </c>
      <c r="D117" s="425" t="s">
        <v>699</v>
      </c>
      <c r="E117" s="424" t="s">
        <v>1791</v>
      </c>
      <c r="F117" s="425" t="s">
        <v>1792</v>
      </c>
      <c r="G117" s="424" t="s">
        <v>933</v>
      </c>
      <c r="H117" s="424" t="s">
        <v>934</v>
      </c>
      <c r="I117" s="426">
        <v>1003.095</v>
      </c>
      <c r="J117" s="426">
        <v>2</v>
      </c>
      <c r="K117" s="427">
        <v>2006.19</v>
      </c>
    </row>
    <row r="118" spans="1:11" ht="14.4" customHeight="1" x14ac:dyDescent="0.3">
      <c r="A118" s="422" t="s">
        <v>444</v>
      </c>
      <c r="B118" s="423" t="s">
        <v>445</v>
      </c>
      <c r="C118" s="424" t="s">
        <v>449</v>
      </c>
      <c r="D118" s="425" t="s">
        <v>699</v>
      </c>
      <c r="E118" s="424" t="s">
        <v>1791</v>
      </c>
      <c r="F118" s="425" t="s">
        <v>1792</v>
      </c>
      <c r="G118" s="424" t="s">
        <v>935</v>
      </c>
      <c r="H118" s="424" t="s">
        <v>936</v>
      </c>
      <c r="I118" s="426">
        <v>3156.7666666666664</v>
      </c>
      <c r="J118" s="426">
        <v>5</v>
      </c>
      <c r="K118" s="427">
        <v>15783.8</v>
      </c>
    </row>
    <row r="119" spans="1:11" ht="14.4" customHeight="1" x14ac:dyDescent="0.3">
      <c r="A119" s="422" t="s">
        <v>444</v>
      </c>
      <c r="B119" s="423" t="s">
        <v>445</v>
      </c>
      <c r="C119" s="424" t="s">
        <v>449</v>
      </c>
      <c r="D119" s="425" t="s">
        <v>699</v>
      </c>
      <c r="E119" s="424" t="s">
        <v>1791</v>
      </c>
      <c r="F119" s="425" t="s">
        <v>1792</v>
      </c>
      <c r="G119" s="424" t="s">
        <v>937</v>
      </c>
      <c r="H119" s="424" t="s">
        <v>938</v>
      </c>
      <c r="I119" s="426">
        <v>457.5</v>
      </c>
      <c r="J119" s="426">
        <v>5</v>
      </c>
      <c r="K119" s="427">
        <v>2287.5</v>
      </c>
    </row>
    <row r="120" spans="1:11" ht="14.4" customHeight="1" x14ac:dyDescent="0.3">
      <c r="A120" s="422" t="s">
        <v>444</v>
      </c>
      <c r="B120" s="423" t="s">
        <v>445</v>
      </c>
      <c r="C120" s="424" t="s">
        <v>449</v>
      </c>
      <c r="D120" s="425" t="s">
        <v>699</v>
      </c>
      <c r="E120" s="424" t="s">
        <v>1791</v>
      </c>
      <c r="F120" s="425" t="s">
        <v>1792</v>
      </c>
      <c r="G120" s="424" t="s">
        <v>939</v>
      </c>
      <c r="H120" s="424" t="s">
        <v>940</v>
      </c>
      <c r="I120" s="426">
        <v>159.69999999999999</v>
      </c>
      <c r="J120" s="426">
        <v>10</v>
      </c>
      <c r="K120" s="427">
        <v>1597</v>
      </c>
    </row>
    <row r="121" spans="1:11" ht="14.4" customHeight="1" x14ac:dyDescent="0.3">
      <c r="A121" s="422" t="s">
        <v>444</v>
      </c>
      <c r="B121" s="423" t="s">
        <v>445</v>
      </c>
      <c r="C121" s="424" t="s">
        <v>449</v>
      </c>
      <c r="D121" s="425" t="s">
        <v>699</v>
      </c>
      <c r="E121" s="424" t="s">
        <v>1791</v>
      </c>
      <c r="F121" s="425" t="s">
        <v>1792</v>
      </c>
      <c r="G121" s="424" t="s">
        <v>941</v>
      </c>
      <c r="H121" s="424" t="s">
        <v>942</v>
      </c>
      <c r="I121" s="426">
        <v>1380.92</v>
      </c>
      <c r="J121" s="426">
        <v>34</v>
      </c>
      <c r="K121" s="427">
        <v>46951.259999999995</v>
      </c>
    </row>
    <row r="122" spans="1:11" ht="14.4" customHeight="1" x14ac:dyDescent="0.3">
      <c r="A122" s="422" t="s">
        <v>444</v>
      </c>
      <c r="B122" s="423" t="s">
        <v>445</v>
      </c>
      <c r="C122" s="424" t="s">
        <v>449</v>
      </c>
      <c r="D122" s="425" t="s">
        <v>699</v>
      </c>
      <c r="E122" s="424" t="s">
        <v>1791</v>
      </c>
      <c r="F122" s="425" t="s">
        <v>1792</v>
      </c>
      <c r="G122" s="424" t="s">
        <v>943</v>
      </c>
      <c r="H122" s="424" t="s">
        <v>944</v>
      </c>
      <c r="I122" s="426">
        <v>1021.408</v>
      </c>
      <c r="J122" s="426">
        <v>73</v>
      </c>
      <c r="K122" s="427">
        <v>75916.52</v>
      </c>
    </row>
    <row r="123" spans="1:11" ht="14.4" customHeight="1" x14ac:dyDescent="0.3">
      <c r="A123" s="422" t="s">
        <v>444</v>
      </c>
      <c r="B123" s="423" t="s">
        <v>445</v>
      </c>
      <c r="C123" s="424" t="s">
        <v>449</v>
      </c>
      <c r="D123" s="425" t="s">
        <v>699</v>
      </c>
      <c r="E123" s="424" t="s">
        <v>1791</v>
      </c>
      <c r="F123" s="425" t="s">
        <v>1792</v>
      </c>
      <c r="G123" s="424" t="s">
        <v>945</v>
      </c>
      <c r="H123" s="424" t="s">
        <v>946</v>
      </c>
      <c r="I123" s="426">
        <v>435.59999999999997</v>
      </c>
      <c r="J123" s="426">
        <v>7</v>
      </c>
      <c r="K123" s="427">
        <v>3049.2</v>
      </c>
    </row>
    <row r="124" spans="1:11" ht="14.4" customHeight="1" x14ac:dyDescent="0.3">
      <c r="A124" s="422" t="s">
        <v>444</v>
      </c>
      <c r="B124" s="423" t="s">
        <v>445</v>
      </c>
      <c r="C124" s="424" t="s">
        <v>449</v>
      </c>
      <c r="D124" s="425" t="s">
        <v>699</v>
      </c>
      <c r="E124" s="424" t="s">
        <v>1791</v>
      </c>
      <c r="F124" s="425" t="s">
        <v>1792</v>
      </c>
      <c r="G124" s="424" t="s">
        <v>947</v>
      </c>
      <c r="H124" s="424" t="s">
        <v>948</v>
      </c>
      <c r="I124" s="426">
        <v>1218.4554545454546</v>
      </c>
      <c r="J124" s="426">
        <v>26</v>
      </c>
      <c r="K124" s="427">
        <v>31698.829999999998</v>
      </c>
    </row>
    <row r="125" spans="1:11" ht="14.4" customHeight="1" x14ac:dyDescent="0.3">
      <c r="A125" s="422" t="s">
        <v>444</v>
      </c>
      <c r="B125" s="423" t="s">
        <v>445</v>
      </c>
      <c r="C125" s="424" t="s">
        <v>449</v>
      </c>
      <c r="D125" s="425" t="s">
        <v>699</v>
      </c>
      <c r="E125" s="424" t="s">
        <v>1791</v>
      </c>
      <c r="F125" s="425" t="s">
        <v>1792</v>
      </c>
      <c r="G125" s="424" t="s">
        <v>949</v>
      </c>
      <c r="H125" s="424" t="s">
        <v>950</v>
      </c>
      <c r="I125" s="426">
        <v>118.58</v>
      </c>
      <c r="J125" s="426">
        <v>20</v>
      </c>
      <c r="K125" s="427">
        <v>2371.6</v>
      </c>
    </row>
    <row r="126" spans="1:11" ht="14.4" customHeight="1" x14ac:dyDescent="0.3">
      <c r="A126" s="422" t="s">
        <v>444</v>
      </c>
      <c r="B126" s="423" t="s">
        <v>445</v>
      </c>
      <c r="C126" s="424" t="s">
        <v>449</v>
      </c>
      <c r="D126" s="425" t="s">
        <v>699</v>
      </c>
      <c r="E126" s="424" t="s">
        <v>1791</v>
      </c>
      <c r="F126" s="425" t="s">
        <v>1792</v>
      </c>
      <c r="G126" s="424" t="s">
        <v>951</v>
      </c>
      <c r="H126" s="424" t="s">
        <v>952</v>
      </c>
      <c r="I126" s="426">
        <v>1011.9266666666666</v>
      </c>
      <c r="J126" s="426">
        <v>4</v>
      </c>
      <c r="K126" s="427">
        <v>4047.7099999999996</v>
      </c>
    </row>
    <row r="127" spans="1:11" ht="14.4" customHeight="1" x14ac:dyDescent="0.3">
      <c r="A127" s="422" t="s">
        <v>444</v>
      </c>
      <c r="B127" s="423" t="s">
        <v>445</v>
      </c>
      <c r="C127" s="424" t="s">
        <v>449</v>
      </c>
      <c r="D127" s="425" t="s">
        <v>699</v>
      </c>
      <c r="E127" s="424" t="s">
        <v>1791</v>
      </c>
      <c r="F127" s="425" t="s">
        <v>1792</v>
      </c>
      <c r="G127" s="424" t="s">
        <v>953</v>
      </c>
      <c r="H127" s="424" t="s">
        <v>954</v>
      </c>
      <c r="I127" s="426">
        <v>1840</v>
      </c>
      <c r="J127" s="426">
        <v>2</v>
      </c>
      <c r="K127" s="427">
        <v>3680</v>
      </c>
    </row>
    <row r="128" spans="1:11" ht="14.4" customHeight="1" x14ac:dyDescent="0.3">
      <c r="A128" s="422" t="s">
        <v>444</v>
      </c>
      <c r="B128" s="423" t="s">
        <v>445</v>
      </c>
      <c r="C128" s="424" t="s">
        <v>449</v>
      </c>
      <c r="D128" s="425" t="s">
        <v>699</v>
      </c>
      <c r="E128" s="424" t="s">
        <v>1791</v>
      </c>
      <c r="F128" s="425" t="s">
        <v>1792</v>
      </c>
      <c r="G128" s="424" t="s">
        <v>955</v>
      </c>
      <c r="H128" s="424" t="s">
        <v>956</v>
      </c>
      <c r="I128" s="426">
        <v>548.30999999999995</v>
      </c>
      <c r="J128" s="426">
        <v>3</v>
      </c>
      <c r="K128" s="427">
        <v>1644.9299999999998</v>
      </c>
    </row>
    <row r="129" spans="1:11" ht="14.4" customHeight="1" x14ac:dyDescent="0.3">
      <c r="A129" s="422" t="s">
        <v>444</v>
      </c>
      <c r="B129" s="423" t="s">
        <v>445</v>
      </c>
      <c r="C129" s="424" t="s">
        <v>449</v>
      </c>
      <c r="D129" s="425" t="s">
        <v>699</v>
      </c>
      <c r="E129" s="424" t="s">
        <v>1791</v>
      </c>
      <c r="F129" s="425" t="s">
        <v>1792</v>
      </c>
      <c r="G129" s="424" t="s">
        <v>957</v>
      </c>
      <c r="H129" s="424" t="s">
        <v>958</v>
      </c>
      <c r="I129" s="426">
        <v>1178.3499999999999</v>
      </c>
      <c r="J129" s="426">
        <v>5</v>
      </c>
      <c r="K129" s="427">
        <v>5886.4</v>
      </c>
    </row>
    <row r="130" spans="1:11" ht="14.4" customHeight="1" x14ac:dyDescent="0.3">
      <c r="A130" s="422" t="s">
        <v>444</v>
      </c>
      <c r="B130" s="423" t="s">
        <v>445</v>
      </c>
      <c r="C130" s="424" t="s">
        <v>449</v>
      </c>
      <c r="D130" s="425" t="s">
        <v>699</v>
      </c>
      <c r="E130" s="424" t="s">
        <v>1791</v>
      </c>
      <c r="F130" s="425" t="s">
        <v>1792</v>
      </c>
      <c r="G130" s="424" t="s">
        <v>959</v>
      </c>
      <c r="H130" s="424" t="s">
        <v>960</v>
      </c>
      <c r="I130" s="426">
        <v>565.91599999999994</v>
      </c>
      <c r="J130" s="426">
        <v>17</v>
      </c>
      <c r="K130" s="427">
        <v>9620.57</v>
      </c>
    </row>
    <row r="131" spans="1:11" ht="14.4" customHeight="1" x14ac:dyDescent="0.3">
      <c r="A131" s="422" t="s">
        <v>444</v>
      </c>
      <c r="B131" s="423" t="s">
        <v>445</v>
      </c>
      <c r="C131" s="424" t="s">
        <v>449</v>
      </c>
      <c r="D131" s="425" t="s">
        <v>699</v>
      </c>
      <c r="E131" s="424" t="s">
        <v>1791</v>
      </c>
      <c r="F131" s="425" t="s">
        <v>1792</v>
      </c>
      <c r="G131" s="424" t="s">
        <v>961</v>
      </c>
      <c r="H131" s="424" t="s">
        <v>962</v>
      </c>
      <c r="I131" s="426">
        <v>53.94</v>
      </c>
      <c r="J131" s="426">
        <v>10</v>
      </c>
      <c r="K131" s="427">
        <v>539.4</v>
      </c>
    </row>
    <row r="132" spans="1:11" ht="14.4" customHeight="1" x14ac:dyDescent="0.3">
      <c r="A132" s="422" t="s">
        <v>444</v>
      </c>
      <c r="B132" s="423" t="s">
        <v>445</v>
      </c>
      <c r="C132" s="424" t="s">
        <v>449</v>
      </c>
      <c r="D132" s="425" t="s">
        <v>699</v>
      </c>
      <c r="E132" s="424" t="s">
        <v>1791</v>
      </c>
      <c r="F132" s="425" t="s">
        <v>1792</v>
      </c>
      <c r="G132" s="424" t="s">
        <v>963</v>
      </c>
      <c r="H132" s="424" t="s">
        <v>964</v>
      </c>
      <c r="I132" s="426">
        <v>83.7</v>
      </c>
      <c r="J132" s="426">
        <v>10</v>
      </c>
      <c r="K132" s="427">
        <v>837</v>
      </c>
    </row>
    <row r="133" spans="1:11" ht="14.4" customHeight="1" x14ac:dyDescent="0.3">
      <c r="A133" s="422" t="s">
        <v>444</v>
      </c>
      <c r="B133" s="423" t="s">
        <v>445</v>
      </c>
      <c r="C133" s="424" t="s">
        <v>449</v>
      </c>
      <c r="D133" s="425" t="s">
        <v>699</v>
      </c>
      <c r="E133" s="424" t="s">
        <v>1791</v>
      </c>
      <c r="F133" s="425" t="s">
        <v>1792</v>
      </c>
      <c r="G133" s="424" t="s">
        <v>965</v>
      </c>
      <c r="H133" s="424" t="s">
        <v>966</v>
      </c>
      <c r="I133" s="426">
        <v>1349.39</v>
      </c>
      <c r="J133" s="426">
        <v>3</v>
      </c>
      <c r="K133" s="427">
        <v>4048.17</v>
      </c>
    </row>
    <row r="134" spans="1:11" ht="14.4" customHeight="1" x14ac:dyDescent="0.3">
      <c r="A134" s="422" t="s">
        <v>444</v>
      </c>
      <c r="B134" s="423" t="s">
        <v>445</v>
      </c>
      <c r="C134" s="424" t="s">
        <v>449</v>
      </c>
      <c r="D134" s="425" t="s">
        <v>699</v>
      </c>
      <c r="E134" s="424" t="s">
        <v>1791</v>
      </c>
      <c r="F134" s="425" t="s">
        <v>1792</v>
      </c>
      <c r="G134" s="424" t="s">
        <v>967</v>
      </c>
      <c r="H134" s="424" t="s">
        <v>968</v>
      </c>
      <c r="I134" s="426">
        <v>2577.3000000000002</v>
      </c>
      <c r="J134" s="426">
        <v>1</v>
      </c>
      <c r="K134" s="427">
        <v>2577.3000000000002</v>
      </c>
    </row>
    <row r="135" spans="1:11" ht="14.4" customHeight="1" x14ac:dyDescent="0.3">
      <c r="A135" s="422" t="s">
        <v>444</v>
      </c>
      <c r="B135" s="423" t="s">
        <v>445</v>
      </c>
      <c r="C135" s="424" t="s">
        <v>449</v>
      </c>
      <c r="D135" s="425" t="s">
        <v>699</v>
      </c>
      <c r="E135" s="424" t="s">
        <v>1791</v>
      </c>
      <c r="F135" s="425" t="s">
        <v>1792</v>
      </c>
      <c r="G135" s="424" t="s">
        <v>969</v>
      </c>
      <c r="H135" s="424" t="s">
        <v>970</v>
      </c>
      <c r="I135" s="426">
        <v>72.710000000000008</v>
      </c>
      <c r="J135" s="426">
        <v>200</v>
      </c>
      <c r="K135" s="427">
        <v>14541.9</v>
      </c>
    </row>
    <row r="136" spans="1:11" ht="14.4" customHeight="1" x14ac:dyDescent="0.3">
      <c r="A136" s="422" t="s">
        <v>444</v>
      </c>
      <c r="B136" s="423" t="s">
        <v>445</v>
      </c>
      <c r="C136" s="424" t="s">
        <v>449</v>
      </c>
      <c r="D136" s="425" t="s">
        <v>699</v>
      </c>
      <c r="E136" s="424" t="s">
        <v>1791</v>
      </c>
      <c r="F136" s="425" t="s">
        <v>1792</v>
      </c>
      <c r="G136" s="424" t="s">
        <v>971</v>
      </c>
      <c r="H136" s="424" t="s">
        <v>972</v>
      </c>
      <c r="I136" s="426">
        <v>345</v>
      </c>
      <c r="J136" s="426">
        <v>2</v>
      </c>
      <c r="K136" s="427">
        <v>690</v>
      </c>
    </row>
    <row r="137" spans="1:11" ht="14.4" customHeight="1" x14ac:dyDescent="0.3">
      <c r="A137" s="422" t="s">
        <v>444</v>
      </c>
      <c r="B137" s="423" t="s">
        <v>445</v>
      </c>
      <c r="C137" s="424" t="s">
        <v>449</v>
      </c>
      <c r="D137" s="425" t="s">
        <v>699</v>
      </c>
      <c r="E137" s="424" t="s">
        <v>1791</v>
      </c>
      <c r="F137" s="425" t="s">
        <v>1792</v>
      </c>
      <c r="G137" s="424" t="s">
        <v>973</v>
      </c>
      <c r="H137" s="424" t="s">
        <v>974</v>
      </c>
      <c r="I137" s="426">
        <v>902.11999999999989</v>
      </c>
      <c r="J137" s="426">
        <v>18</v>
      </c>
      <c r="K137" s="427">
        <v>16238.2</v>
      </c>
    </row>
    <row r="138" spans="1:11" ht="14.4" customHeight="1" x14ac:dyDescent="0.3">
      <c r="A138" s="422" t="s">
        <v>444</v>
      </c>
      <c r="B138" s="423" t="s">
        <v>445</v>
      </c>
      <c r="C138" s="424" t="s">
        <v>449</v>
      </c>
      <c r="D138" s="425" t="s">
        <v>699</v>
      </c>
      <c r="E138" s="424" t="s">
        <v>1791</v>
      </c>
      <c r="F138" s="425" t="s">
        <v>1792</v>
      </c>
      <c r="G138" s="424" t="s">
        <v>975</v>
      </c>
      <c r="H138" s="424" t="s">
        <v>976</v>
      </c>
      <c r="I138" s="426">
        <v>3943.35</v>
      </c>
      <c r="J138" s="426">
        <v>1</v>
      </c>
      <c r="K138" s="427">
        <v>3943.35</v>
      </c>
    </row>
    <row r="139" spans="1:11" ht="14.4" customHeight="1" x14ac:dyDescent="0.3">
      <c r="A139" s="422" t="s">
        <v>444</v>
      </c>
      <c r="B139" s="423" t="s">
        <v>445</v>
      </c>
      <c r="C139" s="424" t="s">
        <v>449</v>
      </c>
      <c r="D139" s="425" t="s">
        <v>699</v>
      </c>
      <c r="E139" s="424" t="s">
        <v>1791</v>
      </c>
      <c r="F139" s="425" t="s">
        <v>1792</v>
      </c>
      <c r="G139" s="424" t="s">
        <v>977</v>
      </c>
      <c r="H139" s="424" t="s">
        <v>978</v>
      </c>
      <c r="I139" s="426">
        <v>157.16500000000002</v>
      </c>
      <c r="J139" s="426">
        <v>15</v>
      </c>
      <c r="K139" s="427">
        <v>2265.4</v>
      </c>
    </row>
    <row r="140" spans="1:11" ht="14.4" customHeight="1" x14ac:dyDescent="0.3">
      <c r="A140" s="422" t="s">
        <v>444</v>
      </c>
      <c r="B140" s="423" t="s">
        <v>445</v>
      </c>
      <c r="C140" s="424" t="s">
        <v>449</v>
      </c>
      <c r="D140" s="425" t="s">
        <v>699</v>
      </c>
      <c r="E140" s="424" t="s">
        <v>1791</v>
      </c>
      <c r="F140" s="425" t="s">
        <v>1792</v>
      </c>
      <c r="G140" s="424" t="s">
        <v>979</v>
      </c>
      <c r="H140" s="424" t="s">
        <v>980</v>
      </c>
      <c r="I140" s="426">
        <v>5.43</v>
      </c>
      <c r="J140" s="426">
        <v>240</v>
      </c>
      <c r="K140" s="427">
        <v>1310.96</v>
      </c>
    </row>
    <row r="141" spans="1:11" ht="14.4" customHeight="1" x14ac:dyDescent="0.3">
      <c r="A141" s="422" t="s">
        <v>444</v>
      </c>
      <c r="B141" s="423" t="s">
        <v>445</v>
      </c>
      <c r="C141" s="424" t="s">
        <v>449</v>
      </c>
      <c r="D141" s="425" t="s">
        <v>699</v>
      </c>
      <c r="E141" s="424" t="s">
        <v>1791</v>
      </c>
      <c r="F141" s="425" t="s">
        <v>1792</v>
      </c>
      <c r="G141" s="424" t="s">
        <v>981</v>
      </c>
      <c r="H141" s="424" t="s">
        <v>982</v>
      </c>
      <c r="I141" s="426">
        <v>439.63333333333338</v>
      </c>
      <c r="J141" s="426">
        <v>19</v>
      </c>
      <c r="K141" s="427">
        <v>8191.7000000000007</v>
      </c>
    </row>
    <row r="142" spans="1:11" ht="14.4" customHeight="1" x14ac:dyDescent="0.3">
      <c r="A142" s="422" t="s">
        <v>444</v>
      </c>
      <c r="B142" s="423" t="s">
        <v>445</v>
      </c>
      <c r="C142" s="424" t="s">
        <v>449</v>
      </c>
      <c r="D142" s="425" t="s">
        <v>699</v>
      </c>
      <c r="E142" s="424" t="s">
        <v>1791</v>
      </c>
      <c r="F142" s="425" t="s">
        <v>1792</v>
      </c>
      <c r="G142" s="424" t="s">
        <v>983</v>
      </c>
      <c r="H142" s="424" t="s">
        <v>984</v>
      </c>
      <c r="I142" s="426">
        <v>3.31</v>
      </c>
      <c r="J142" s="426">
        <v>150</v>
      </c>
      <c r="K142" s="427">
        <v>496.16999999999996</v>
      </c>
    </row>
    <row r="143" spans="1:11" ht="14.4" customHeight="1" x14ac:dyDescent="0.3">
      <c r="A143" s="422" t="s">
        <v>444</v>
      </c>
      <c r="B143" s="423" t="s">
        <v>445</v>
      </c>
      <c r="C143" s="424" t="s">
        <v>449</v>
      </c>
      <c r="D143" s="425" t="s">
        <v>699</v>
      </c>
      <c r="E143" s="424" t="s">
        <v>1791</v>
      </c>
      <c r="F143" s="425" t="s">
        <v>1792</v>
      </c>
      <c r="G143" s="424" t="s">
        <v>985</v>
      </c>
      <c r="H143" s="424" t="s">
        <v>986</v>
      </c>
      <c r="I143" s="426">
        <v>59.293333333333329</v>
      </c>
      <c r="J143" s="426">
        <v>90</v>
      </c>
      <c r="K143" s="427">
        <v>5336.4</v>
      </c>
    </row>
    <row r="144" spans="1:11" ht="14.4" customHeight="1" x14ac:dyDescent="0.3">
      <c r="A144" s="422" t="s">
        <v>444</v>
      </c>
      <c r="B144" s="423" t="s">
        <v>445</v>
      </c>
      <c r="C144" s="424" t="s">
        <v>449</v>
      </c>
      <c r="D144" s="425" t="s">
        <v>699</v>
      </c>
      <c r="E144" s="424" t="s">
        <v>1791</v>
      </c>
      <c r="F144" s="425" t="s">
        <v>1792</v>
      </c>
      <c r="G144" s="424" t="s">
        <v>985</v>
      </c>
      <c r="H144" s="424" t="s">
        <v>987</v>
      </c>
      <c r="I144" s="426">
        <v>52.03</v>
      </c>
      <c r="J144" s="426">
        <v>60</v>
      </c>
      <c r="K144" s="427">
        <v>3121.8</v>
      </c>
    </row>
    <row r="145" spans="1:11" ht="14.4" customHeight="1" x14ac:dyDescent="0.3">
      <c r="A145" s="422" t="s">
        <v>444</v>
      </c>
      <c r="B145" s="423" t="s">
        <v>445</v>
      </c>
      <c r="C145" s="424" t="s">
        <v>449</v>
      </c>
      <c r="D145" s="425" t="s">
        <v>699</v>
      </c>
      <c r="E145" s="424" t="s">
        <v>1791</v>
      </c>
      <c r="F145" s="425" t="s">
        <v>1792</v>
      </c>
      <c r="G145" s="424" t="s">
        <v>988</v>
      </c>
      <c r="H145" s="424" t="s">
        <v>989</v>
      </c>
      <c r="I145" s="426">
        <v>114.38</v>
      </c>
      <c r="J145" s="426">
        <v>8</v>
      </c>
      <c r="K145" s="427">
        <v>902.91</v>
      </c>
    </row>
    <row r="146" spans="1:11" ht="14.4" customHeight="1" x14ac:dyDescent="0.3">
      <c r="A146" s="422" t="s">
        <v>444</v>
      </c>
      <c r="B146" s="423" t="s">
        <v>445</v>
      </c>
      <c r="C146" s="424" t="s">
        <v>449</v>
      </c>
      <c r="D146" s="425" t="s">
        <v>699</v>
      </c>
      <c r="E146" s="424" t="s">
        <v>1791</v>
      </c>
      <c r="F146" s="425" t="s">
        <v>1792</v>
      </c>
      <c r="G146" s="424" t="s">
        <v>990</v>
      </c>
      <c r="H146" s="424" t="s">
        <v>991</v>
      </c>
      <c r="I146" s="426">
        <v>3331.373333333333</v>
      </c>
      <c r="J146" s="426">
        <v>9</v>
      </c>
      <c r="K146" s="427">
        <v>32611.85</v>
      </c>
    </row>
    <row r="147" spans="1:11" ht="14.4" customHeight="1" x14ac:dyDescent="0.3">
      <c r="A147" s="422" t="s">
        <v>444</v>
      </c>
      <c r="B147" s="423" t="s">
        <v>445</v>
      </c>
      <c r="C147" s="424" t="s">
        <v>449</v>
      </c>
      <c r="D147" s="425" t="s">
        <v>699</v>
      </c>
      <c r="E147" s="424" t="s">
        <v>1791</v>
      </c>
      <c r="F147" s="425" t="s">
        <v>1792</v>
      </c>
      <c r="G147" s="424" t="s">
        <v>992</v>
      </c>
      <c r="H147" s="424" t="s">
        <v>993</v>
      </c>
      <c r="I147" s="426">
        <v>230.34800000000001</v>
      </c>
      <c r="J147" s="426">
        <v>16</v>
      </c>
      <c r="K147" s="427">
        <v>3716.84</v>
      </c>
    </row>
    <row r="148" spans="1:11" ht="14.4" customHeight="1" x14ac:dyDescent="0.3">
      <c r="A148" s="422" t="s">
        <v>444</v>
      </c>
      <c r="B148" s="423" t="s">
        <v>445</v>
      </c>
      <c r="C148" s="424" t="s">
        <v>449</v>
      </c>
      <c r="D148" s="425" t="s">
        <v>699</v>
      </c>
      <c r="E148" s="424" t="s">
        <v>1791</v>
      </c>
      <c r="F148" s="425" t="s">
        <v>1792</v>
      </c>
      <c r="G148" s="424" t="s">
        <v>994</v>
      </c>
      <c r="H148" s="424" t="s">
        <v>995</v>
      </c>
      <c r="I148" s="426">
        <v>145.6</v>
      </c>
      <c r="J148" s="426">
        <v>24</v>
      </c>
      <c r="K148" s="427">
        <v>3494.39</v>
      </c>
    </row>
    <row r="149" spans="1:11" ht="14.4" customHeight="1" x14ac:dyDescent="0.3">
      <c r="A149" s="422" t="s">
        <v>444</v>
      </c>
      <c r="B149" s="423" t="s">
        <v>445</v>
      </c>
      <c r="C149" s="424" t="s">
        <v>449</v>
      </c>
      <c r="D149" s="425" t="s">
        <v>699</v>
      </c>
      <c r="E149" s="424" t="s">
        <v>1791</v>
      </c>
      <c r="F149" s="425" t="s">
        <v>1792</v>
      </c>
      <c r="G149" s="424" t="s">
        <v>996</v>
      </c>
      <c r="H149" s="424" t="s">
        <v>997</v>
      </c>
      <c r="I149" s="426">
        <v>164.8</v>
      </c>
      <c r="J149" s="426">
        <v>2</v>
      </c>
      <c r="K149" s="427">
        <v>329.6</v>
      </c>
    </row>
    <row r="150" spans="1:11" ht="14.4" customHeight="1" x14ac:dyDescent="0.3">
      <c r="A150" s="422" t="s">
        <v>444</v>
      </c>
      <c r="B150" s="423" t="s">
        <v>445</v>
      </c>
      <c r="C150" s="424" t="s">
        <v>449</v>
      </c>
      <c r="D150" s="425" t="s">
        <v>699</v>
      </c>
      <c r="E150" s="424" t="s">
        <v>1791</v>
      </c>
      <c r="F150" s="425" t="s">
        <v>1792</v>
      </c>
      <c r="G150" s="424" t="s">
        <v>998</v>
      </c>
      <c r="H150" s="424" t="s">
        <v>999</v>
      </c>
      <c r="I150" s="426">
        <v>994.62</v>
      </c>
      <c r="J150" s="426">
        <v>3</v>
      </c>
      <c r="K150" s="427">
        <v>2983.86</v>
      </c>
    </row>
    <row r="151" spans="1:11" ht="14.4" customHeight="1" x14ac:dyDescent="0.3">
      <c r="A151" s="422" t="s">
        <v>444</v>
      </c>
      <c r="B151" s="423" t="s">
        <v>445</v>
      </c>
      <c r="C151" s="424" t="s">
        <v>449</v>
      </c>
      <c r="D151" s="425" t="s">
        <v>699</v>
      </c>
      <c r="E151" s="424" t="s">
        <v>1791</v>
      </c>
      <c r="F151" s="425" t="s">
        <v>1792</v>
      </c>
      <c r="G151" s="424" t="s">
        <v>1000</v>
      </c>
      <c r="H151" s="424" t="s">
        <v>1001</v>
      </c>
      <c r="I151" s="426">
        <v>865.15</v>
      </c>
      <c r="J151" s="426">
        <v>1</v>
      </c>
      <c r="K151" s="427">
        <v>865.15</v>
      </c>
    </row>
    <row r="152" spans="1:11" ht="14.4" customHeight="1" x14ac:dyDescent="0.3">
      <c r="A152" s="422" t="s">
        <v>444</v>
      </c>
      <c r="B152" s="423" t="s">
        <v>445</v>
      </c>
      <c r="C152" s="424" t="s">
        <v>449</v>
      </c>
      <c r="D152" s="425" t="s">
        <v>699</v>
      </c>
      <c r="E152" s="424" t="s">
        <v>1791</v>
      </c>
      <c r="F152" s="425" t="s">
        <v>1792</v>
      </c>
      <c r="G152" s="424" t="s">
        <v>1002</v>
      </c>
      <c r="H152" s="424" t="s">
        <v>1003</v>
      </c>
      <c r="I152" s="426">
        <v>1038.5833333333333</v>
      </c>
      <c r="J152" s="426">
        <v>3</v>
      </c>
      <c r="K152" s="427">
        <v>3115.75</v>
      </c>
    </row>
    <row r="153" spans="1:11" ht="14.4" customHeight="1" x14ac:dyDescent="0.3">
      <c r="A153" s="422" t="s">
        <v>444</v>
      </c>
      <c r="B153" s="423" t="s">
        <v>445</v>
      </c>
      <c r="C153" s="424" t="s">
        <v>449</v>
      </c>
      <c r="D153" s="425" t="s">
        <v>699</v>
      </c>
      <c r="E153" s="424" t="s">
        <v>1791</v>
      </c>
      <c r="F153" s="425" t="s">
        <v>1792</v>
      </c>
      <c r="G153" s="424" t="s">
        <v>1004</v>
      </c>
      <c r="H153" s="424" t="s">
        <v>1005</v>
      </c>
      <c r="I153" s="426">
        <v>1268.5</v>
      </c>
      <c r="J153" s="426">
        <v>2</v>
      </c>
      <c r="K153" s="427">
        <v>2537</v>
      </c>
    </row>
    <row r="154" spans="1:11" ht="14.4" customHeight="1" x14ac:dyDescent="0.3">
      <c r="A154" s="422" t="s">
        <v>444</v>
      </c>
      <c r="B154" s="423" t="s">
        <v>445</v>
      </c>
      <c r="C154" s="424" t="s">
        <v>449</v>
      </c>
      <c r="D154" s="425" t="s">
        <v>699</v>
      </c>
      <c r="E154" s="424" t="s">
        <v>1791</v>
      </c>
      <c r="F154" s="425" t="s">
        <v>1792</v>
      </c>
      <c r="G154" s="424" t="s">
        <v>1006</v>
      </c>
      <c r="H154" s="424" t="s">
        <v>1007</v>
      </c>
      <c r="I154" s="426">
        <v>41.68</v>
      </c>
      <c r="J154" s="426">
        <v>70</v>
      </c>
      <c r="K154" s="427">
        <v>2916.1</v>
      </c>
    </row>
    <row r="155" spans="1:11" ht="14.4" customHeight="1" x14ac:dyDescent="0.3">
      <c r="A155" s="422" t="s">
        <v>444</v>
      </c>
      <c r="B155" s="423" t="s">
        <v>445</v>
      </c>
      <c r="C155" s="424" t="s">
        <v>449</v>
      </c>
      <c r="D155" s="425" t="s">
        <v>699</v>
      </c>
      <c r="E155" s="424" t="s">
        <v>1791</v>
      </c>
      <c r="F155" s="425" t="s">
        <v>1792</v>
      </c>
      <c r="G155" s="424" t="s">
        <v>1008</v>
      </c>
      <c r="H155" s="424" t="s">
        <v>1009</v>
      </c>
      <c r="I155" s="426">
        <v>158.62</v>
      </c>
      <c r="J155" s="426">
        <v>6</v>
      </c>
      <c r="K155" s="427">
        <v>951.71</v>
      </c>
    </row>
    <row r="156" spans="1:11" ht="14.4" customHeight="1" x14ac:dyDescent="0.3">
      <c r="A156" s="422" t="s">
        <v>444</v>
      </c>
      <c r="B156" s="423" t="s">
        <v>445</v>
      </c>
      <c r="C156" s="424" t="s">
        <v>449</v>
      </c>
      <c r="D156" s="425" t="s">
        <v>699</v>
      </c>
      <c r="E156" s="424" t="s">
        <v>1791</v>
      </c>
      <c r="F156" s="425" t="s">
        <v>1792</v>
      </c>
      <c r="G156" s="424" t="s">
        <v>1010</v>
      </c>
      <c r="H156" s="424" t="s">
        <v>1011</v>
      </c>
      <c r="I156" s="426">
        <v>1.75</v>
      </c>
      <c r="J156" s="426">
        <v>200</v>
      </c>
      <c r="K156" s="427">
        <v>349.4</v>
      </c>
    </row>
    <row r="157" spans="1:11" ht="14.4" customHeight="1" x14ac:dyDescent="0.3">
      <c r="A157" s="422" t="s">
        <v>444</v>
      </c>
      <c r="B157" s="423" t="s">
        <v>445</v>
      </c>
      <c r="C157" s="424" t="s">
        <v>449</v>
      </c>
      <c r="D157" s="425" t="s">
        <v>699</v>
      </c>
      <c r="E157" s="424" t="s">
        <v>1791</v>
      </c>
      <c r="F157" s="425" t="s">
        <v>1792</v>
      </c>
      <c r="G157" s="424" t="s">
        <v>1012</v>
      </c>
      <c r="H157" s="424" t="s">
        <v>1013</v>
      </c>
      <c r="I157" s="426">
        <v>360.58</v>
      </c>
      <c r="J157" s="426">
        <v>3</v>
      </c>
      <c r="K157" s="427">
        <v>1081.74</v>
      </c>
    </row>
    <row r="158" spans="1:11" ht="14.4" customHeight="1" x14ac:dyDescent="0.3">
      <c r="A158" s="422" t="s">
        <v>444</v>
      </c>
      <c r="B158" s="423" t="s">
        <v>445</v>
      </c>
      <c r="C158" s="424" t="s">
        <v>449</v>
      </c>
      <c r="D158" s="425" t="s">
        <v>699</v>
      </c>
      <c r="E158" s="424" t="s">
        <v>1791</v>
      </c>
      <c r="F158" s="425" t="s">
        <v>1792</v>
      </c>
      <c r="G158" s="424" t="s">
        <v>1014</v>
      </c>
      <c r="H158" s="424" t="s">
        <v>1015</v>
      </c>
      <c r="I158" s="426">
        <v>37.51</v>
      </c>
      <c r="J158" s="426">
        <v>18</v>
      </c>
      <c r="K158" s="427">
        <v>675.18</v>
      </c>
    </row>
    <row r="159" spans="1:11" ht="14.4" customHeight="1" x14ac:dyDescent="0.3">
      <c r="A159" s="422" t="s">
        <v>444</v>
      </c>
      <c r="B159" s="423" t="s">
        <v>445</v>
      </c>
      <c r="C159" s="424" t="s">
        <v>449</v>
      </c>
      <c r="D159" s="425" t="s">
        <v>699</v>
      </c>
      <c r="E159" s="424" t="s">
        <v>1791</v>
      </c>
      <c r="F159" s="425" t="s">
        <v>1792</v>
      </c>
      <c r="G159" s="424" t="s">
        <v>1014</v>
      </c>
      <c r="H159" s="424" t="s">
        <v>1016</v>
      </c>
      <c r="I159" s="426">
        <v>37.51</v>
      </c>
      <c r="J159" s="426">
        <v>18</v>
      </c>
      <c r="K159" s="427">
        <v>675.18</v>
      </c>
    </row>
    <row r="160" spans="1:11" ht="14.4" customHeight="1" x14ac:dyDescent="0.3">
      <c r="A160" s="422" t="s">
        <v>444</v>
      </c>
      <c r="B160" s="423" t="s">
        <v>445</v>
      </c>
      <c r="C160" s="424" t="s">
        <v>449</v>
      </c>
      <c r="D160" s="425" t="s">
        <v>699</v>
      </c>
      <c r="E160" s="424" t="s">
        <v>1791</v>
      </c>
      <c r="F160" s="425" t="s">
        <v>1792</v>
      </c>
      <c r="G160" s="424" t="s">
        <v>1017</v>
      </c>
      <c r="H160" s="424" t="s">
        <v>1018</v>
      </c>
      <c r="I160" s="426">
        <v>1015.6849999999999</v>
      </c>
      <c r="J160" s="426">
        <v>9</v>
      </c>
      <c r="K160" s="427">
        <v>9130.6</v>
      </c>
    </row>
    <row r="161" spans="1:11" ht="14.4" customHeight="1" x14ac:dyDescent="0.3">
      <c r="A161" s="422" t="s">
        <v>444</v>
      </c>
      <c r="B161" s="423" t="s">
        <v>445</v>
      </c>
      <c r="C161" s="424" t="s">
        <v>449</v>
      </c>
      <c r="D161" s="425" t="s">
        <v>699</v>
      </c>
      <c r="E161" s="424" t="s">
        <v>1791</v>
      </c>
      <c r="F161" s="425" t="s">
        <v>1792</v>
      </c>
      <c r="G161" s="424" t="s">
        <v>1017</v>
      </c>
      <c r="H161" s="424" t="s">
        <v>1019</v>
      </c>
      <c r="I161" s="426">
        <v>1005.1</v>
      </c>
      <c r="J161" s="426">
        <v>11</v>
      </c>
      <c r="K161" s="427">
        <v>11056.1</v>
      </c>
    </row>
    <row r="162" spans="1:11" ht="14.4" customHeight="1" x14ac:dyDescent="0.3">
      <c r="A162" s="422" t="s">
        <v>444</v>
      </c>
      <c r="B162" s="423" t="s">
        <v>445</v>
      </c>
      <c r="C162" s="424" t="s">
        <v>449</v>
      </c>
      <c r="D162" s="425" t="s">
        <v>699</v>
      </c>
      <c r="E162" s="424" t="s">
        <v>1791</v>
      </c>
      <c r="F162" s="425" t="s">
        <v>1792</v>
      </c>
      <c r="G162" s="424" t="s">
        <v>1020</v>
      </c>
      <c r="H162" s="424" t="s">
        <v>1021</v>
      </c>
      <c r="I162" s="426">
        <v>690.91</v>
      </c>
      <c r="J162" s="426">
        <v>1</v>
      </c>
      <c r="K162" s="427">
        <v>690.91</v>
      </c>
    </row>
    <row r="163" spans="1:11" ht="14.4" customHeight="1" x14ac:dyDescent="0.3">
      <c r="A163" s="422" t="s">
        <v>444</v>
      </c>
      <c r="B163" s="423" t="s">
        <v>445</v>
      </c>
      <c r="C163" s="424" t="s">
        <v>449</v>
      </c>
      <c r="D163" s="425" t="s">
        <v>699</v>
      </c>
      <c r="E163" s="424" t="s">
        <v>1791</v>
      </c>
      <c r="F163" s="425" t="s">
        <v>1792</v>
      </c>
      <c r="G163" s="424" t="s">
        <v>1022</v>
      </c>
      <c r="H163" s="424" t="s">
        <v>1023</v>
      </c>
      <c r="I163" s="426">
        <v>808.1</v>
      </c>
      <c r="J163" s="426">
        <v>5</v>
      </c>
      <c r="K163" s="427">
        <v>4040.5</v>
      </c>
    </row>
    <row r="164" spans="1:11" ht="14.4" customHeight="1" x14ac:dyDescent="0.3">
      <c r="A164" s="422" t="s">
        <v>444</v>
      </c>
      <c r="B164" s="423" t="s">
        <v>445</v>
      </c>
      <c r="C164" s="424" t="s">
        <v>449</v>
      </c>
      <c r="D164" s="425" t="s">
        <v>699</v>
      </c>
      <c r="E164" s="424" t="s">
        <v>1791</v>
      </c>
      <c r="F164" s="425" t="s">
        <v>1792</v>
      </c>
      <c r="G164" s="424" t="s">
        <v>1024</v>
      </c>
      <c r="H164" s="424" t="s">
        <v>1025</v>
      </c>
      <c r="I164" s="426">
        <v>1128.5466666666664</v>
      </c>
      <c r="J164" s="426">
        <v>7</v>
      </c>
      <c r="K164" s="427">
        <v>7900.08</v>
      </c>
    </row>
    <row r="165" spans="1:11" ht="14.4" customHeight="1" x14ac:dyDescent="0.3">
      <c r="A165" s="422" t="s">
        <v>444</v>
      </c>
      <c r="B165" s="423" t="s">
        <v>445</v>
      </c>
      <c r="C165" s="424" t="s">
        <v>449</v>
      </c>
      <c r="D165" s="425" t="s">
        <v>699</v>
      </c>
      <c r="E165" s="424" t="s">
        <v>1791</v>
      </c>
      <c r="F165" s="425" t="s">
        <v>1792</v>
      </c>
      <c r="G165" s="424" t="s">
        <v>1026</v>
      </c>
      <c r="H165" s="424" t="s">
        <v>1027</v>
      </c>
      <c r="I165" s="426">
        <v>2194.9</v>
      </c>
      <c r="J165" s="426">
        <v>1</v>
      </c>
      <c r="K165" s="427">
        <v>2194.9</v>
      </c>
    </row>
    <row r="166" spans="1:11" ht="14.4" customHeight="1" x14ac:dyDescent="0.3">
      <c r="A166" s="422" t="s">
        <v>444</v>
      </c>
      <c r="B166" s="423" t="s">
        <v>445</v>
      </c>
      <c r="C166" s="424" t="s">
        <v>449</v>
      </c>
      <c r="D166" s="425" t="s">
        <v>699</v>
      </c>
      <c r="E166" s="424" t="s">
        <v>1791</v>
      </c>
      <c r="F166" s="425" t="s">
        <v>1792</v>
      </c>
      <c r="G166" s="424" t="s">
        <v>1028</v>
      </c>
      <c r="H166" s="424" t="s">
        <v>1029</v>
      </c>
      <c r="I166" s="426">
        <v>402.32500000000005</v>
      </c>
      <c r="J166" s="426">
        <v>2</v>
      </c>
      <c r="K166" s="427">
        <v>804.65000000000009</v>
      </c>
    </row>
    <row r="167" spans="1:11" ht="14.4" customHeight="1" x14ac:dyDescent="0.3">
      <c r="A167" s="422" t="s">
        <v>444</v>
      </c>
      <c r="B167" s="423" t="s">
        <v>445</v>
      </c>
      <c r="C167" s="424" t="s">
        <v>449</v>
      </c>
      <c r="D167" s="425" t="s">
        <v>699</v>
      </c>
      <c r="E167" s="424" t="s">
        <v>1791</v>
      </c>
      <c r="F167" s="425" t="s">
        <v>1792</v>
      </c>
      <c r="G167" s="424" t="s">
        <v>1030</v>
      </c>
      <c r="H167" s="424" t="s">
        <v>1031</v>
      </c>
      <c r="I167" s="426">
        <v>1.39</v>
      </c>
      <c r="J167" s="426">
        <v>1000</v>
      </c>
      <c r="K167" s="427">
        <v>1385.99</v>
      </c>
    </row>
    <row r="168" spans="1:11" ht="14.4" customHeight="1" x14ac:dyDescent="0.3">
      <c r="A168" s="422" t="s">
        <v>444</v>
      </c>
      <c r="B168" s="423" t="s">
        <v>445</v>
      </c>
      <c r="C168" s="424" t="s">
        <v>449</v>
      </c>
      <c r="D168" s="425" t="s">
        <v>699</v>
      </c>
      <c r="E168" s="424" t="s">
        <v>1791</v>
      </c>
      <c r="F168" s="425" t="s">
        <v>1792</v>
      </c>
      <c r="G168" s="424" t="s">
        <v>1032</v>
      </c>
      <c r="H168" s="424" t="s">
        <v>1033</v>
      </c>
      <c r="I168" s="426">
        <v>7.54</v>
      </c>
      <c r="J168" s="426">
        <v>240</v>
      </c>
      <c r="K168" s="427">
        <v>1809.8</v>
      </c>
    </row>
    <row r="169" spans="1:11" ht="14.4" customHeight="1" x14ac:dyDescent="0.3">
      <c r="A169" s="422" t="s">
        <v>444</v>
      </c>
      <c r="B169" s="423" t="s">
        <v>445</v>
      </c>
      <c r="C169" s="424" t="s">
        <v>449</v>
      </c>
      <c r="D169" s="425" t="s">
        <v>699</v>
      </c>
      <c r="E169" s="424" t="s">
        <v>1791</v>
      </c>
      <c r="F169" s="425" t="s">
        <v>1792</v>
      </c>
      <c r="G169" s="424" t="s">
        <v>1034</v>
      </c>
      <c r="H169" s="424" t="s">
        <v>1035</v>
      </c>
      <c r="I169" s="426">
        <v>20.99</v>
      </c>
      <c r="J169" s="426">
        <v>250</v>
      </c>
      <c r="K169" s="427">
        <v>5246.5499999999993</v>
      </c>
    </row>
    <row r="170" spans="1:11" ht="14.4" customHeight="1" x14ac:dyDescent="0.3">
      <c r="A170" s="422" t="s">
        <v>444</v>
      </c>
      <c r="B170" s="423" t="s">
        <v>445</v>
      </c>
      <c r="C170" s="424" t="s">
        <v>449</v>
      </c>
      <c r="D170" s="425" t="s">
        <v>699</v>
      </c>
      <c r="E170" s="424" t="s">
        <v>1791</v>
      </c>
      <c r="F170" s="425" t="s">
        <v>1792</v>
      </c>
      <c r="G170" s="424" t="s">
        <v>1036</v>
      </c>
      <c r="H170" s="424" t="s">
        <v>1037</v>
      </c>
      <c r="I170" s="426">
        <v>2.38</v>
      </c>
      <c r="J170" s="426">
        <v>200</v>
      </c>
      <c r="K170" s="427">
        <v>476.74</v>
      </c>
    </row>
    <row r="171" spans="1:11" ht="14.4" customHeight="1" x14ac:dyDescent="0.3">
      <c r="A171" s="422" t="s">
        <v>444</v>
      </c>
      <c r="B171" s="423" t="s">
        <v>445</v>
      </c>
      <c r="C171" s="424" t="s">
        <v>449</v>
      </c>
      <c r="D171" s="425" t="s">
        <v>699</v>
      </c>
      <c r="E171" s="424" t="s">
        <v>1791</v>
      </c>
      <c r="F171" s="425" t="s">
        <v>1792</v>
      </c>
      <c r="G171" s="424" t="s">
        <v>1038</v>
      </c>
      <c r="H171" s="424" t="s">
        <v>1039</v>
      </c>
      <c r="I171" s="426">
        <v>6785</v>
      </c>
      <c r="J171" s="426">
        <v>1</v>
      </c>
      <c r="K171" s="427">
        <v>6785</v>
      </c>
    </row>
    <row r="172" spans="1:11" ht="14.4" customHeight="1" x14ac:dyDescent="0.3">
      <c r="A172" s="422" t="s">
        <v>444</v>
      </c>
      <c r="B172" s="423" t="s">
        <v>445</v>
      </c>
      <c r="C172" s="424" t="s">
        <v>449</v>
      </c>
      <c r="D172" s="425" t="s">
        <v>699</v>
      </c>
      <c r="E172" s="424" t="s">
        <v>1791</v>
      </c>
      <c r="F172" s="425" t="s">
        <v>1792</v>
      </c>
      <c r="G172" s="424" t="s">
        <v>1040</v>
      </c>
      <c r="H172" s="424" t="s">
        <v>1041</v>
      </c>
      <c r="I172" s="426">
        <v>452.54</v>
      </c>
      <c r="J172" s="426">
        <v>6</v>
      </c>
      <c r="K172" s="427">
        <v>2654.7400000000002</v>
      </c>
    </row>
    <row r="173" spans="1:11" ht="14.4" customHeight="1" x14ac:dyDescent="0.3">
      <c r="A173" s="422" t="s">
        <v>444</v>
      </c>
      <c r="B173" s="423" t="s">
        <v>445</v>
      </c>
      <c r="C173" s="424" t="s">
        <v>449</v>
      </c>
      <c r="D173" s="425" t="s">
        <v>699</v>
      </c>
      <c r="E173" s="424" t="s">
        <v>1791</v>
      </c>
      <c r="F173" s="425" t="s">
        <v>1792</v>
      </c>
      <c r="G173" s="424" t="s">
        <v>1042</v>
      </c>
      <c r="H173" s="424" t="s">
        <v>1043</v>
      </c>
      <c r="I173" s="426">
        <v>1340.6799999999998</v>
      </c>
      <c r="J173" s="426">
        <v>2</v>
      </c>
      <c r="K173" s="427">
        <v>2681.3599999999997</v>
      </c>
    </row>
    <row r="174" spans="1:11" ht="14.4" customHeight="1" x14ac:dyDescent="0.3">
      <c r="A174" s="422" t="s">
        <v>444</v>
      </c>
      <c r="B174" s="423" t="s">
        <v>445</v>
      </c>
      <c r="C174" s="424" t="s">
        <v>449</v>
      </c>
      <c r="D174" s="425" t="s">
        <v>699</v>
      </c>
      <c r="E174" s="424" t="s">
        <v>1791</v>
      </c>
      <c r="F174" s="425" t="s">
        <v>1792</v>
      </c>
      <c r="G174" s="424" t="s">
        <v>1044</v>
      </c>
      <c r="H174" s="424" t="s">
        <v>1045</v>
      </c>
      <c r="I174" s="426">
        <v>83.13</v>
      </c>
      <c r="J174" s="426">
        <v>100</v>
      </c>
      <c r="K174" s="427">
        <v>8313.19</v>
      </c>
    </row>
    <row r="175" spans="1:11" ht="14.4" customHeight="1" x14ac:dyDescent="0.3">
      <c r="A175" s="422" t="s">
        <v>444</v>
      </c>
      <c r="B175" s="423" t="s">
        <v>445</v>
      </c>
      <c r="C175" s="424" t="s">
        <v>449</v>
      </c>
      <c r="D175" s="425" t="s">
        <v>699</v>
      </c>
      <c r="E175" s="424" t="s">
        <v>1791</v>
      </c>
      <c r="F175" s="425" t="s">
        <v>1792</v>
      </c>
      <c r="G175" s="424" t="s">
        <v>1044</v>
      </c>
      <c r="H175" s="424" t="s">
        <v>1046</v>
      </c>
      <c r="I175" s="426">
        <v>83.13</v>
      </c>
      <c r="J175" s="426">
        <v>75</v>
      </c>
      <c r="K175" s="427">
        <v>6234.9000000000005</v>
      </c>
    </row>
    <row r="176" spans="1:11" ht="14.4" customHeight="1" x14ac:dyDescent="0.3">
      <c r="A176" s="422" t="s">
        <v>444</v>
      </c>
      <c r="B176" s="423" t="s">
        <v>445</v>
      </c>
      <c r="C176" s="424" t="s">
        <v>449</v>
      </c>
      <c r="D176" s="425" t="s">
        <v>699</v>
      </c>
      <c r="E176" s="424" t="s">
        <v>1791</v>
      </c>
      <c r="F176" s="425" t="s">
        <v>1792</v>
      </c>
      <c r="G176" s="424" t="s">
        <v>1044</v>
      </c>
      <c r="H176" s="424" t="s">
        <v>1047</v>
      </c>
      <c r="I176" s="426">
        <v>83.13</v>
      </c>
      <c r="J176" s="426">
        <v>75</v>
      </c>
      <c r="K176" s="427">
        <v>6234.89</v>
      </c>
    </row>
    <row r="177" spans="1:11" ht="14.4" customHeight="1" x14ac:dyDescent="0.3">
      <c r="A177" s="422" t="s">
        <v>444</v>
      </c>
      <c r="B177" s="423" t="s">
        <v>445</v>
      </c>
      <c r="C177" s="424" t="s">
        <v>449</v>
      </c>
      <c r="D177" s="425" t="s">
        <v>699</v>
      </c>
      <c r="E177" s="424" t="s">
        <v>1791</v>
      </c>
      <c r="F177" s="425" t="s">
        <v>1792</v>
      </c>
      <c r="G177" s="424" t="s">
        <v>1048</v>
      </c>
      <c r="H177" s="424" t="s">
        <v>1049</v>
      </c>
      <c r="I177" s="426">
        <v>164.8</v>
      </c>
      <c r="J177" s="426">
        <v>1</v>
      </c>
      <c r="K177" s="427">
        <v>164.8</v>
      </c>
    </row>
    <row r="178" spans="1:11" ht="14.4" customHeight="1" x14ac:dyDescent="0.3">
      <c r="A178" s="422" t="s">
        <v>444</v>
      </c>
      <c r="B178" s="423" t="s">
        <v>445</v>
      </c>
      <c r="C178" s="424" t="s">
        <v>449</v>
      </c>
      <c r="D178" s="425" t="s">
        <v>699</v>
      </c>
      <c r="E178" s="424" t="s">
        <v>1791</v>
      </c>
      <c r="F178" s="425" t="s">
        <v>1792</v>
      </c>
      <c r="G178" s="424" t="s">
        <v>1050</v>
      </c>
      <c r="H178" s="424" t="s">
        <v>1051</v>
      </c>
      <c r="I178" s="426">
        <v>520.95000000000005</v>
      </c>
      <c r="J178" s="426">
        <v>20</v>
      </c>
      <c r="K178" s="427">
        <v>10419</v>
      </c>
    </row>
    <row r="179" spans="1:11" ht="14.4" customHeight="1" x14ac:dyDescent="0.3">
      <c r="A179" s="422" t="s">
        <v>444</v>
      </c>
      <c r="B179" s="423" t="s">
        <v>445</v>
      </c>
      <c r="C179" s="424" t="s">
        <v>449</v>
      </c>
      <c r="D179" s="425" t="s">
        <v>699</v>
      </c>
      <c r="E179" s="424" t="s">
        <v>1791</v>
      </c>
      <c r="F179" s="425" t="s">
        <v>1792</v>
      </c>
      <c r="G179" s="424" t="s">
        <v>1052</v>
      </c>
      <c r="H179" s="424" t="s">
        <v>1053</v>
      </c>
      <c r="I179" s="426">
        <v>232.75</v>
      </c>
      <c r="J179" s="426">
        <v>4</v>
      </c>
      <c r="K179" s="427">
        <v>931</v>
      </c>
    </row>
    <row r="180" spans="1:11" ht="14.4" customHeight="1" x14ac:dyDescent="0.3">
      <c r="A180" s="422" t="s">
        <v>444</v>
      </c>
      <c r="B180" s="423" t="s">
        <v>445</v>
      </c>
      <c r="C180" s="424" t="s">
        <v>449</v>
      </c>
      <c r="D180" s="425" t="s">
        <v>699</v>
      </c>
      <c r="E180" s="424" t="s">
        <v>1791</v>
      </c>
      <c r="F180" s="425" t="s">
        <v>1792</v>
      </c>
      <c r="G180" s="424" t="s">
        <v>1054</v>
      </c>
      <c r="H180" s="424" t="s">
        <v>1055</v>
      </c>
      <c r="I180" s="426">
        <v>88.511428571428581</v>
      </c>
      <c r="J180" s="426">
        <v>85</v>
      </c>
      <c r="K180" s="427">
        <v>7523.62</v>
      </c>
    </row>
    <row r="181" spans="1:11" ht="14.4" customHeight="1" x14ac:dyDescent="0.3">
      <c r="A181" s="422" t="s">
        <v>444</v>
      </c>
      <c r="B181" s="423" t="s">
        <v>445</v>
      </c>
      <c r="C181" s="424" t="s">
        <v>449</v>
      </c>
      <c r="D181" s="425" t="s">
        <v>699</v>
      </c>
      <c r="E181" s="424" t="s">
        <v>1791</v>
      </c>
      <c r="F181" s="425" t="s">
        <v>1792</v>
      </c>
      <c r="G181" s="424" t="s">
        <v>1056</v>
      </c>
      <c r="H181" s="424" t="s">
        <v>1057</v>
      </c>
      <c r="I181" s="426">
        <v>1633</v>
      </c>
      <c r="J181" s="426">
        <v>2</v>
      </c>
      <c r="K181" s="427">
        <v>3266</v>
      </c>
    </row>
    <row r="182" spans="1:11" ht="14.4" customHeight="1" x14ac:dyDescent="0.3">
      <c r="A182" s="422" t="s">
        <v>444</v>
      </c>
      <c r="B182" s="423" t="s">
        <v>445</v>
      </c>
      <c r="C182" s="424" t="s">
        <v>449</v>
      </c>
      <c r="D182" s="425" t="s">
        <v>699</v>
      </c>
      <c r="E182" s="424" t="s">
        <v>1791</v>
      </c>
      <c r="F182" s="425" t="s">
        <v>1792</v>
      </c>
      <c r="G182" s="424" t="s">
        <v>1058</v>
      </c>
      <c r="H182" s="424" t="s">
        <v>1059</v>
      </c>
      <c r="I182" s="426">
        <v>3122.25</v>
      </c>
      <c r="J182" s="426">
        <v>1</v>
      </c>
      <c r="K182" s="427">
        <v>3122.25</v>
      </c>
    </row>
    <row r="183" spans="1:11" ht="14.4" customHeight="1" x14ac:dyDescent="0.3">
      <c r="A183" s="422" t="s">
        <v>444</v>
      </c>
      <c r="B183" s="423" t="s">
        <v>445</v>
      </c>
      <c r="C183" s="424" t="s">
        <v>449</v>
      </c>
      <c r="D183" s="425" t="s">
        <v>699</v>
      </c>
      <c r="E183" s="424" t="s">
        <v>1791</v>
      </c>
      <c r="F183" s="425" t="s">
        <v>1792</v>
      </c>
      <c r="G183" s="424" t="s">
        <v>1060</v>
      </c>
      <c r="H183" s="424" t="s">
        <v>1061</v>
      </c>
      <c r="I183" s="426">
        <v>711.47500000000002</v>
      </c>
      <c r="J183" s="426">
        <v>4</v>
      </c>
      <c r="K183" s="427">
        <v>2845.91</v>
      </c>
    </row>
    <row r="184" spans="1:11" ht="14.4" customHeight="1" x14ac:dyDescent="0.3">
      <c r="A184" s="422" t="s">
        <v>444</v>
      </c>
      <c r="B184" s="423" t="s">
        <v>445</v>
      </c>
      <c r="C184" s="424" t="s">
        <v>449</v>
      </c>
      <c r="D184" s="425" t="s">
        <v>699</v>
      </c>
      <c r="E184" s="424" t="s">
        <v>1791</v>
      </c>
      <c r="F184" s="425" t="s">
        <v>1792</v>
      </c>
      <c r="G184" s="424" t="s">
        <v>1062</v>
      </c>
      <c r="H184" s="424" t="s">
        <v>1063</v>
      </c>
      <c r="I184" s="426">
        <v>907.5</v>
      </c>
      <c r="J184" s="426">
        <v>6</v>
      </c>
      <c r="K184" s="427">
        <v>5445</v>
      </c>
    </row>
    <row r="185" spans="1:11" ht="14.4" customHeight="1" x14ac:dyDescent="0.3">
      <c r="A185" s="422" t="s">
        <v>444</v>
      </c>
      <c r="B185" s="423" t="s">
        <v>445</v>
      </c>
      <c r="C185" s="424" t="s">
        <v>449</v>
      </c>
      <c r="D185" s="425" t="s">
        <v>699</v>
      </c>
      <c r="E185" s="424" t="s">
        <v>1791</v>
      </c>
      <c r="F185" s="425" t="s">
        <v>1792</v>
      </c>
      <c r="G185" s="424" t="s">
        <v>1064</v>
      </c>
      <c r="H185" s="424" t="s">
        <v>1065</v>
      </c>
      <c r="I185" s="426">
        <v>155.13222222222223</v>
      </c>
      <c r="J185" s="426">
        <v>22</v>
      </c>
      <c r="K185" s="427">
        <v>3412.98</v>
      </c>
    </row>
    <row r="186" spans="1:11" ht="14.4" customHeight="1" x14ac:dyDescent="0.3">
      <c r="A186" s="422" t="s">
        <v>444</v>
      </c>
      <c r="B186" s="423" t="s">
        <v>445</v>
      </c>
      <c r="C186" s="424" t="s">
        <v>449</v>
      </c>
      <c r="D186" s="425" t="s">
        <v>699</v>
      </c>
      <c r="E186" s="424" t="s">
        <v>1791</v>
      </c>
      <c r="F186" s="425" t="s">
        <v>1792</v>
      </c>
      <c r="G186" s="424" t="s">
        <v>1066</v>
      </c>
      <c r="H186" s="424" t="s">
        <v>1067</v>
      </c>
      <c r="I186" s="426">
        <v>516.02499999999998</v>
      </c>
      <c r="J186" s="426">
        <v>6</v>
      </c>
      <c r="K186" s="427">
        <v>3096.0600000000004</v>
      </c>
    </row>
    <row r="187" spans="1:11" ht="14.4" customHeight="1" x14ac:dyDescent="0.3">
      <c r="A187" s="422" t="s">
        <v>444</v>
      </c>
      <c r="B187" s="423" t="s">
        <v>445</v>
      </c>
      <c r="C187" s="424" t="s">
        <v>449</v>
      </c>
      <c r="D187" s="425" t="s">
        <v>699</v>
      </c>
      <c r="E187" s="424" t="s">
        <v>1791</v>
      </c>
      <c r="F187" s="425" t="s">
        <v>1792</v>
      </c>
      <c r="G187" s="424" t="s">
        <v>1068</v>
      </c>
      <c r="H187" s="424" t="s">
        <v>1069</v>
      </c>
      <c r="I187" s="426">
        <v>798.5</v>
      </c>
      <c r="J187" s="426">
        <v>2</v>
      </c>
      <c r="K187" s="427">
        <v>1596.99</v>
      </c>
    </row>
    <row r="188" spans="1:11" ht="14.4" customHeight="1" x14ac:dyDescent="0.3">
      <c r="A188" s="422" t="s">
        <v>444</v>
      </c>
      <c r="B188" s="423" t="s">
        <v>445</v>
      </c>
      <c r="C188" s="424" t="s">
        <v>449</v>
      </c>
      <c r="D188" s="425" t="s">
        <v>699</v>
      </c>
      <c r="E188" s="424" t="s">
        <v>1791</v>
      </c>
      <c r="F188" s="425" t="s">
        <v>1792</v>
      </c>
      <c r="G188" s="424" t="s">
        <v>1070</v>
      </c>
      <c r="H188" s="424" t="s">
        <v>1071</v>
      </c>
      <c r="I188" s="426">
        <v>577.21600000000001</v>
      </c>
      <c r="J188" s="426">
        <v>13</v>
      </c>
      <c r="K188" s="427">
        <v>7509.7000000000007</v>
      </c>
    </row>
    <row r="189" spans="1:11" ht="14.4" customHeight="1" x14ac:dyDescent="0.3">
      <c r="A189" s="422" t="s">
        <v>444</v>
      </c>
      <c r="B189" s="423" t="s">
        <v>445</v>
      </c>
      <c r="C189" s="424" t="s">
        <v>449</v>
      </c>
      <c r="D189" s="425" t="s">
        <v>699</v>
      </c>
      <c r="E189" s="424" t="s">
        <v>1791</v>
      </c>
      <c r="F189" s="425" t="s">
        <v>1792</v>
      </c>
      <c r="G189" s="424" t="s">
        <v>1072</v>
      </c>
      <c r="H189" s="424" t="s">
        <v>1073</v>
      </c>
      <c r="I189" s="426">
        <v>3402</v>
      </c>
      <c r="J189" s="426">
        <v>1</v>
      </c>
      <c r="K189" s="427">
        <v>3402</v>
      </c>
    </row>
    <row r="190" spans="1:11" ht="14.4" customHeight="1" x14ac:dyDescent="0.3">
      <c r="A190" s="422" t="s">
        <v>444</v>
      </c>
      <c r="B190" s="423" t="s">
        <v>445</v>
      </c>
      <c r="C190" s="424" t="s">
        <v>449</v>
      </c>
      <c r="D190" s="425" t="s">
        <v>699</v>
      </c>
      <c r="E190" s="424" t="s">
        <v>1791</v>
      </c>
      <c r="F190" s="425" t="s">
        <v>1792</v>
      </c>
      <c r="G190" s="424" t="s">
        <v>1074</v>
      </c>
      <c r="H190" s="424" t="s">
        <v>1075</v>
      </c>
      <c r="I190" s="426">
        <v>71.39</v>
      </c>
      <c r="J190" s="426">
        <v>30</v>
      </c>
      <c r="K190" s="427">
        <v>2141.6999999999998</v>
      </c>
    </row>
    <row r="191" spans="1:11" ht="14.4" customHeight="1" x14ac:dyDescent="0.3">
      <c r="A191" s="422" t="s">
        <v>444</v>
      </c>
      <c r="B191" s="423" t="s">
        <v>445</v>
      </c>
      <c r="C191" s="424" t="s">
        <v>449</v>
      </c>
      <c r="D191" s="425" t="s">
        <v>699</v>
      </c>
      <c r="E191" s="424" t="s">
        <v>1791</v>
      </c>
      <c r="F191" s="425" t="s">
        <v>1792</v>
      </c>
      <c r="G191" s="424" t="s">
        <v>1076</v>
      </c>
      <c r="H191" s="424" t="s">
        <v>1077</v>
      </c>
      <c r="I191" s="426">
        <v>1723</v>
      </c>
      <c r="J191" s="426">
        <v>17</v>
      </c>
      <c r="K191" s="427">
        <v>29291</v>
      </c>
    </row>
    <row r="192" spans="1:11" ht="14.4" customHeight="1" x14ac:dyDescent="0.3">
      <c r="A192" s="422" t="s">
        <v>444</v>
      </c>
      <c r="B192" s="423" t="s">
        <v>445</v>
      </c>
      <c r="C192" s="424" t="s">
        <v>449</v>
      </c>
      <c r="D192" s="425" t="s">
        <v>699</v>
      </c>
      <c r="E192" s="424" t="s">
        <v>1791</v>
      </c>
      <c r="F192" s="425" t="s">
        <v>1792</v>
      </c>
      <c r="G192" s="424" t="s">
        <v>1078</v>
      </c>
      <c r="H192" s="424" t="s">
        <v>1079</v>
      </c>
      <c r="I192" s="426">
        <v>62.92</v>
      </c>
      <c r="J192" s="426">
        <v>90</v>
      </c>
      <c r="K192" s="427">
        <v>5662.8</v>
      </c>
    </row>
    <row r="193" spans="1:11" ht="14.4" customHeight="1" x14ac:dyDescent="0.3">
      <c r="A193" s="422" t="s">
        <v>444</v>
      </c>
      <c r="B193" s="423" t="s">
        <v>445</v>
      </c>
      <c r="C193" s="424" t="s">
        <v>449</v>
      </c>
      <c r="D193" s="425" t="s">
        <v>699</v>
      </c>
      <c r="E193" s="424" t="s">
        <v>1791</v>
      </c>
      <c r="F193" s="425" t="s">
        <v>1792</v>
      </c>
      <c r="G193" s="424" t="s">
        <v>1080</v>
      </c>
      <c r="H193" s="424" t="s">
        <v>1081</v>
      </c>
      <c r="I193" s="426">
        <v>589.5</v>
      </c>
      <c r="J193" s="426">
        <v>3</v>
      </c>
      <c r="K193" s="427">
        <v>1800</v>
      </c>
    </row>
    <row r="194" spans="1:11" ht="14.4" customHeight="1" x14ac:dyDescent="0.3">
      <c r="A194" s="422" t="s">
        <v>444</v>
      </c>
      <c r="B194" s="423" t="s">
        <v>445</v>
      </c>
      <c r="C194" s="424" t="s">
        <v>449</v>
      </c>
      <c r="D194" s="425" t="s">
        <v>699</v>
      </c>
      <c r="E194" s="424" t="s">
        <v>1791</v>
      </c>
      <c r="F194" s="425" t="s">
        <v>1792</v>
      </c>
      <c r="G194" s="424" t="s">
        <v>1082</v>
      </c>
      <c r="H194" s="424" t="s">
        <v>1083</v>
      </c>
      <c r="I194" s="426">
        <v>2201</v>
      </c>
      <c r="J194" s="426">
        <v>6</v>
      </c>
      <c r="K194" s="427">
        <v>13206</v>
      </c>
    </row>
    <row r="195" spans="1:11" ht="14.4" customHeight="1" x14ac:dyDescent="0.3">
      <c r="A195" s="422" t="s">
        <v>444</v>
      </c>
      <c r="B195" s="423" t="s">
        <v>445</v>
      </c>
      <c r="C195" s="424" t="s">
        <v>449</v>
      </c>
      <c r="D195" s="425" t="s">
        <v>699</v>
      </c>
      <c r="E195" s="424" t="s">
        <v>1791</v>
      </c>
      <c r="F195" s="425" t="s">
        <v>1792</v>
      </c>
      <c r="G195" s="424" t="s">
        <v>1084</v>
      </c>
      <c r="H195" s="424" t="s">
        <v>1085</v>
      </c>
      <c r="I195" s="426">
        <v>3943.3766666666666</v>
      </c>
      <c r="J195" s="426">
        <v>9</v>
      </c>
      <c r="K195" s="427">
        <v>35490.400000000001</v>
      </c>
    </row>
    <row r="196" spans="1:11" ht="14.4" customHeight="1" x14ac:dyDescent="0.3">
      <c r="A196" s="422" t="s">
        <v>444</v>
      </c>
      <c r="B196" s="423" t="s">
        <v>445</v>
      </c>
      <c r="C196" s="424" t="s">
        <v>449</v>
      </c>
      <c r="D196" s="425" t="s">
        <v>699</v>
      </c>
      <c r="E196" s="424" t="s">
        <v>1791</v>
      </c>
      <c r="F196" s="425" t="s">
        <v>1792</v>
      </c>
      <c r="G196" s="424" t="s">
        <v>1086</v>
      </c>
      <c r="H196" s="424" t="s">
        <v>1087</v>
      </c>
      <c r="I196" s="426">
        <v>45.98</v>
      </c>
      <c r="J196" s="426">
        <v>30</v>
      </c>
      <c r="K196" s="427">
        <v>1379.44</v>
      </c>
    </row>
    <row r="197" spans="1:11" ht="14.4" customHeight="1" x14ac:dyDescent="0.3">
      <c r="A197" s="422" t="s">
        <v>444</v>
      </c>
      <c r="B197" s="423" t="s">
        <v>445</v>
      </c>
      <c r="C197" s="424" t="s">
        <v>449</v>
      </c>
      <c r="D197" s="425" t="s">
        <v>699</v>
      </c>
      <c r="E197" s="424" t="s">
        <v>1791</v>
      </c>
      <c r="F197" s="425" t="s">
        <v>1792</v>
      </c>
      <c r="G197" s="424" t="s">
        <v>1088</v>
      </c>
      <c r="H197" s="424" t="s">
        <v>1089</v>
      </c>
      <c r="I197" s="426">
        <v>580.79999999999995</v>
      </c>
      <c r="J197" s="426">
        <v>16</v>
      </c>
      <c r="K197" s="427">
        <v>9292.7999999999993</v>
      </c>
    </row>
    <row r="198" spans="1:11" ht="14.4" customHeight="1" x14ac:dyDescent="0.3">
      <c r="A198" s="422" t="s">
        <v>444</v>
      </c>
      <c r="B198" s="423" t="s">
        <v>445</v>
      </c>
      <c r="C198" s="424" t="s">
        <v>449</v>
      </c>
      <c r="D198" s="425" t="s">
        <v>699</v>
      </c>
      <c r="E198" s="424" t="s">
        <v>1791</v>
      </c>
      <c r="F198" s="425" t="s">
        <v>1792</v>
      </c>
      <c r="G198" s="424" t="s">
        <v>1090</v>
      </c>
      <c r="H198" s="424" t="s">
        <v>1091</v>
      </c>
      <c r="I198" s="426">
        <v>471.30000000000007</v>
      </c>
      <c r="J198" s="426">
        <v>10</v>
      </c>
      <c r="K198" s="427">
        <v>4712.97</v>
      </c>
    </row>
    <row r="199" spans="1:11" ht="14.4" customHeight="1" x14ac:dyDescent="0.3">
      <c r="A199" s="422" t="s">
        <v>444</v>
      </c>
      <c r="B199" s="423" t="s">
        <v>445</v>
      </c>
      <c r="C199" s="424" t="s">
        <v>449</v>
      </c>
      <c r="D199" s="425" t="s">
        <v>699</v>
      </c>
      <c r="E199" s="424" t="s">
        <v>1791</v>
      </c>
      <c r="F199" s="425" t="s">
        <v>1792</v>
      </c>
      <c r="G199" s="424" t="s">
        <v>1092</v>
      </c>
      <c r="H199" s="424" t="s">
        <v>1093</v>
      </c>
      <c r="I199" s="426">
        <v>772.85599999999999</v>
      </c>
      <c r="J199" s="426">
        <v>8</v>
      </c>
      <c r="K199" s="427">
        <v>6134.3</v>
      </c>
    </row>
    <row r="200" spans="1:11" ht="14.4" customHeight="1" x14ac:dyDescent="0.3">
      <c r="A200" s="422" t="s">
        <v>444</v>
      </c>
      <c r="B200" s="423" t="s">
        <v>445</v>
      </c>
      <c r="C200" s="424" t="s">
        <v>449</v>
      </c>
      <c r="D200" s="425" t="s">
        <v>699</v>
      </c>
      <c r="E200" s="424" t="s">
        <v>1791</v>
      </c>
      <c r="F200" s="425" t="s">
        <v>1792</v>
      </c>
      <c r="G200" s="424" t="s">
        <v>1094</v>
      </c>
      <c r="H200" s="424" t="s">
        <v>1095</v>
      </c>
      <c r="I200" s="426">
        <v>37.51</v>
      </c>
      <c r="J200" s="426">
        <v>12</v>
      </c>
      <c r="K200" s="427">
        <v>450.12</v>
      </c>
    </row>
    <row r="201" spans="1:11" ht="14.4" customHeight="1" x14ac:dyDescent="0.3">
      <c r="A201" s="422" t="s">
        <v>444</v>
      </c>
      <c r="B201" s="423" t="s">
        <v>445</v>
      </c>
      <c r="C201" s="424" t="s">
        <v>449</v>
      </c>
      <c r="D201" s="425" t="s">
        <v>699</v>
      </c>
      <c r="E201" s="424" t="s">
        <v>1791</v>
      </c>
      <c r="F201" s="425" t="s">
        <v>1792</v>
      </c>
      <c r="G201" s="424" t="s">
        <v>1096</v>
      </c>
      <c r="H201" s="424" t="s">
        <v>1097</v>
      </c>
      <c r="I201" s="426">
        <v>387.19999999999993</v>
      </c>
      <c r="J201" s="426">
        <v>15</v>
      </c>
      <c r="K201" s="427">
        <v>5808</v>
      </c>
    </row>
    <row r="202" spans="1:11" ht="14.4" customHeight="1" x14ac:dyDescent="0.3">
      <c r="A202" s="422" t="s">
        <v>444</v>
      </c>
      <c r="B202" s="423" t="s">
        <v>445</v>
      </c>
      <c r="C202" s="424" t="s">
        <v>449</v>
      </c>
      <c r="D202" s="425" t="s">
        <v>699</v>
      </c>
      <c r="E202" s="424" t="s">
        <v>1791</v>
      </c>
      <c r="F202" s="425" t="s">
        <v>1792</v>
      </c>
      <c r="G202" s="424" t="s">
        <v>1098</v>
      </c>
      <c r="H202" s="424" t="s">
        <v>1099</v>
      </c>
      <c r="I202" s="426">
        <v>59.29</v>
      </c>
      <c r="J202" s="426">
        <v>30</v>
      </c>
      <c r="K202" s="427">
        <v>1778.7</v>
      </c>
    </row>
    <row r="203" spans="1:11" ht="14.4" customHeight="1" x14ac:dyDescent="0.3">
      <c r="A203" s="422" t="s">
        <v>444</v>
      </c>
      <c r="B203" s="423" t="s">
        <v>445</v>
      </c>
      <c r="C203" s="424" t="s">
        <v>449</v>
      </c>
      <c r="D203" s="425" t="s">
        <v>699</v>
      </c>
      <c r="E203" s="424" t="s">
        <v>1791</v>
      </c>
      <c r="F203" s="425" t="s">
        <v>1792</v>
      </c>
      <c r="G203" s="424" t="s">
        <v>1098</v>
      </c>
      <c r="H203" s="424" t="s">
        <v>1100</v>
      </c>
      <c r="I203" s="426">
        <v>53.844999999999999</v>
      </c>
      <c r="J203" s="426">
        <v>60</v>
      </c>
      <c r="K203" s="427">
        <v>3230.7</v>
      </c>
    </row>
    <row r="204" spans="1:11" ht="14.4" customHeight="1" x14ac:dyDescent="0.3">
      <c r="A204" s="422" t="s">
        <v>444</v>
      </c>
      <c r="B204" s="423" t="s">
        <v>445</v>
      </c>
      <c r="C204" s="424" t="s">
        <v>449</v>
      </c>
      <c r="D204" s="425" t="s">
        <v>699</v>
      </c>
      <c r="E204" s="424" t="s">
        <v>1791</v>
      </c>
      <c r="F204" s="425" t="s">
        <v>1792</v>
      </c>
      <c r="G204" s="424" t="s">
        <v>1101</v>
      </c>
      <c r="H204" s="424" t="s">
        <v>1102</v>
      </c>
      <c r="I204" s="426">
        <v>591.64</v>
      </c>
      <c r="J204" s="426">
        <v>2</v>
      </c>
      <c r="K204" s="427">
        <v>1183.28</v>
      </c>
    </row>
    <row r="205" spans="1:11" ht="14.4" customHeight="1" x14ac:dyDescent="0.3">
      <c r="A205" s="422" t="s">
        <v>444</v>
      </c>
      <c r="B205" s="423" t="s">
        <v>445</v>
      </c>
      <c r="C205" s="424" t="s">
        <v>449</v>
      </c>
      <c r="D205" s="425" t="s">
        <v>699</v>
      </c>
      <c r="E205" s="424" t="s">
        <v>1791</v>
      </c>
      <c r="F205" s="425" t="s">
        <v>1792</v>
      </c>
      <c r="G205" s="424" t="s">
        <v>1103</v>
      </c>
      <c r="H205" s="424" t="s">
        <v>1104</v>
      </c>
      <c r="I205" s="426">
        <v>865.15</v>
      </c>
      <c r="J205" s="426">
        <v>1</v>
      </c>
      <c r="K205" s="427">
        <v>865.15</v>
      </c>
    </row>
    <row r="206" spans="1:11" ht="14.4" customHeight="1" x14ac:dyDescent="0.3">
      <c r="A206" s="422" t="s">
        <v>444</v>
      </c>
      <c r="B206" s="423" t="s">
        <v>445</v>
      </c>
      <c r="C206" s="424" t="s">
        <v>449</v>
      </c>
      <c r="D206" s="425" t="s">
        <v>699</v>
      </c>
      <c r="E206" s="424" t="s">
        <v>1791</v>
      </c>
      <c r="F206" s="425" t="s">
        <v>1792</v>
      </c>
      <c r="G206" s="424" t="s">
        <v>1105</v>
      </c>
      <c r="H206" s="424" t="s">
        <v>1106</v>
      </c>
      <c r="I206" s="426">
        <v>385.99000000000007</v>
      </c>
      <c r="J206" s="426">
        <v>25</v>
      </c>
      <c r="K206" s="427">
        <v>9649.7499999999982</v>
      </c>
    </row>
    <row r="207" spans="1:11" ht="14.4" customHeight="1" x14ac:dyDescent="0.3">
      <c r="A207" s="422" t="s">
        <v>444</v>
      </c>
      <c r="B207" s="423" t="s">
        <v>445</v>
      </c>
      <c r="C207" s="424" t="s">
        <v>449</v>
      </c>
      <c r="D207" s="425" t="s">
        <v>699</v>
      </c>
      <c r="E207" s="424" t="s">
        <v>1791</v>
      </c>
      <c r="F207" s="425" t="s">
        <v>1792</v>
      </c>
      <c r="G207" s="424" t="s">
        <v>1107</v>
      </c>
      <c r="H207" s="424" t="s">
        <v>1108</v>
      </c>
      <c r="I207" s="426">
        <v>3.72</v>
      </c>
      <c r="J207" s="426">
        <v>180</v>
      </c>
      <c r="K207" s="427">
        <v>668.85</v>
      </c>
    </row>
    <row r="208" spans="1:11" ht="14.4" customHeight="1" x14ac:dyDescent="0.3">
      <c r="A208" s="422" t="s">
        <v>444</v>
      </c>
      <c r="B208" s="423" t="s">
        <v>445</v>
      </c>
      <c r="C208" s="424" t="s">
        <v>449</v>
      </c>
      <c r="D208" s="425" t="s">
        <v>699</v>
      </c>
      <c r="E208" s="424" t="s">
        <v>1791</v>
      </c>
      <c r="F208" s="425" t="s">
        <v>1792</v>
      </c>
      <c r="G208" s="424" t="s">
        <v>1109</v>
      </c>
      <c r="H208" s="424" t="s">
        <v>1110</v>
      </c>
      <c r="I208" s="426">
        <v>129.88999999999999</v>
      </c>
      <c r="J208" s="426">
        <v>3</v>
      </c>
      <c r="K208" s="427">
        <v>386.23</v>
      </c>
    </row>
    <row r="209" spans="1:11" ht="14.4" customHeight="1" x14ac:dyDescent="0.3">
      <c r="A209" s="422" t="s">
        <v>444</v>
      </c>
      <c r="B209" s="423" t="s">
        <v>445</v>
      </c>
      <c r="C209" s="424" t="s">
        <v>449</v>
      </c>
      <c r="D209" s="425" t="s">
        <v>699</v>
      </c>
      <c r="E209" s="424" t="s">
        <v>1791</v>
      </c>
      <c r="F209" s="425" t="s">
        <v>1792</v>
      </c>
      <c r="G209" s="424" t="s">
        <v>1111</v>
      </c>
      <c r="H209" s="424" t="s">
        <v>1112</v>
      </c>
      <c r="I209" s="426">
        <v>323.06</v>
      </c>
      <c r="J209" s="426">
        <v>7</v>
      </c>
      <c r="K209" s="427">
        <v>2261.42</v>
      </c>
    </row>
    <row r="210" spans="1:11" ht="14.4" customHeight="1" x14ac:dyDescent="0.3">
      <c r="A210" s="422" t="s">
        <v>444</v>
      </c>
      <c r="B210" s="423" t="s">
        <v>445</v>
      </c>
      <c r="C210" s="424" t="s">
        <v>449</v>
      </c>
      <c r="D210" s="425" t="s">
        <v>699</v>
      </c>
      <c r="E210" s="424" t="s">
        <v>1791</v>
      </c>
      <c r="F210" s="425" t="s">
        <v>1792</v>
      </c>
      <c r="G210" s="424" t="s">
        <v>1113</v>
      </c>
      <c r="H210" s="424" t="s">
        <v>1114</v>
      </c>
      <c r="I210" s="426">
        <v>1.85</v>
      </c>
      <c r="J210" s="426">
        <v>1000</v>
      </c>
      <c r="K210" s="427">
        <v>1820.44</v>
      </c>
    </row>
    <row r="211" spans="1:11" ht="14.4" customHeight="1" x14ac:dyDescent="0.3">
      <c r="A211" s="422" t="s">
        <v>444</v>
      </c>
      <c r="B211" s="423" t="s">
        <v>445</v>
      </c>
      <c r="C211" s="424" t="s">
        <v>449</v>
      </c>
      <c r="D211" s="425" t="s">
        <v>699</v>
      </c>
      <c r="E211" s="424" t="s">
        <v>1791</v>
      </c>
      <c r="F211" s="425" t="s">
        <v>1792</v>
      </c>
      <c r="G211" s="424" t="s">
        <v>1115</v>
      </c>
      <c r="H211" s="424" t="s">
        <v>1116</v>
      </c>
      <c r="I211" s="426">
        <v>3430.7000000000003</v>
      </c>
      <c r="J211" s="426">
        <v>3</v>
      </c>
      <c r="K211" s="427">
        <v>10292.1</v>
      </c>
    </row>
    <row r="212" spans="1:11" ht="14.4" customHeight="1" x14ac:dyDescent="0.3">
      <c r="A212" s="422" t="s">
        <v>444</v>
      </c>
      <c r="B212" s="423" t="s">
        <v>445</v>
      </c>
      <c r="C212" s="424" t="s">
        <v>449</v>
      </c>
      <c r="D212" s="425" t="s">
        <v>699</v>
      </c>
      <c r="E212" s="424" t="s">
        <v>1791</v>
      </c>
      <c r="F212" s="425" t="s">
        <v>1792</v>
      </c>
      <c r="G212" s="424" t="s">
        <v>1117</v>
      </c>
      <c r="H212" s="424" t="s">
        <v>1118</v>
      </c>
      <c r="I212" s="426">
        <v>514.25</v>
      </c>
      <c r="J212" s="426">
        <v>3</v>
      </c>
      <c r="K212" s="427">
        <v>1542.75</v>
      </c>
    </row>
    <row r="213" spans="1:11" ht="14.4" customHeight="1" x14ac:dyDescent="0.3">
      <c r="A213" s="422" t="s">
        <v>444</v>
      </c>
      <c r="B213" s="423" t="s">
        <v>445</v>
      </c>
      <c r="C213" s="424" t="s">
        <v>449</v>
      </c>
      <c r="D213" s="425" t="s">
        <v>699</v>
      </c>
      <c r="E213" s="424" t="s">
        <v>1791</v>
      </c>
      <c r="F213" s="425" t="s">
        <v>1792</v>
      </c>
      <c r="G213" s="424" t="s">
        <v>1119</v>
      </c>
      <c r="H213" s="424" t="s">
        <v>1120</v>
      </c>
      <c r="I213" s="426">
        <v>1.9333333333333333</v>
      </c>
      <c r="J213" s="426">
        <v>700</v>
      </c>
      <c r="K213" s="427">
        <v>1352</v>
      </c>
    </row>
    <row r="214" spans="1:11" ht="14.4" customHeight="1" x14ac:dyDescent="0.3">
      <c r="A214" s="422" t="s">
        <v>444</v>
      </c>
      <c r="B214" s="423" t="s">
        <v>445</v>
      </c>
      <c r="C214" s="424" t="s">
        <v>449</v>
      </c>
      <c r="D214" s="425" t="s">
        <v>699</v>
      </c>
      <c r="E214" s="424" t="s">
        <v>1791</v>
      </c>
      <c r="F214" s="425" t="s">
        <v>1792</v>
      </c>
      <c r="G214" s="424" t="s">
        <v>1121</v>
      </c>
      <c r="H214" s="424" t="s">
        <v>1122</v>
      </c>
      <c r="I214" s="426">
        <v>1.7949999999999999</v>
      </c>
      <c r="J214" s="426">
        <v>400</v>
      </c>
      <c r="K214" s="427">
        <v>718.09</v>
      </c>
    </row>
    <row r="215" spans="1:11" ht="14.4" customHeight="1" x14ac:dyDescent="0.3">
      <c r="A215" s="422" t="s">
        <v>444</v>
      </c>
      <c r="B215" s="423" t="s">
        <v>445</v>
      </c>
      <c r="C215" s="424" t="s">
        <v>449</v>
      </c>
      <c r="D215" s="425" t="s">
        <v>699</v>
      </c>
      <c r="E215" s="424" t="s">
        <v>1791</v>
      </c>
      <c r="F215" s="425" t="s">
        <v>1792</v>
      </c>
      <c r="G215" s="424" t="s">
        <v>1123</v>
      </c>
      <c r="H215" s="424" t="s">
        <v>1124</v>
      </c>
      <c r="I215" s="426">
        <v>2466</v>
      </c>
      <c r="J215" s="426">
        <v>2</v>
      </c>
      <c r="K215" s="427">
        <v>4932</v>
      </c>
    </row>
    <row r="216" spans="1:11" ht="14.4" customHeight="1" x14ac:dyDescent="0.3">
      <c r="A216" s="422" t="s">
        <v>444</v>
      </c>
      <c r="B216" s="423" t="s">
        <v>445</v>
      </c>
      <c r="C216" s="424" t="s">
        <v>449</v>
      </c>
      <c r="D216" s="425" t="s">
        <v>699</v>
      </c>
      <c r="E216" s="424" t="s">
        <v>1791</v>
      </c>
      <c r="F216" s="425" t="s">
        <v>1792</v>
      </c>
      <c r="G216" s="424" t="s">
        <v>1125</v>
      </c>
      <c r="H216" s="424" t="s">
        <v>1126</v>
      </c>
      <c r="I216" s="426">
        <v>967.37333333333333</v>
      </c>
      <c r="J216" s="426">
        <v>11</v>
      </c>
      <c r="K216" s="427">
        <v>10636.119999999999</v>
      </c>
    </row>
    <row r="217" spans="1:11" ht="14.4" customHeight="1" x14ac:dyDescent="0.3">
      <c r="A217" s="422" t="s">
        <v>444</v>
      </c>
      <c r="B217" s="423" t="s">
        <v>445</v>
      </c>
      <c r="C217" s="424" t="s">
        <v>449</v>
      </c>
      <c r="D217" s="425" t="s">
        <v>699</v>
      </c>
      <c r="E217" s="424" t="s">
        <v>1791</v>
      </c>
      <c r="F217" s="425" t="s">
        <v>1792</v>
      </c>
      <c r="G217" s="424" t="s">
        <v>1127</v>
      </c>
      <c r="H217" s="424" t="s">
        <v>1128</v>
      </c>
      <c r="I217" s="426">
        <v>145.60500000000002</v>
      </c>
      <c r="J217" s="426">
        <v>29</v>
      </c>
      <c r="K217" s="427">
        <v>4222.75</v>
      </c>
    </row>
    <row r="218" spans="1:11" ht="14.4" customHeight="1" x14ac:dyDescent="0.3">
      <c r="A218" s="422" t="s">
        <v>444</v>
      </c>
      <c r="B218" s="423" t="s">
        <v>445</v>
      </c>
      <c r="C218" s="424" t="s">
        <v>449</v>
      </c>
      <c r="D218" s="425" t="s">
        <v>699</v>
      </c>
      <c r="E218" s="424" t="s">
        <v>1791</v>
      </c>
      <c r="F218" s="425" t="s">
        <v>1792</v>
      </c>
      <c r="G218" s="424" t="s">
        <v>1129</v>
      </c>
      <c r="H218" s="424" t="s">
        <v>1130</v>
      </c>
      <c r="I218" s="426">
        <v>865.15</v>
      </c>
      <c r="J218" s="426">
        <v>1</v>
      </c>
      <c r="K218" s="427">
        <v>865.15</v>
      </c>
    </row>
    <row r="219" spans="1:11" ht="14.4" customHeight="1" x14ac:dyDescent="0.3">
      <c r="A219" s="422" t="s">
        <v>444</v>
      </c>
      <c r="B219" s="423" t="s">
        <v>445</v>
      </c>
      <c r="C219" s="424" t="s">
        <v>449</v>
      </c>
      <c r="D219" s="425" t="s">
        <v>699</v>
      </c>
      <c r="E219" s="424" t="s">
        <v>1791</v>
      </c>
      <c r="F219" s="425" t="s">
        <v>1792</v>
      </c>
      <c r="G219" s="424" t="s">
        <v>1131</v>
      </c>
      <c r="H219" s="424" t="s">
        <v>1132</v>
      </c>
      <c r="I219" s="426">
        <v>37.51</v>
      </c>
      <c r="J219" s="426">
        <v>18</v>
      </c>
      <c r="K219" s="427">
        <v>675.18</v>
      </c>
    </row>
    <row r="220" spans="1:11" ht="14.4" customHeight="1" x14ac:dyDescent="0.3">
      <c r="A220" s="422" t="s">
        <v>444</v>
      </c>
      <c r="B220" s="423" t="s">
        <v>445</v>
      </c>
      <c r="C220" s="424" t="s">
        <v>449</v>
      </c>
      <c r="D220" s="425" t="s">
        <v>699</v>
      </c>
      <c r="E220" s="424" t="s">
        <v>1791</v>
      </c>
      <c r="F220" s="425" t="s">
        <v>1792</v>
      </c>
      <c r="G220" s="424" t="s">
        <v>1133</v>
      </c>
      <c r="H220" s="424" t="s">
        <v>1134</v>
      </c>
      <c r="I220" s="426">
        <v>71.39</v>
      </c>
      <c r="J220" s="426">
        <v>30</v>
      </c>
      <c r="K220" s="427">
        <v>2141.6999999999998</v>
      </c>
    </row>
    <row r="221" spans="1:11" ht="14.4" customHeight="1" x14ac:dyDescent="0.3">
      <c r="A221" s="422" t="s">
        <v>444</v>
      </c>
      <c r="B221" s="423" t="s">
        <v>445</v>
      </c>
      <c r="C221" s="424" t="s">
        <v>449</v>
      </c>
      <c r="D221" s="425" t="s">
        <v>699</v>
      </c>
      <c r="E221" s="424" t="s">
        <v>1791</v>
      </c>
      <c r="F221" s="425" t="s">
        <v>1792</v>
      </c>
      <c r="G221" s="424" t="s">
        <v>1133</v>
      </c>
      <c r="H221" s="424" t="s">
        <v>1135</v>
      </c>
      <c r="I221" s="426">
        <v>73.81</v>
      </c>
      <c r="J221" s="426">
        <v>90</v>
      </c>
      <c r="K221" s="427">
        <v>6570.2999999999993</v>
      </c>
    </row>
    <row r="222" spans="1:11" ht="14.4" customHeight="1" x14ac:dyDescent="0.3">
      <c r="A222" s="422" t="s">
        <v>444</v>
      </c>
      <c r="B222" s="423" t="s">
        <v>445</v>
      </c>
      <c r="C222" s="424" t="s">
        <v>449</v>
      </c>
      <c r="D222" s="425" t="s">
        <v>699</v>
      </c>
      <c r="E222" s="424" t="s">
        <v>1791</v>
      </c>
      <c r="F222" s="425" t="s">
        <v>1792</v>
      </c>
      <c r="G222" s="424" t="s">
        <v>1136</v>
      </c>
      <c r="H222" s="424" t="s">
        <v>1137</v>
      </c>
      <c r="I222" s="426">
        <v>383.57</v>
      </c>
      <c r="J222" s="426">
        <v>2</v>
      </c>
      <c r="K222" s="427">
        <v>767.14</v>
      </c>
    </row>
    <row r="223" spans="1:11" ht="14.4" customHeight="1" x14ac:dyDescent="0.3">
      <c r="A223" s="422" t="s">
        <v>444</v>
      </c>
      <c r="B223" s="423" t="s">
        <v>445</v>
      </c>
      <c r="C223" s="424" t="s">
        <v>449</v>
      </c>
      <c r="D223" s="425" t="s">
        <v>699</v>
      </c>
      <c r="E223" s="424" t="s">
        <v>1791</v>
      </c>
      <c r="F223" s="425" t="s">
        <v>1792</v>
      </c>
      <c r="G223" s="424" t="s">
        <v>1138</v>
      </c>
      <c r="H223" s="424" t="s">
        <v>1139</v>
      </c>
      <c r="I223" s="426">
        <v>2928.2</v>
      </c>
      <c r="J223" s="426">
        <v>1</v>
      </c>
      <c r="K223" s="427">
        <v>2928.2</v>
      </c>
    </row>
    <row r="224" spans="1:11" ht="14.4" customHeight="1" x14ac:dyDescent="0.3">
      <c r="A224" s="422" t="s">
        <v>444</v>
      </c>
      <c r="B224" s="423" t="s">
        <v>445</v>
      </c>
      <c r="C224" s="424" t="s">
        <v>449</v>
      </c>
      <c r="D224" s="425" t="s">
        <v>699</v>
      </c>
      <c r="E224" s="424" t="s">
        <v>1791</v>
      </c>
      <c r="F224" s="425" t="s">
        <v>1792</v>
      </c>
      <c r="G224" s="424" t="s">
        <v>1140</v>
      </c>
      <c r="H224" s="424" t="s">
        <v>1141</v>
      </c>
      <c r="I224" s="426">
        <v>1004.0099999999999</v>
      </c>
      <c r="J224" s="426">
        <v>4</v>
      </c>
      <c r="K224" s="427">
        <v>4016.04</v>
      </c>
    </row>
    <row r="225" spans="1:11" ht="14.4" customHeight="1" x14ac:dyDescent="0.3">
      <c r="A225" s="422" t="s">
        <v>444</v>
      </c>
      <c r="B225" s="423" t="s">
        <v>445</v>
      </c>
      <c r="C225" s="424" t="s">
        <v>449</v>
      </c>
      <c r="D225" s="425" t="s">
        <v>699</v>
      </c>
      <c r="E225" s="424" t="s">
        <v>1791</v>
      </c>
      <c r="F225" s="425" t="s">
        <v>1792</v>
      </c>
      <c r="G225" s="424" t="s">
        <v>1142</v>
      </c>
      <c r="H225" s="424" t="s">
        <v>1143</v>
      </c>
      <c r="I225" s="426">
        <v>145.59</v>
      </c>
      <c r="J225" s="426">
        <v>41</v>
      </c>
      <c r="K225" s="427">
        <v>5969.19</v>
      </c>
    </row>
    <row r="226" spans="1:11" ht="14.4" customHeight="1" x14ac:dyDescent="0.3">
      <c r="A226" s="422" t="s">
        <v>444</v>
      </c>
      <c r="B226" s="423" t="s">
        <v>445</v>
      </c>
      <c r="C226" s="424" t="s">
        <v>449</v>
      </c>
      <c r="D226" s="425" t="s">
        <v>699</v>
      </c>
      <c r="E226" s="424" t="s">
        <v>1791</v>
      </c>
      <c r="F226" s="425" t="s">
        <v>1792</v>
      </c>
      <c r="G226" s="424" t="s">
        <v>1144</v>
      </c>
      <c r="H226" s="424" t="s">
        <v>1145</v>
      </c>
      <c r="I226" s="426">
        <v>172.99</v>
      </c>
      <c r="J226" s="426">
        <v>1</v>
      </c>
      <c r="K226" s="427">
        <v>172.99</v>
      </c>
    </row>
    <row r="227" spans="1:11" ht="14.4" customHeight="1" x14ac:dyDescent="0.3">
      <c r="A227" s="422" t="s">
        <v>444</v>
      </c>
      <c r="B227" s="423" t="s">
        <v>445</v>
      </c>
      <c r="C227" s="424" t="s">
        <v>449</v>
      </c>
      <c r="D227" s="425" t="s">
        <v>699</v>
      </c>
      <c r="E227" s="424" t="s">
        <v>1791</v>
      </c>
      <c r="F227" s="425" t="s">
        <v>1792</v>
      </c>
      <c r="G227" s="424" t="s">
        <v>1146</v>
      </c>
      <c r="H227" s="424" t="s">
        <v>1147</v>
      </c>
      <c r="I227" s="426">
        <v>320.85000000000002</v>
      </c>
      <c r="J227" s="426">
        <v>24</v>
      </c>
      <c r="K227" s="427">
        <v>7700.4</v>
      </c>
    </row>
    <row r="228" spans="1:11" ht="14.4" customHeight="1" x14ac:dyDescent="0.3">
      <c r="A228" s="422" t="s">
        <v>444</v>
      </c>
      <c r="B228" s="423" t="s">
        <v>445</v>
      </c>
      <c r="C228" s="424" t="s">
        <v>449</v>
      </c>
      <c r="D228" s="425" t="s">
        <v>699</v>
      </c>
      <c r="E228" s="424" t="s">
        <v>1791</v>
      </c>
      <c r="F228" s="425" t="s">
        <v>1792</v>
      </c>
      <c r="G228" s="424" t="s">
        <v>1148</v>
      </c>
      <c r="H228" s="424" t="s">
        <v>1149</v>
      </c>
      <c r="I228" s="426">
        <v>1122.8800000000001</v>
      </c>
      <c r="J228" s="426">
        <v>2</v>
      </c>
      <c r="K228" s="427">
        <v>2245.75</v>
      </c>
    </row>
    <row r="229" spans="1:11" ht="14.4" customHeight="1" x14ac:dyDescent="0.3">
      <c r="A229" s="422" t="s">
        <v>444</v>
      </c>
      <c r="B229" s="423" t="s">
        <v>445</v>
      </c>
      <c r="C229" s="424" t="s">
        <v>449</v>
      </c>
      <c r="D229" s="425" t="s">
        <v>699</v>
      </c>
      <c r="E229" s="424" t="s">
        <v>1791</v>
      </c>
      <c r="F229" s="425" t="s">
        <v>1792</v>
      </c>
      <c r="G229" s="424" t="s">
        <v>1150</v>
      </c>
      <c r="H229" s="424" t="s">
        <v>1151</v>
      </c>
      <c r="I229" s="426">
        <v>163.22999999999999</v>
      </c>
      <c r="J229" s="426">
        <v>1</v>
      </c>
      <c r="K229" s="427">
        <v>163.22999999999999</v>
      </c>
    </row>
    <row r="230" spans="1:11" ht="14.4" customHeight="1" x14ac:dyDescent="0.3">
      <c r="A230" s="422" t="s">
        <v>444</v>
      </c>
      <c r="B230" s="423" t="s">
        <v>445</v>
      </c>
      <c r="C230" s="424" t="s">
        <v>449</v>
      </c>
      <c r="D230" s="425" t="s">
        <v>699</v>
      </c>
      <c r="E230" s="424" t="s">
        <v>1791</v>
      </c>
      <c r="F230" s="425" t="s">
        <v>1792</v>
      </c>
      <c r="G230" s="424" t="s">
        <v>1152</v>
      </c>
      <c r="H230" s="424" t="s">
        <v>1153</v>
      </c>
      <c r="I230" s="426">
        <v>160.93</v>
      </c>
      <c r="J230" s="426">
        <v>1</v>
      </c>
      <c r="K230" s="427">
        <v>160.93</v>
      </c>
    </row>
    <row r="231" spans="1:11" ht="14.4" customHeight="1" x14ac:dyDescent="0.3">
      <c r="A231" s="422" t="s">
        <v>444</v>
      </c>
      <c r="B231" s="423" t="s">
        <v>445</v>
      </c>
      <c r="C231" s="424" t="s">
        <v>449</v>
      </c>
      <c r="D231" s="425" t="s">
        <v>699</v>
      </c>
      <c r="E231" s="424" t="s">
        <v>1791</v>
      </c>
      <c r="F231" s="425" t="s">
        <v>1792</v>
      </c>
      <c r="G231" s="424" t="s">
        <v>1154</v>
      </c>
      <c r="H231" s="424" t="s">
        <v>1155</v>
      </c>
      <c r="I231" s="426">
        <v>700.04499999999996</v>
      </c>
      <c r="J231" s="426">
        <v>5</v>
      </c>
      <c r="K231" s="427">
        <v>3500.2299999999996</v>
      </c>
    </row>
    <row r="232" spans="1:11" ht="14.4" customHeight="1" x14ac:dyDescent="0.3">
      <c r="A232" s="422" t="s">
        <v>444</v>
      </c>
      <c r="B232" s="423" t="s">
        <v>445</v>
      </c>
      <c r="C232" s="424" t="s">
        <v>449</v>
      </c>
      <c r="D232" s="425" t="s">
        <v>699</v>
      </c>
      <c r="E232" s="424" t="s">
        <v>1791</v>
      </c>
      <c r="F232" s="425" t="s">
        <v>1792</v>
      </c>
      <c r="G232" s="424" t="s">
        <v>1156</v>
      </c>
      <c r="H232" s="424" t="s">
        <v>1157</v>
      </c>
      <c r="I232" s="426">
        <v>1057.42</v>
      </c>
      <c r="J232" s="426">
        <v>2</v>
      </c>
      <c r="K232" s="427">
        <v>2114.84</v>
      </c>
    </row>
    <row r="233" spans="1:11" ht="14.4" customHeight="1" x14ac:dyDescent="0.3">
      <c r="A233" s="422" t="s">
        <v>444</v>
      </c>
      <c r="B233" s="423" t="s">
        <v>445</v>
      </c>
      <c r="C233" s="424" t="s">
        <v>449</v>
      </c>
      <c r="D233" s="425" t="s">
        <v>699</v>
      </c>
      <c r="E233" s="424" t="s">
        <v>1791</v>
      </c>
      <c r="F233" s="425" t="s">
        <v>1792</v>
      </c>
      <c r="G233" s="424" t="s">
        <v>1158</v>
      </c>
      <c r="H233" s="424" t="s">
        <v>1159</v>
      </c>
      <c r="I233" s="426">
        <v>261.11</v>
      </c>
      <c r="J233" s="426">
        <v>1</v>
      </c>
      <c r="K233" s="427">
        <v>261.11</v>
      </c>
    </row>
    <row r="234" spans="1:11" ht="14.4" customHeight="1" x14ac:dyDescent="0.3">
      <c r="A234" s="422" t="s">
        <v>444</v>
      </c>
      <c r="B234" s="423" t="s">
        <v>445</v>
      </c>
      <c r="C234" s="424" t="s">
        <v>449</v>
      </c>
      <c r="D234" s="425" t="s">
        <v>699</v>
      </c>
      <c r="E234" s="424" t="s">
        <v>1791</v>
      </c>
      <c r="F234" s="425" t="s">
        <v>1792</v>
      </c>
      <c r="G234" s="424" t="s">
        <v>1160</v>
      </c>
      <c r="H234" s="424" t="s">
        <v>1161</v>
      </c>
      <c r="I234" s="426">
        <v>370</v>
      </c>
      <c r="J234" s="426">
        <v>3</v>
      </c>
      <c r="K234" s="427">
        <v>1110</v>
      </c>
    </row>
    <row r="235" spans="1:11" ht="14.4" customHeight="1" x14ac:dyDescent="0.3">
      <c r="A235" s="422" t="s">
        <v>444</v>
      </c>
      <c r="B235" s="423" t="s">
        <v>445</v>
      </c>
      <c r="C235" s="424" t="s">
        <v>449</v>
      </c>
      <c r="D235" s="425" t="s">
        <v>699</v>
      </c>
      <c r="E235" s="424" t="s">
        <v>1791</v>
      </c>
      <c r="F235" s="425" t="s">
        <v>1792</v>
      </c>
      <c r="G235" s="424" t="s">
        <v>1162</v>
      </c>
      <c r="H235" s="424" t="s">
        <v>1163</v>
      </c>
      <c r="I235" s="426">
        <v>41.74</v>
      </c>
      <c r="J235" s="426">
        <v>40</v>
      </c>
      <c r="K235" s="427">
        <v>1669.8</v>
      </c>
    </row>
    <row r="236" spans="1:11" ht="14.4" customHeight="1" x14ac:dyDescent="0.3">
      <c r="A236" s="422" t="s">
        <v>444</v>
      </c>
      <c r="B236" s="423" t="s">
        <v>445</v>
      </c>
      <c r="C236" s="424" t="s">
        <v>449</v>
      </c>
      <c r="D236" s="425" t="s">
        <v>699</v>
      </c>
      <c r="E236" s="424" t="s">
        <v>1791</v>
      </c>
      <c r="F236" s="425" t="s">
        <v>1792</v>
      </c>
      <c r="G236" s="424" t="s">
        <v>1164</v>
      </c>
      <c r="H236" s="424" t="s">
        <v>1165</v>
      </c>
      <c r="I236" s="426">
        <v>129.85499999999999</v>
      </c>
      <c r="J236" s="426">
        <v>7</v>
      </c>
      <c r="K236" s="427">
        <v>879.11999999999989</v>
      </c>
    </row>
    <row r="237" spans="1:11" ht="14.4" customHeight="1" x14ac:dyDescent="0.3">
      <c r="A237" s="422" t="s">
        <v>444</v>
      </c>
      <c r="B237" s="423" t="s">
        <v>445</v>
      </c>
      <c r="C237" s="424" t="s">
        <v>449</v>
      </c>
      <c r="D237" s="425" t="s">
        <v>699</v>
      </c>
      <c r="E237" s="424" t="s">
        <v>1791</v>
      </c>
      <c r="F237" s="425" t="s">
        <v>1792</v>
      </c>
      <c r="G237" s="424" t="s">
        <v>1166</v>
      </c>
      <c r="H237" s="424" t="s">
        <v>1167</v>
      </c>
      <c r="I237" s="426">
        <v>1300.75</v>
      </c>
      <c r="J237" s="426">
        <v>1</v>
      </c>
      <c r="K237" s="427">
        <v>1300.75</v>
      </c>
    </row>
    <row r="238" spans="1:11" ht="14.4" customHeight="1" x14ac:dyDescent="0.3">
      <c r="A238" s="422" t="s">
        <v>444</v>
      </c>
      <c r="B238" s="423" t="s">
        <v>445</v>
      </c>
      <c r="C238" s="424" t="s">
        <v>449</v>
      </c>
      <c r="D238" s="425" t="s">
        <v>699</v>
      </c>
      <c r="E238" s="424" t="s">
        <v>1791</v>
      </c>
      <c r="F238" s="425" t="s">
        <v>1792</v>
      </c>
      <c r="G238" s="424" t="s">
        <v>1168</v>
      </c>
      <c r="H238" s="424" t="s">
        <v>1169</v>
      </c>
      <c r="I238" s="426">
        <v>2036.77</v>
      </c>
      <c r="J238" s="426">
        <v>1</v>
      </c>
      <c r="K238" s="427">
        <v>2036.77</v>
      </c>
    </row>
    <row r="239" spans="1:11" ht="14.4" customHeight="1" x14ac:dyDescent="0.3">
      <c r="A239" s="422" t="s">
        <v>444</v>
      </c>
      <c r="B239" s="423" t="s">
        <v>445</v>
      </c>
      <c r="C239" s="424" t="s">
        <v>449</v>
      </c>
      <c r="D239" s="425" t="s">
        <v>699</v>
      </c>
      <c r="E239" s="424" t="s">
        <v>1791</v>
      </c>
      <c r="F239" s="425" t="s">
        <v>1792</v>
      </c>
      <c r="G239" s="424" t="s">
        <v>1170</v>
      </c>
      <c r="H239" s="424" t="s">
        <v>1171</v>
      </c>
      <c r="I239" s="426">
        <v>3.4499999999999997</v>
      </c>
      <c r="J239" s="426">
        <v>1400</v>
      </c>
      <c r="K239" s="427">
        <v>4225.32</v>
      </c>
    </row>
    <row r="240" spans="1:11" ht="14.4" customHeight="1" x14ac:dyDescent="0.3">
      <c r="A240" s="422" t="s">
        <v>444</v>
      </c>
      <c r="B240" s="423" t="s">
        <v>445</v>
      </c>
      <c r="C240" s="424" t="s">
        <v>449</v>
      </c>
      <c r="D240" s="425" t="s">
        <v>699</v>
      </c>
      <c r="E240" s="424" t="s">
        <v>1791</v>
      </c>
      <c r="F240" s="425" t="s">
        <v>1792</v>
      </c>
      <c r="G240" s="424" t="s">
        <v>1172</v>
      </c>
      <c r="H240" s="424" t="s">
        <v>1173</v>
      </c>
      <c r="I240" s="426">
        <v>1.88</v>
      </c>
      <c r="J240" s="426">
        <v>400</v>
      </c>
      <c r="K240" s="427">
        <v>752.66000000000008</v>
      </c>
    </row>
    <row r="241" spans="1:11" ht="14.4" customHeight="1" x14ac:dyDescent="0.3">
      <c r="A241" s="422" t="s">
        <v>444</v>
      </c>
      <c r="B241" s="423" t="s">
        <v>445</v>
      </c>
      <c r="C241" s="424" t="s">
        <v>449</v>
      </c>
      <c r="D241" s="425" t="s">
        <v>699</v>
      </c>
      <c r="E241" s="424" t="s">
        <v>1791</v>
      </c>
      <c r="F241" s="425" t="s">
        <v>1792</v>
      </c>
      <c r="G241" s="424" t="s">
        <v>1174</v>
      </c>
      <c r="H241" s="424" t="s">
        <v>1175</v>
      </c>
      <c r="I241" s="426">
        <v>865.15</v>
      </c>
      <c r="J241" s="426">
        <v>2</v>
      </c>
      <c r="K241" s="427">
        <v>1730.3</v>
      </c>
    </row>
    <row r="242" spans="1:11" ht="14.4" customHeight="1" x14ac:dyDescent="0.3">
      <c r="A242" s="422" t="s">
        <v>444</v>
      </c>
      <c r="B242" s="423" t="s">
        <v>445</v>
      </c>
      <c r="C242" s="424" t="s">
        <v>449</v>
      </c>
      <c r="D242" s="425" t="s">
        <v>699</v>
      </c>
      <c r="E242" s="424" t="s">
        <v>1791</v>
      </c>
      <c r="F242" s="425" t="s">
        <v>1792</v>
      </c>
      <c r="G242" s="424" t="s">
        <v>1176</v>
      </c>
      <c r="H242" s="424" t="s">
        <v>1177</v>
      </c>
      <c r="I242" s="426">
        <v>2665.3333333333335</v>
      </c>
      <c r="J242" s="426">
        <v>6</v>
      </c>
      <c r="K242" s="427">
        <v>16188.99</v>
      </c>
    </row>
    <row r="243" spans="1:11" ht="14.4" customHeight="1" x14ac:dyDescent="0.3">
      <c r="A243" s="422" t="s">
        <v>444</v>
      </c>
      <c r="B243" s="423" t="s">
        <v>445</v>
      </c>
      <c r="C243" s="424" t="s">
        <v>449</v>
      </c>
      <c r="D243" s="425" t="s">
        <v>699</v>
      </c>
      <c r="E243" s="424" t="s">
        <v>1791</v>
      </c>
      <c r="F243" s="425" t="s">
        <v>1792</v>
      </c>
      <c r="G243" s="424" t="s">
        <v>1178</v>
      </c>
      <c r="H243" s="424" t="s">
        <v>1179</v>
      </c>
      <c r="I243" s="426">
        <v>11.5</v>
      </c>
      <c r="J243" s="426">
        <v>90</v>
      </c>
      <c r="K243" s="427">
        <v>1035</v>
      </c>
    </row>
    <row r="244" spans="1:11" ht="14.4" customHeight="1" x14ac:dyDescent="0.3">
      <c r="A244" s="422" t="s">
        <v>444</v>
      </c>
      <c r="B244" s="423" t="s">
        <v>445</v>
      </c>
      <c r="C244" s="424" t="s">
        <v>449</v>
      </c>
      <c r="D244" s="425" t="s">
        <v>699</v>
      </c>
      <c r="E244" s="424" t="s">
        <v>1791</v>
      </c>
      <c r="F244" s="425" t="s">
        <v>1792</v>
      </c>
      <c r="G244" s="424" t="s">
        <v>1180</v>
      </c>
      <c r="H244" s="424" t="s">
        <v>1181</v>
      </c>
      <c r="I244" s="426">
        <v>145.6</v>
      </c>
      <c r="J244" s="426">
        <v>29</v>
      </c>
      <c r="K244" s="427">
        <v>4222.3599999999997</v>
      </c>
    </row>
    <row r="245" spans="1:11" ht="14.4" customHeight="1" x14ac:dyDescent="0.3">
      <c r="A245" s="422" t="s">
        <v>444</v>
      </c>
      <c r="B245" s="423" t="s">
        <v>445</v>
      </c>
      <c r="C245" s="424" t="s">
        <v>449</v>
      </c>
      <c r="D245" s="425" t="s">
        <v>699</v>
      </c>
      <c r="E245" s="424" t="s">
        <v>1791</v>
      </c>
      <c r="F245" s="425" t="s">
        <v>1792</v>
      </c>
      <c r="G245" s="424" t="s">
        <v>1182</v>
      </c>
      <c r="H245" s="424" t="s">
        <v>1183</v>
      </c>
      <c r="I245" s="426">
        <v>1.8766666666666667</v>
      </c>
      <c r="J245" s="426">
        <v>600</v>
      </c>
      <c r="K245" s="427">
        <v>1125.4099999999999</v>
      </c>
    </row>
    <row r="246" spans="1:11" ht="14.4" customHeight="1" x14ac:dyDescent="0.3">
      <c r="A246" s="422" t="s">
        <v>444</v>
      </c>
      <c r="B246" s="423" t="s">
        <v>445</v>
      </c>
      <c r="C246" s="424" t="s">
        <v>449</v>
      </c>
      <c r="D246" s="425" t="s">
        <v>699</v>
      </c>
      <c r="E246" s="424" t="s">
        <v>1791</v>
      </c>
      <c r="F246" s="425" t="s">
        <v>1792</v>
      </c>
      <c r="G246" s="424" t="s">
        <v>1184</v>
      </c>
      <c r="H246" s="424" t="s">
        <v>1185</v>
      </c>
      <c r="I246" s="426">
        <v>473.11</v>
      </c>
      <c r="J246" s="426">
        <v>2</v>
      </c>
      <c r="K246" s="427">
        <v>946.22</v>
      </c>
    </row>
    <row r="247" spans="1:11" ht="14.4" customHeight="1" x14ac:dyDescent="0.3">
      <c r="A247" s="422" t="s">
        <v>444</v>
      </c>
      <c r="B247" s="423" t="s">
        <v>445</v>
      </c>
      <c r="C247" s="424" t="s">
        <v>449</v>
      </c>
      <c r="D247" s="425" t="s">
        <v>699</v>
      </c>
      <c r="E247" s="424" t="s">
        <v>1791</v>
      </c>
      <c r="F247" s="425" t="s">
        <v>1792</v>
      </c>
      <c r="G247" s="424" t="s">
        <v>1186</v>
      </c>
      <c r="H247" s="424" t="s">
        <v>1187</v>
      </c>
      <c r="I247" s="426">
        <v>2432.1</v>
      </c>
      <c r="J247" s="426">
        <v>1</v>
      </c>
      <c r="K247" s="427">
        <v>2432.1</v>
      </c>
    </row>
    <row r="248" spans="1:11" ht="14.4" customHeight="1" x14ac:dyDescent="0.3">
      <c r="A248" s="422" t="s">
        <v>444</v>
      </c>
      <c r="B248" s="423" t="s">
        <v>445</v>
      </c>
      <c r="C248" s="424" t="s">
        <v>449</v>
      </c>
      <c r="D248" s="425" t="s">
        <v>699</v>
      </c>
      <c r="E248" s="424" t="s">
        <v>1791</v>
      </c>
      <c r="F248" s="425" t="s">
        <v>1792</v>
      </c>
      <c r="G248" s="424" t="s">
        <v>1188</v>
      </c>
      <c r="H248" s="424" t="s">
        <v>1189</v>
      </c>
      <c r="I248" s="426">
        <v>98.31</v>
      </c>
      <c r="J248" s="426">
        <v>12</v>
      </c>
      <c r="K248" s="427">
        <v>1179.75</v>
      </c>
    </row>
    <row r="249" spans="1:11" ht="14.4" customHeight="1" x14ac:dyDescent="0.3">
      <c r="A249" s="422" t="s">
        <v>444</v>
      </c>
      <c r="B249" s="423" t="s">
        <v>445</v>
      </c>
      <c r="C249" s="424" t="s">
        <v>449</v>
      </c>
      <c r="D249" s="425" t="s">
        <v>699</v>
      </c>
      <c r="E249" s="424" t="s">
        <v>1791</v>
      </c>
      <c r="F249" s="425" t="s">
        <v>1792</v>
      </c>
      <c r="G249" s="424" t="s">
        <v>1190</v>
      </c>
      <c r="H249" s="424" t="s">
        <v>1191</v>
      </c>
      <c r="I249" s="426">
        <v>73.81</v>
      </c>
      <c r="J249" s="426">
        <v>6</v>
      </c>
      <c r="K249" s="427">
        <v>442.86</v>
      </c>
    </row>
    <row r="250" spans="1:11" ht="14.4" customHeight="1" x14ac:dyDescent="0.3">
      <c r="A250" s="422" t="s">
        <v>444</v>
      </c>
      <c r="B250" s="423" t="s">
        <v>445</v>
      </c>
      <c r="C250" s="424" t="s">
        <v>449</v>
      </c>
      <c r="D250" s="425" t="s">
        <v>699</v>
      </c>
      <c r="E250" s="424" t="s">
        <v>1791</v>
      </c>
      <c r="F250" s="425" t="s">
        <v>1792</v>
      </c>
      <c r="G250" s="424" t="s">
        <v>1192</v>
      </c>
      <c r="H250" s="424" t="s">
        <v>1193</v>
      </c>
      <c r="I250" s="426">
        <v>1115</v>
      </c>
      <c r="J250" s="426">
        <v>2</v>
      </c>
      <c r="K250" s="427">
        <v>2230</v>
      </c>
    </row>
    <row r="251" spans="1:11" ht="14.4" customHeight="1" x14ac:dyDescent="0.3">
      <c r="A251" s="422" t="s">
        <v>444</v>
      </c>
      <c r="B251" s="423" t="s">
        <v>445</v>
      </c>
      <c r="C251" s="424" t="s">
        <v>449</v>
      </c>
      <c r="D251" s="425" t="s">
        <v>699</v>
      </c>
      <c r="E251" s="424" t="s">
        <v>1791</v>
      </c>
      <c r="F251" s="425" t="s">
        <v>1792</v>
      </c>
      <c r="G251" s="424" t="s">
        <v>1194</v>
      </c>
      <c r="H251" s="424" t="s">
        <v>1195</v>
      </c>
      <c r="I251" s="426">
        <v>913.49</v>
      </c>
      <c r="J251" s="426">
        <v>1</v>
      </c>
      <c r="K251" s="427">
        <v>913.49</v>
      </c>
    </row>
    <row r="252" spans="1:11" ht="14.4" customHeight="1" x14ac:dyDescent="0.3">
      <c r="A252" s="422" t="s">
        <v>444</v>
      </c>
      <c r="B252" s="423" t="s">
        <v>445</v>
      </c>
      <c r="C252" s="424" t="s">
        <v>449</v>
      </c>
      <c r="D252" s="425" t="s">
        <v>699</v>
      </c>
      <c r="E252" s="424" t="s">
        <v>1791</v>
      </c>
      <c r="F252" s="425" t="s">
        <v>1792</v>
      </c>
      <c r="G252" s="424" t="s">
        <v>1196</v>
      </c>
      <c r="H252" s="424" t="s">
        <v>1197</v>
      </c>
      <c r="I252" s="426">
        <v>124.63</v>
      </c>
      <c r="J252" s="426">
        <v>20</v>
      </c>
      <c r="K252" s="427">
        <v>2492.6</v>
      </c>
    </row>
    <row r="253" spans="1:11" ht="14.4" customHeight="1" x14ac:dyDescent="0.3">
      <c r="A253" s="422" t="s">
        <v>444</v>
      </c>
      <c r="B253" s="423" t="s">
        <v>445</v>
      </c>
      <c r="C253" s="424" t="s">
        <v>449</v>
      </c>
      <c r="D253" s="425" t="s">
        <v>699</v>
      </c>
      <c r="E253" s="424" t="s">
        <v>1791</v>
      </c>
      <c r="F253" s="425" t="s">
        <v>1792</v>
      </c>
      <c r="G253" s="424" t="s">
        <v>1198</v>
      </c>
      <c r="H253" s="424" t="s">
        <v>1199</v>
      </c>
      <c r="I253" s="426">
        <v>379.94</v>
      </c>
      <c r="J253" s="426">
        <v>3</v>
      </c>
      <c r="K253" s="427">
        <v>1139.82</v>
      </c>
    </row>
    <row r="254" spans="1:11" ht="14.4" customHeight="1" x14ac:dyDescent="0.3">
      <c r="A254" s="422" t="s">
        <v>444</v>
      </c>
      <c r="B254" s="423" t="s">
        <v>445</v>
      </c>
      <c r="C254" s="424" t="s">
        <v>449</v>
      </c>
      <c r="D254" s="425" t="s">
        <v>699</v>
      </c>
      <c r="E254" s="424" t="s">
        <v>1791</v>
      </c>
      <c r="F254" s="425" t="s">
        <v>1792</v>
      </c>
      <c r="G254" s="424" t="s">
        <v>1200</v>
      </c>
      <c r="H254" s="424" t="s">
        <v>1201</v>
      </c>
      <c r="I254" s="426">
        <v>19.96</v>
      </c>
      <c r="J254" s="426">
        <v>10</v>
      </c>
      <c r="K254" s="427">
        <v>199.65</v>
      </c>
    </row>
    <row r="255" spans="1:11" ht="14.4" customHeight="1" x14ac:dyDescent="0.3">
      <c r="A255" s="422" t="s">
        <v>444</v>
      </c>
      <c r="B255" s="423" t="s">
        <v>445</v>
      </c>
      <c r="C255" s="424" t="s">
        <v>449</v>
      </c>
      <c r="D255" s="425" t="s">
        <v>699</v>
      </c>
      <c r="E255" s="424" t="s">
        <v>1791</v>
      </c>
      <c r="F255" s="425" t="s">
        <v>1792</v>
      </c>
      <c r="G255" s="424" t="s">
        <v>1202</v>
      </c>
      <c r="H255" s="424" t="s">
        <v>1203</v>
      </c>
      <c r="I255" s="426">
        <v>140.33333333333334</v>
      </c>
      <c r="J255" s="426">
        <v>18</v>
      </c>
      <c r="K255" s="427">
        <v>2525.9899999999998</v>
      </c>
    </row>
    <row r="256" spans="1:11" ht="14.4" customHeight="1" x14ac:dyDescent="0.3">
      <c r="A256" s="422" t="s">
        <v>444</v>
      </c>
      <c r="B256" s="423" t="s">
        <v>445</v>
      </c>
      <c r="C256" s="424" t="s">
        <v>449</v>
      </c>
      <c r="D256" s="425" t="s">
        <v>699</v>
      </c>
      <c r="E256" s="424" t="s">
        <v>1791</v>
      </c>
      <c r="F256" s="425" t="s">
        <v>1792</v>
      </c>
      <c r="G256" s="424" t="s">
        <v>1204</v>
      </c>
      <c r="H256" s="424" t="s">
        <v>1205</v>
      </c>
      <c r="I256" s="426">
        <v>3.3099999999999996</v>
      </c>
      <c r="J256" s="426">
        <v>500</v>
      </c>
      <c r="K256" s="427">
        <v>1623.28</v>
      </c>
    </row>
    <row r="257" spans="1:11" ht="14.4" customHeight="1" x14ac:dyDescent="0.3">
      <c r="A257" s="422" t="s">
        <v>444</v>
      </c>
      <c r="B257" s="423" t="s">
        <v>445</v>
      </c>
      <c r="C257" s="424" t="s">
        <v>449</v>
      </c>
      <c r="D257" s="425" t="s">
        <v>699</v>
      </c>
      <c r="E257" s="424" t="s">
        <v>1791</v>
      </c>
      <c r="F257" s="425" t="s">
        <v>1792</v>
      </c>
      <c r="G257" s="424" t="s">
        <v>1206</v>
      </c>
      <c r="H257" s="424" t="s">
        <v>1207</v>
      </c>
      <c r="I257" s="426">
        <v>98.82</v>
      </c>
      <c r="J257" s="426">
        <v>12</v>
      </c>
      <c r="K257" s="427">
        <v>1185.8</v>
      </c>
    </row>
    <row r="258" spans="1:11" ht="14.4" customHeight="1" x14ac:dyDescent="0.3">
      <c r="A258" s="422" t="s">
        <v>444</v>
      </c>
      <c r="B258" s="423" t="s">
        <v>445</v>
      </c>
      <c r="C258" s="424" t="s">
        <v>449</v>
      </c>
      <c r="D258" s="425" t="s">
        <v>699</v>
      </c>
      <c r="E258" s="424" t="s">
        <v>1791</v>
      </c>
      <c r="F258" s="425" t="s">
        <v>1792</v>
      </c>
      <c r="G258" s="424" t="s">
        <v>1208</v>
      </c>
      <c r="H258" s="424" t="s">
        <v>1209</v>
      </c>
      <c r="I258" s="426">
        <v>69.37</v>
      </c>
      <c r="J258" s="426">
        <v>12</v>
      </c>
      <c r="K258" s="427">
        <v>832.48</v>
      </c>
    </row>
    <row r="259" spans="1:11" ht="14.4" customHeight="1" x14ac:dyDescent="0.3">
      <c r="A259" s="422" t="s">
        <v>444</v>
      </c>
      <c r="B259" s="423" t="s">
        <v>445</v>
      </c>
      <c r="C259" s="424" t="s">
        <v>449</v>
      </c>
      <c r="D259" s="425" t="s">
        <v>699</v>
      </c>
      <c r="E259" s="424" t="s">
        <v>1791</v>
      </c>
      <c r="F259" s="425" t="s">
        <v>1792</v>
      </c>
      <c r="G259" s="424" t="s">
        <v>1210</v>
      </c>
      <c r="H259" s="424" t="s">
        <v>1211</v>
      </c>
      <c r="I259" s="426">
        <v>363</v>
      </c>
      <c r="J259" s="426">
        <v>4</v>
      </c>
      <c r="K259" s="427">
        <v>1452</v>
      </c>
    </row>
    <row r="260" spans="1:11" ht="14.4" customHeight="1" x14ac:dyDescent="0.3">
      <c r="A260" s="422" t="s">
        <v>444</v>
      </c>
      <c r="B260" s="423" t="s">
        <v>445</v>
      </c>
      <c r="C260" s="424" t="s">
        <v>449</v>
      </c>
      <c r="D260" s="425" t="s">
        <v>699</v>
      </c>
      <c r="E260" s="424" t="s">
        <v>1791</v>
      </c>
      <c r="F260" s="425" t="s">
        <v>1792</v>
      </c>
      <c r="G260" s="424" t="s">
        <v>1212</v>
      </c>
      <c r="H260" s="424" t="s">
        <v>1213</v>
      </c>
      <c r="I260" s="426">
        <v>402.93</v>
      </c>
      <c r="J260" s="426">
        <v>4</v>
      </c>
      <c r="K260" s="427">
        <v>1611.72</v>
      </c>
    </row>
    <row r="261" spans="1:11" ht="14.4" customHeight="1" x14ac:dyDescent="0.3">
      <c r="A261" s="422" t="s">
        <v>444</v>
      </c>
      <c r="B261" s="423" t="s">
        <v>445</v>
      </c>
      <c r="C261" s="424" t="s">
        <v>449</v>
      </c>
      <c r="D261" s="425" t="s">
        <v>699</v>
      </c>
      <c r="E261" s="424" t="s">
        <v>1791</v>
      </c>
      <c r="F261" s="425" t="s">
        <v>1792</v>
      </c>
      <c r="G261" s="424" t="s">
        <v>1214</v>
      </c>
      <c r="H261" s="424" t="s">
        <v>1215</v>
      </c>
      <c r="I261" s="426">
        <v>3.72</v>
      </c>
      <c r="J261" s="426">
        <v>120</v>
      </c>
      <c r="K261" s="427">
        <v>445.9</v>
      </c>
    </row>
    <row r="262" spans="1:11" ht="14.4" customHeight="1" x14ac:dyDescent="0.3">
      <c r="A262" s="422" t="s">
        <v>444</v>
      </c>
      <c r="B262" s="423" t="s">
        <v>445</v>
      </c>
      <c r="C262" s="424" t="s">
        <v>449</v>
      </c>
      <c r="D262" s="425" t="s">
        <v>699</v>
      </c>
      <c r="E262" s="424" t="s">
        <v>1791</v>
      </c>
      <c r="F262" s="425" t="s">
        <v>1792</v>
      </c>
      <c r="G262" s="424" t="s">
        <v>1216</v>
      </c>
      <c r="H262" s="424" t="s">
        <v>1217</v>
      </c>
      <c r="I262" s="426">
        <v>3.72</v>
      </c>
      <c r="J262" s="426">
        <v>120</v>
      </c>
      <c r="K262" s="427">
        <v>445.9</v>
      </c>
    </row>
    <row r="263" spans="1:11" ht="14.4" customHeight="1" x14ac:dyDescent="0.3">
      <c r="A263" s="422" t="s">
        <v>444</v>
      </c>
      <c r="B263" s="423" t="s">
        <v>445</v>
      </c>
      <c r="C263" s="424" t="s">
        <v>449</v>
      </c>
      <c r="D263" s="425" t="s">
        <v>699</v>
      </c>
      <c r="E263" s="424" t="s">
        <v>1791</v>
      </c>
      <c r="F263" s="425" t="s">
        <v>1792</v>
      </c>
      <c r="G263" s="424" t="s">
        <v>1218</v>
      </c>
      <c r="H263" s="424" t="s">
        <v>1219</v>
      </c>
      <c r="I263" s="426">
        <v>5.31</v>
      </c>
      <c r="J263" s="426">
        <v>180</v>
      </c>
      <c r="K263" s="427">
        <v>955.71</v>
      </c>
    </row>
    <row r="264" spans="1:11" ht="14.4" customHeight="1" x14ac:dyDescent="0.3">
      <c r="A264" s="422" t="s">
        <v>444</v>
      </c>
      <c r="B264" s="423" t="s">
        <v>445</v>
      </c>
      <c r="C264" s="424" t="s">
        <v>449</v>
      </c>
      <c r="D264" s="425" t="s">
        <v>699</v>
      </c>
      <c r="E264" s="424" t="s">
        <v>1791</v>
      </c>
      <c r="F264" s="425" t="s">
        <v>1792</v>
      </c>
      <c r="G264" s="424" t="s">
        <v>1220</v>
      </c>
      <c r="H264" s="424" t="s">
        <v>1221</v>
      </c>
      <c r="I264" s="426">
        <v>142.755</v>
      </c>
      <c r="J264" s="426">
        <v>6</v>
      </c>
      <c r="K264" s="427">
        <v>793.08</v>
      </c>
    </row>
    <row r="265" spans="1:11" ht="14.4" customHeight="1" x14ac:dyDescent="0.3">
      <c r="A265" s="422" t="s">
        <v>444</v>
      </c>
      <c r="B265" s="423" t="s">
        <v>445</v>
      </c>
      <c r="C265" s="424" t="s">
        <v>449</v>
      </c>
      <c r="D265" s="425" t="s">
        <v>699</v>
      </c>
      <c r="E265" s="424" t="s">
        <v>1791</v>
      </c>
      <c r="F265" s="425" t="s">
        <v>1792</v>
      </c>
      <c r="G265" s="424" t="s">
        <v>1222</v>
      </c>
      <c r="H265" s="424" t="s">
        <v>1223</v>
      </c>
      <c r="I265" s="426">
        <v>1681.01</v>
      </c>
      <c r="J265" s="426">
        <v>2</v>
      </c>
      <c r="K265" s="427">
        <v>3362.01</v>
      </c>
    </row>
    <row r="266" spans="1:11" ht="14.4" customHeight="1" x14ac:dyDescent="0.3">
      <c r="A266" s="422" t="s">
        <v>444</v>
      </c>
      <c r="B266" s="423" t="s">
        <v>445</v>
      </c>
      <c r="C266" s="424" t="s">
        <v>449</v>
      </c>
      <c r="D266" s="425" t="s">
        <v>699</v>
      </c>
      <c r="E266" s="424" t="s">
        <v>1791</v>
      </c>
      <c r="F266" s="425" t="s">
        <v>1792</v>
      </c>
      <c r="G266" s="424" t="s">
        <v>1224</v>
      </c>
      <c r="H266" s="424" t="s">
        <v>1225</v>
      </c>
      <c r="I266" s="426">
        <v>645.84</v>
      </c>
      <c r="J266" s="426">
        <v>7</v>
      </c>
      <c r="K266" s="427">
        <v>2214.3000000000002</v>
      </c>
    </row>
    <row r="267" spans="1:11" ht="14.4" customHeight="1" x14ac:dyDescent="0.3">
      <c r="A267" s="422" t="s">
        <v>444</v>
      </c>
      <c r="B267" s="423" t="s">
        <v>445</v>
      </c>
      <c r="C267" s="424" t="s">
        <v>449</v>
      </c>
      <c r="D267" s="425" t="s">
        <v>699</v>
      </c>
      <c r="E267" s="424" t="s">
        <v>1791</v>
      </c>
      <c r="F267" s="425" t="s">
        <v>1792</v>
      </c>
      <c r="G267" s="424" t="s">
        <v>1226</v>
      </c>
      <c r="H267" s="424" t="s">
        <v>1227</v>
      </c>
      <c r="I267" s="426">
        <v>59.29</v>
      </c>
      <c r="J267" s="426">
        <v>30</v>
      </c>
      <c r="K267" s="427">
        <v>1778.7</v>
      </c>
    </row>
    <row r="268" spans="1:11" ht="14.4" customHeight="1" x14ac:dyDescent="0.3">
      <c r="A268" s="422" t="s">
        <v>444</v>
      </c>
      <c r="B268" s="423" t="s">
        <v>445</v>
      </c>
      <c r="C268" s="424" t="s">
        <v>449</v>
      </c>
      <c r="D268" s="425" t="s">
        <v>699</v>
      </c>
      <c r="E268" s="424" t="s">
        <v>1791</v>
      </c>
      <c r="F268" s="425" t="s">
        <v>1792</v>
      </c>
      <c r="G268" s="424" t="s">
        <v>1228</v>
      </c>
      <c r="H268" s="424" t="s">
        <v>1229</v>
      </c>
      <c r="I268" s="426">
        <v>2.0166666666666671</v>
      </c>
      <c r="J268" s="426">
        <v>600</v>
      </c>
      <c r="K268" s="427">
        <v>1211.67</v>
      </c>
    </row>
    <row r="269" spans="1:11" ht="14.4" customHeight="1" x14ac:dyDescent="0.3">
      <c r="A269" s="422" t="s">
        <v>444</v>
      </c>
      <c r="B269" s="423" t="s">
        <v>445</v>
      </c>
      <c r="C269" s="424" t="s">
        <v>449</v>
      </c>
      <c r="D269" s="425" t="s">
        <v>699</v>
      </c>
      <c r="E269" s="424" t="s">
        <v>1791</v>
      </c>
      <c r="F269" s="425" t="s">
        <v>1792</v>
      </c>
      <c r="G269" s="424" t="s">
        <v>1230</v>
      </c>
      <c r="H269" s="424" t="s">
        <v>1231</v>
      </c>
      <c r="I269" s="426">
        <v>665</v>
      </c>
      <c r="J269" s="426">
        <v>2</v>
      </c>
      <c r="K269" s="427">
        <v>1330</v>
      </c>
    </row>
    <row r="270" spans="1:11" ht="14.4" customHeight="1" x14ac:dyDescent="0.3">
      <c r="A270" s="422" t="s">
        <v>444</v>
      </c>
      <c r="B270" s="423" t="s">
        <v>445</v>
      </c>
      <c r="C270" s="424" t="s">
        <v>449</v>
      </c>
      <c r="D270" s="425" t="s">
        <v>699</v>
      </c>
      <c r="E270" s="424" t="s">
        <v>1791</v>
      </c>
      <c r="F270" s="425" t="s">
        <v>1792</v>
      </c>
      <c r="G270" s="424" t="s">
        <v>1232</v>
      </c>
      <c r="H270" s="424" t="s">
        <v>1233</v>
      </c>
      <c r="I270" s="426">
        <v>61.105000000000004</v>
      </c>
      <c r="J270" s="426">
        <v>120</v>
      </c>
      <c r="K270" s="427">
        <v>7332.6</v>
      </c>
    </row>
    <row r="271" spans="1:11" ht="14.4" customHeight="1" x14ac:dyDescent="0.3">
      <c r="A271" s="422" t="s">
        <v>444</v>
      </c>
      <c r="B271" s="423" t="s">
        <v>445</v>
      </c>
      <c r="C271" s="424" t="s">
        <v>449</v>
      </c>
      <c r="D271" s="425" t="s">
        <v>699</v>
      </c>
      <c r="E271" s="424" t="s">
        <v>1791</v>
      </c>
      <c r="F271" s="425" t="s">
        <v>1792</v>
      </c>
      <c r="G271" s="424" t="s">
        <v>1234</v>
      </c>
      <c r="H271" s="424" t="s">
        <v>1235</v>
      </c>
      <c r="I271" s="426">
        <v>309.35000000000002</v>
      </c>
      <c r="J271" s="426">
        <v>6</v>
      </c>
      <c r="K271" s="427">
        <v>1856.1</v>
      </c>
    </row>
    <row r="272" spans="1:11" ht="14.4" customHeight="1" x14ac:dyDescent="0.3">
      <c r="A272" s="422" t="s">
        <v>444</v>
      </c>
      <c r="B272" s="423" t="s">
        <v>445</v>
      </c>
      <c r="C272" s="424" t="s">
        <v>449</v>
      </c>
      <c r="D272" s="425" t="s">
        <v>699</v>
      </c>
      <c r="E272" s="424" t="s">
        <v>1791</v>
      </c>
      <c r="F272" s="425" t="s">
        <v>1792</v>
      </c>
      <c r="G272" s="424" t="s">
        <v>1236</v>
      </c>
      <c r="H272" s="424" t="s">
        <v>1237</v>
      </c>
      <c r="I272" s="426">
        <v>1924</v>
      </c>
      <c r="J272" s="426">
        <v>1</v>
      </c>
      <c r="K272" s="427">
        <v>1924</v>
      </c>
    </row>
    <row r="273" spans="1:11" ht="14.4" customHeight="1" x14ac:dyDescent="0.3">
      <c r="A273" s="422" t="s">
        <v>444</v>
      </c>
      <c r="B273" s="423" t="s">
        <v>445</v>
      </c>
      <c r="C273" s="424" t="s">
        <v>449</v>
      </c>
      <c r="D273" s="425" t="s">
        <v>699</v>
      </c>
      <c r="E273" s="424" t="s">
        <v>1791</v>
      </c>
      <c r="F273" s="425" t="s">
        <v>1792</v>
      </c>
      <c r="G273" s="424" t="s">
        <v>1238</v>
      </c>
      <c r="H273" s="424" t="s">
        <v>1239</v>
      </c>
      <c r="I273" s="426">
        <v>665</v>
      </c>
      <c r="J273" s="426">
        <v>2</v>
      </c>
      <c r="K273" s="427">
        <v>1330</v>
      </c>
    </row>
    <row r="274" spans="1:11" ht="14.4" customHeight="1" x14ac:dyDescent="0.3">
      <c r="A274" s="422" t="s">
        <v>444</v>
      </c>
      <c r="B274" s="423" t="s">
        <v>445</v>
      </c>
      <c r="C274" s="424" t="s">
        <v>449</v>
      </c>
      <c r="D274" s="425" t="s">
        <v>699</v>
      </c>
      <c r="E274" s="424" t="s">
        <v>1791</v>
      </c>
      <c r="F274" s="425" t="s">
        <v>1792</v>
      </c>
      <c r="G274" s="424" t="s">
        <v>1240</v>
      </c>
      <c r="H274" s="424" t="s">
        <v>1241</v>
      </c>
      <c r="I274" s="426">
        <v>101.60499999999999</v>
      </c>
      <c r="J274" s="426">
        <v>15</v>
      </c>
      <c r="K274" s="427">
        <v>1524.0800000000002</v>
      </c>
    </row>
    <row r="275" spans="1:11" ht="14.4" customHeight="1" x14ac:dyDescent="0.3">
      <c r="A275" s="422" t="s">
        <v>444</v>
      </c>
      <c r="B275" s="423" t="s">
        <v>445</v>
      </c>
      <c r="C275" s="424" t="s">
        <v>449</v>
      </c>
      <c r="D275" s="425" t="s">
        <v>699</v>
      </c>
      <c r="E275" s="424" t="s">
        <v>1791</v>
      </c>
      <c r="F275" s="425" t="s">
        <v>1792</v>
      </c>
      <c r="G275" s="424" t="s">
        <v>1242</v>
      </c>
      <c r="H275" s="424" t="s">
        <v>1243</v>
      </c>
      <c r="I275" s="426">
        <v>274.85000000000002</v>
      </c>
      <c r="J275" s="426">
        <v>10</v>
      </c>
      <c r="K275" s="427">
        <v>2817.5</v>
      </c>
    </row>
    <row r="276" spans="1:11" ht="14.4" customHeight="1" x14ac:dyDescent="0.3">
      <c r="A276" s="422" t="s">
        <v>444</v>
      </c>
      <c r="B276" s="423" t="s">
        <v>445</v>
      </c>
      <c r="C276" s="424" t="s">
        <v>449</v>
      </c>
      <c r="D276" s="425" t="s">
        <v>699</v>
      </c>
      <c r="E276" s="424" t="s">
        <v>1791</v>
      </c>
      <c r="F276" s="425" t="s">
        <v>1792</v>
      </c>
      <c r="G276" s="424" t="s">
        <v>1244</v>
      </c>
      <c r="H276" s="424" t="s">
        <v>1245</v>
      </c>
      <c r="I276" s="426">
        <v>344.84999999999997</v>
      </c>
      <c r="J276" s="426">
        <v>5</v>
      </c>
      <c r="K276" s="427">
        <v>1736.35</v>
      </c>
    </row>
    <row r="277" spans="1:11" ht="14.4" customHeight="1" x14ac:dyDescent="0.3">
      <c r="A277" s="422" t="s">
        <v>444</v>
      </c>
      <c r="B277" s="423" t="s">
        <v>445</v>
      </c>
      <c r="C277" s="424" t="s">
        <v>449</v>
      </c>
      <c r="D277" s="425" t="s">
        <v>699</v>
      </c>
      <c r="E277" s="424" t="s">
        <v>1791</v>
      </c>
      <c r="F277" s="425" t="s">
        <v>1792</v>
      </c>
      <c r="G277" s="424" t="s">
        <v>1246</v>
      </c>
      <c r="H277" s="424" t="s">
        <v>1247</v>
      </c>
      <c r="I277" s="426">
        <v>1393.92</v>
      </c>
      <c r="J277" s="426">
        <v>6</v>
      </c>
      <c r="K277" s="427">
        <v>8363.52</v>
      </c>
    </row>
    <row r="278" spans="1:11" ht="14.4" customHeight="1" x14ac:dyDescent="0.3">
      <c r="A278" s="422" t="s">
        <v>444</v>
      </c>
      <c r="B278" s="423" t="s">
        <v>445</v>
      </c>
      <c r="C278" s="424" t="s">
        <v>449</v>
      </c>
      <c r="D278" s="425" t="s">
        <v>699</v>
      </c>
      <c r="E278" s="424" t="s">
        <v>1791</v>
      </c>
      <c r="F278" s="425" t="s">
        <v>1792</v>
      </c>
      <c r="G278" s="424" t="s">
        <v>1248</v>
      </c>
      <c r="H278" s="424" t="s">
        <v>1249</v>
      </c>
      <c r="I278" s="426">
        <v>893</v>
      </c>
      <c r="J278" s="426">
        <v>7</v>
      </c>
      <c r="K278" s="427">
        <v>6251</v>
      </c>
    </row>
    <row r="279" spans="1:11" ht="14.4" customHeight="1" x14ac:dyDescent="0.3">
      <c r="A279" s="422" t="s">
        <v>444</v>
      </c>
      <c r="B279" s="423" t="s">
        <v>445</v>
      </c>
      <c r="C279" s="424" t="s">
        <v>449</v>
      </c>
      <c r="D279" s="425" t="s">
        <v>699</v>
      </c>
      <c r="E279" s="424" t="s">
        <v>1791</v>
      </c>
      <c r="F279" s="425" t="s">
        <v>1792</v>
      </c>
      <c r="G279" s="424" t="s">
        <v>1250</v>
      </c>
      <c r="H279" s="424" t="s">
        <v>1251</v>
      </c>
      <c r="I279" s="426">
        <v>121.2</v>
      </c>
      <c r="J279" s="426">
        <v>10</v>
      </c>
      <c r="K279" s="427">
        <v>1211.99</v>
      </c>
    </row>
    <row r="280" spans="1:11" ht="14.4" customHeight="1" x14ac:dyDescent="0.3">
      <c r="A280" s="422" t="s">
        <v>444</v>
      </c>
      <c r="B280" s="423" t="s">
        <v>445</v>
      </c>
      <c r="C280" s="424" t="s">
        <v>449</v>
      </c>
      <c r="D280" s="425" t="s">
        <v>699</v>
      </c>
      <c r="E280" s="424" t="s">
        <v>1791</v>
      </c>
      <c r="F280" s="425" t="s">
        <v>1792</v>
      </c>
      <c r="G280" s="424" t="s">
        <v>1252</v>
      </c>
      <c r="H280" s="424" t="s">
        <v>1253</v>
      </c>
      <c r="I280" s="426">
        <v>6648.95</v>
      </c>
      <c r="J280" s="426">
        <v>1</v>
      </c>
      <c r="K280" s="427">
        <v>6648.95</v>
      </c>
    </row>
    <row r="281" spans="1:11" ht="14.4" customHeight="1" x14ac:dyDescent="0.3">
      <c r="A281" s="422" t="s">
        <v>444</v>
      </c>
      <c r="B281" s="423" t="s">
        <v>445</v>
      </c>
      <c r="C281" s="424" t="s">
        <v>449</v>
      </c>
      <c r="D281" s="425" t="s">
        <v>699</v>
      </c>
      <c r="E281" s="424" t="s">
        <v>1791</v>
      </c>
      <c r="F281" s="425" t="s">
        <v>1792</v>
      </c>
      <c r="G281" s="424" t="s">
        <v>1254</v>
      </c>
      <c r="H281" s="424" t="s">
        <v>1255</v>
      </c>
      <c r="I281" s="426">
        <v>685.5</v>
      </c>
      <c r="J281" s="426">
        <v>2</v>
      </c>
      <c r="K281" s="427">
        <v>1371</v>
      </c>
    </row>
    <row r="282" spans="1:11" ht="14.4" customHeight="1" x14ac:dyDescent="0.3">
      <c r="A282" s="422" t="s">
        <v>444</v>
      </c>
      <c r="B282" s="423" t="s">
        <v>445</v>
      </c>
      <c r="C282" s="424" t="s">
        <v>449</v>
      </c>
      <c r="D282" s="425" t="s">
        <v>699</v>
      </c>
      <c r="E282" s="424" t="s">
        <v>1791</v>
      </c>
      <c r="F282" s="425" t="s">
        <v>1792</v>
      </c>
      <c r="G282" s="424" t="s">
        <v>1254</v>
      </c>
      <c r="H282" s="424" t="s">
        <v>1256</v>
      </c>
      <c r="I282" s="426">
        <v>25.72</v>
      </c>
      <c r="J282" s="426">
        <v>50</v>
      </c>
      <c r="K282" s="427">
        <v>1286</v>
      </c>
    </row>
    <row r="283" spans="1:11" ht="14.4" customHeight="1" x14ac:dyDescent="0.3">
      <c r="A283" s="422" t="s">
        <v>444</v>
      </c>
      <c r="B283" s="423" t="s">
        <v>445</v>
      </c>
      <c r="C283" s="424" t="s">
        <v>449</v>
      </c>
      <c r="D283" s="425" t="s">
        <v>699</v>
      </c>
      <c r="E283" s="424" t="s">
        <v>1791</v>
      </c>
      <c r="F283" s="425" t="s">
        <v>1792</v>
      </c>
      <c r="G283" s="424" t="s">
        <v>1257</v>
      </c>
      <c r="H283" s="424" t="s">
        <v>1258</v>
      </c>
      <c r="I283" s="426">
        <v>1038.875</v>
      </c>
      <c r="J283" s="426">
        <v>4</v>
      </c>
      <c r="K283" s="427">
        <v>4185.75</v>
      </c>
    </row>
    <row r="284" spans="1:11" ht="14.4" customHeight="1" x14ac:dyDescent="0.3">
      <c r="A284" s="422" t="s">
        <v>444</v>
      </c>
      <c r="B284" s="423" t="s">
        <v>445</v>
      </c>
      <c r="C284" s="424" t="s">
        <v>449</v>
      </c>
      <c r="D284" s="425" t="s">
        <v>699</v>
      </c>
      <c r="E284" s="424" t="s">
        <v>1791</v>
      </c>
      <c r="F284" s="425" t="s">
        <v>1792</v>
      </c>
      <c r="G284" s="424" t="s">
        <v>1259</v>
      </c>
      <c r="H284" s="424" t="s">
        <v>1260</v>
      </c>
      <c r="I284" s="426">
        <v>1355.2</v>
      </c>
      <c r="J284" s="426">
        <v>2</v>
      </c>
      <c r="K284" s="427">
        <v>2710.4</v>
      </c>
    </row>
    <row r="285" spans="1:11" ht="14.4" customHeight="1" x14ac:dyDescent="0.3">
      <c r="A285" s="422" t="s">
        <v>444</v>
      </c>
      <c r="B285" s="423" t="s">
        <v>445</v>
      </c>
      <c r="C285" s="424" t="s">
        <v>449</v>
      </c>
      <c r="D285" s="425" t="s">
        <v>699</v>
      </c>
      <c r="E285" s="424" t="s">
        <v>1791</v>
      </c>
      <c r="F285" s="425" t="s">
        <v>1792</v>
      </c>
      <c r="G285" s="424" t="s">
        <v>1261</v>
      </c>
      <c r="H285" s="424" t="s">
        <v>1262</v>
      </c>
      <c r="I285" s="426">
        <v>3974.85</v>
      </c>
      <c r="J285" s="426">
        <v>1</v>
      </c>
      <c r="K285" s="427">
        <v>3974.85</v>
      </c>
    </row>
    <row r="286" spans="1:11" ht="14.4" customHeight="1" x14ac:dyDescent="0.3">
      <c r="A286" s="422" t="s">
        <v>444</v>
      </c>
      <c r="B286" s="423" t="s">
        <v>445</v>
      </c>
      <c r="C286" s="424" t="s">
        <v>449</v>
      </c>
      <c r="D286" s="425" t="s">
        <v>699</v>
      </c>
      <c r="E286" s="424" t="s">
        <v>1791</v>
      </c>
      <c r="F286" s="425" t="s">
        <v>1792</v>
      </c>
      <c r="G286" s="424" t="s">
        <v>1263</v>
      </c>
      <c r="H286" s="424" t="s">
        <v>1264</v>
      </c>
      <c r="I286" s="426">
        <v>121.2</v>
      </c>
      <c r="J286" s="426">
        <v>10</v>
      </c>
      <c r="K286" s="427">
        <v>1211.98</v>
      </c>
    </row>
    <row r="287" spans="1:11" ht="14.4" customHeight="1" x14ac:dyDescent="0.3">
      <c r="A287" s="422" t="s">
        <v>444</v>
      </c>
      <c r="B287" s="423" t="s">
        <v>445</v>
      </c>
      <c r="C287" s="424" t="s">
        <v>449</v>
      </c>
      <c r="D287" s="425" t="s">
        <v>699</v>
      </c>
      <c r="E287" s="424" t="s">
        <v>1791</v>
      </c>
      <c r="F287" s="425" t="s">
        <v>1792</v>
      </c>
      <c r="G287" s="424" t="s">
        <v>1265</v>
      </c>
      <c r="H287" s="424" t="s">
        <v>1266</v>
      </c>
      <c r="I287" s="426">
        <v>2916.1</v>
      </c>
      <c r="J287" s="426">
        <v>1</v>
      </c>
      <c r="K287" s="427">
        <v>2916.1</v>
      </c>
    </row>
    <row r="288" spans="1:11" ht="14.4" customHeight="1" x14ac:dyDescent="0.3">
      <c r="A288" s="422" t="s">
        <v>444</v>
      </c>
      <c r="B288" s="423" t="s">
        <v>445</v>
      </c>
      <c r="C288" s="424" t="s">
        <v>449</v>
      </c>
      <c r="D288" s="425" t="s">
        <v>699</v>
      </c>
      <c r="E288" s="424" t="s">
        <v>1791</v>
      </c>
      <c r="F288" s="425" t="s">
        <v>1792</v>
      </c>
      <c r="G288" s="424" t="s">
        <v>1267</v>
      </c>
      <c r="H288" s="424" t="s">
        <v>1268</v>
      </c>
      <c r="I288" s="426">
        <v>610</v>
      </c>
      <c r="J288" s="426">
        <v>2</v>
      </c>
      <c r="K288" s="427">
        <v>1220.01</v>
      </c>
    </row>
    <row r="289" spans="1:11" ht="14.4" customHeight="1" x14ac:dyDescent="0.3">
      <c r="A289" s="422" t="s">
        <v>444</v>
      </c>
      <c r="B289" s="423" t="s">
        <v>445</v>
      </c>
      <c r="C289" s="424" t="s">
        <v>449</v>
      </c>
      <c r="D289" s="425" t="s">
        <v>699</v>
      </c>
      <c r="E289" s="424" t="s">
        <v>1791</v>
      </c>
      <c r="F289" s="425" t="s">
        <v>1792</v>
      </c>
      <c r="G289" s="424" t="s">
        <v>1269</v>
      </c>
      <c r="H289" s="424" t="s">
        <v>1270</v>
      </c>
      <c r="I289" s="426">
        <v>682.44</v>
      </c>
      <c r="J289" s="426">
        <v>2</v>
      </c>
      <c r="K289" s="427">
        <v>1364.88</v>
      </c>
    </row>
    <row r="290" spans="1:11" ht="14.4" customHeight="1" x14ac:dyDescent="0.3">
      <c r="A290" s="422" t="s">
        <v>444</v>
      </c>
      <c r="B290" s="423" t="s">
        <v>445</v>
      </c>
      <c r="C290" s="424" t="s">
        <v>449</v>
      </c>
      <c r="D290" s="425" t="s">
        <v>699</v>
      </c>
      <c r="E290" s="424" t="s">
        <v>1791</v>
      </c>
      <c r="F290" s="425" t="s">
        <v>1792</v>
      </c>
      <c r="G290" s="424" t="s">
        <v>1271</v>
      </c>
      <c r="H290" s="424" t="s">
        <v>1272</v>
      </c>
      <c r="I290" s="426">
        <v>196.72666666666669</v>
      </c>
      <c r="J290" s="426">
        <v>26</v>
      </c>
      <c r="K290" s="427">
        <v>5267.13</v>
      </c>
    </row>
    <row r="291" spans="1:11" ht="14.4" customHeight="1" x14ac:dyDescent="0.3">
      <c r="A291" s="422" t="s">
        <v>444</v>
      </c>
      <c r="B291" s="423" t="s">
        <v>445</v>
      </c>
      <c r="C291" s="424" t="s">
        <v>449</v>
      </c>
      <c r="D291" s="425" t="s">
        <v>699</v>
      </c>
      <c r="E291" s="424" t="s">
        <v>1791</v>
      </c>
      <c r="F291" s="425" t="s">
        <v>1792</v>
      </c>
      <c r="G291" s="424" t="s">
        <v>1273</v>
      </c>
      <c r="H291" s="424" t="s">
        <v>1274</v>
      </c>
      <c r="I291" s="426">
        <v>35.760000000000005</v>
      </c>
      <c r="J291" s="426">
        <v>6</v>
      </c>
      <c r="K291" s="427">
        <v>214.56</v>
      </c>
    </row>
    <row r="292" spans="1:11" ht="14.4" customHeight="1" x14ac:dyDescent="0.3">
      <c r="A292" s="422" t="s">
        <v>444</v>
      </c>
      <c r="B292" s="423" t="s">
        <v>445</v>
      </c>
      <c r="C292" s="424" t="s">
        <v>449</v>
      </c>
      <c r="D292" s="425" t="s">
        <v>699</v>
      </c>
      <c r="E292" s="424" t="s">
        <v>1791</v>
      </c>
      <c r="F292" s="425" t="s">
        <v>1792</v>
      </c>
      <c r="G292" s="424" t="s">
        <v>1275</v>
      </c>
      <c r="H292" s="424" t="s">
        <v>1276</v>
      </c>
      <c r="I292" s="426">
        <v>533</v>
      </c>
      <c r="J292" s="426">
        <v>1</v>
      </c>
      <c r="K292" s="427">
        <v>533</v>
      </c>
    </row>
    <row r="293" spans="1:11" ht="14.4" customHeight="1" x14ac:dyDescent="0.3">
      <c r="A293" s="422" t="s">
        <v>444</v>
      </c>
      <c r="B293" s="423" t="s">
        <v>445</v>
      </c>
      <c r="C293" s="424" t="s">
        <v>449</v>
      </c>
      <c r="D293" s="425" t="s">
        <v>699</v>
      </c>
      <c r="E293" s="424" t="s">
        <v>1791</v>
      </c>
      <c r="F293" s="425" t="s">
        <v>1792</v>
      </c>
      <c r="G293" s="424" t="s">
        <v>1277</v>
      </c>
      <c r="H293" s="424" t="s">
        <v>1278</v>
      </c>
      <c r="I293" s="426">
        <v>86.15</v>
      </c>
      <c r="J293" s="426">
        <v>140</v>
      </c>
      <c r="K293" s="427">
        <v>12061.280000000002</v>
      </c>
    </row>
    <row r="294" spans="1:11" ht="14.4" customHeight="1" x14ac:dyDescent="0.3">
      <c r="A294" s="422" t="s">
        <v>444</v>
      </c>
      <c r="B294" s="423" t="s">
        <v>445</v>
      </c>
      <c r="C294" s="424" t="s">
        <v>449</v>
      </c>
      <c r="D294" s="425" t="s">
        <v>699</v>
      </c>
      <c r="E294" s="424" t="s">
        <v>1791</v>
      </c>
      <c r="F294" s="425" t="s">
        <v>1792</v>
      </c>
      <c r="G294" s="424" t="s">
        <v>1279</v>
      </c>
      <c r="H294" s="424" t="s">
        <v>1280</v>
      </c>
      <c r="I294" s="426">
        <v>86.15</v>
      </c>
      <c r="J294" s="426">
        <v>70</v>
      </c>
      <c r="K294" s="427">
        <v>6030.64</v>
      </c>
    </row>
    <row r="295" spans="1:11" ht="14.4" customHeight="1" x14ac:dyDescent="0.3">
      <c r="A295" s="422" t="s">
        <v>444</v>
      </c>
      <c r="B295" s="423" t="s">
        <v>445</v>
      </c>
      <c r="C295" s="424" t="s">
        <v>449</v>
      </c>
      <c r="D295" s="425" t="s">
        <v>699</v>
      </c>
      <c r="E295" s="424" t="s">
        <v>1791</v>
      </c>
      <c r="F295" s="425" t="s">
        <v>1792</v>
      </c>
      <c r="G295" s="424" t="s">
        <v>1281</v>
      </c>
      <c r="H295" s="424" t="s">
        <v>1282</v>
      </c>
      <c r="I295" s="426">
        <v>1012</v>
      </c>
      <c r="J295" s="426">
        <v>9</v>
      </c>
      <c r="K295" s="427">
        <v>9108</v>
      </c>
    </row>
    <row r="296" spans="1:11" ht="14.4" customHeight="1" x14ac:dyDescent="0.3">
      <c r="A296" s="422" t="s">
        <v>444</v>
      </c>
      <c r="B296" s="423" t="s">
        <v>445</v>
      </c>
      <c r="C296" s="424" t="s">
        <v>449</v>
      </c>
      <c r="D296" s="425" t="s">
        <v>699</v>
      </c>
      <c r="E296" s="424" t="s">
        <v>1791</v>
      </c>
      <c r="F296" s="425" t="s">
        <v>1792</v>
      </c>
      <c r="G296" s="424" t="s">
        <v>1283</v>
      </c>
      <c r="H296" s="424" t="s">
        <v>1284</v>
      </c>
      <c r="I296" s="426">
        <v>562.65</v>
      </c>
      <c r="J296" s="426">
        <v>5</v>
      </c>
      <c r="K296" s="427">
        <v>2813.25</v>
      </c>
    </row>
    <row r="297" spans="1:11" ht="14.4" customHeight="1" x14ac:dyDescent="0.3">
      <c r="A297" s="422" t="s">
        <v>444</v>
      </c>
      <c r="B297" s="423" t="s">
        <v>445</v>
      </c>
      <c r="C297" s="424" t="s">
        <v>449</v>
      </c>
      <c r="D297" s="425" t="s">
        <v>699</v>
      </c>
      <c r="E297" s="424" t="s">
        <v>1791</v>
      </c>
      <c r="F297" s="425" t="s">
        <v>1792</v>
      </c>
      <c r="G297" s="424" t="s">
        <v>1285</v>
      </c>
      <c r="H297" s="424" t="s">
        <v>1286</v>
      </c>
      <c r="I297" s="426">
        <v>422.29</v>
      </c>
      <c r="J297" s="426">
        <v>10</v>
      </c>
      <c r="K297" s="427">
        <v>4222.8999999999996</v>
      </c>
    </row>
    <row r="298" spans="1:11" ht="14.4" customHeight="1" x14ac:dyDescent="0.3">
      <c r="A298" s="422" t="s">
        <v>444</v>
      </c>
      <c r="B298" s="423" t="s">
        <v>445</v>
      </c>
      <c r="C298" s="424" t="s">
        <v>449</v>
      </c>
      <c r="D298" s="425" t="s">
        <v>699</v>
      </c>
      <c r="E298" s="424" t="s">
        <v>1791</v>
      </c>
      <c r="F298" s="425" t="s">
        <v>1792</v>
      </c>
      <c r="G298" s="424" t="s">
        <v>1287</v>
      </c>
      <c r="H298" s="424" t="s">
        <v>1288</v>
      </c>
      <c r="I298" s="426">
        <v>1731.5</v>
      </c>
      <c r="J298" s="426">
        <v>3</v>
      </c>
      <c r="K298" s="427">
        <v>5335</v>
      </c>
    </row>
    <row r="299" spans="1:11" ht="14.4" customHeight="1" x14ac:dyDescent="0.3">
      <c r="A299" s="422" t="s">
        <v>444</v>
      </c>
      <c r="B299" s="423" t="s">
        <v>445</v>
      </c>
      <c r="C299" s="424" t="s">
        <v>449</v>
      </c>
      <c r="D299" s="425" t="s">
        <v>699</v>
      </c>
      <c r="E299" s="424" t="s">
        <v>1791</v>
      </c>
      <c r="F299" s="425" t="s">
        <v>1792</v>
      </c>
      <c r="G299" s="424" t="s">
        <v>1289</v>
      </c>
      <c r="H299" s="424" t="s">
        <v>1290</v>
      </c>
      <c r="I299" s="426">
        <v>548.4</v>
      </c>
      <c r="J299" s="426">
        <v>12</v>
      </c>
      <c r="K299" s="427">
        <v>6580.8</v>
      </c>
    </row>
    <row r="300" spans="1:11" ht="14.4" customHeight="1" x14ac:dyDescent="0.3">
      <c r="A300" s="422" t="s">
        <v>444</v>
      </c>
      <c r="B300" s="423" t="s">
        <v>445</v>
      </c>
      <c r="C300" s="424" t="s">
        <v>449</v>
      </c>
      <c r="D300" s="425" t="s">
        <v>699</v>
      </c>
      <c r="E300" s="424" t="s">
        <v>1791</v>
      </c>
      <c r="F300" s="425" t="s">
        <v>1792</v>
      </c>
      <c r="G300" s="424" t="s">
        <v>1291</v>
      </c>
      <c r="H300" s="424" t="s">
        <v>1292</v>
      </c>
      <c r="I300" s="426">
        <v>3943.35</v>
      </c>
      <c r="J300" s="426">
        <v>1</v>
      </c>
      <c r="K300" s="427">
        <v>3943.35</v>
      </c>
    </row>
    <row r="301" spans="1:11" ht="14.4" customHeight="1" x14ac:dyDescent="0.3">
      <c r="A301" s="422" t="s">
        <v>444</v>
      </c>
      <c r="B301" s="423" t="s">
        <v>445</v>
      </c>
      <c r="C301" s="424" t="s">
        <v>449</v>
      </c>
      <c r="D301" s="425" t="s">
        <v>699</v>
      </c>
      <c r="E301" s="424" t="s">
        <v>1791</v>
      </c>
      <c r="F301" s="425" t="s">
        <v>1792</v>
      </c>
      <c r="G301" s="424" t="s">
        <v>1293</v>
      </c>
      <c r="H301" s="424" t="s">
        <v>1294</v>
      </c>
      <c r="I301" s="426">
        <v>2928.2</v>
      </c>
      <c r="J301" s="426">
        <v>1</v>
      </c>
      <c r="K301" s="427">
        <v>2928.2</v>
      </c>
    </row>
    <row r="302" spans="1:11" ht="14.4" customHeight="1" x14ac:dyDescent="0.3">
      <c r="A302" s="422" t="s">
        <v>444</v>
      </c>
      <c r="B302" s="423" t="s">
        <v>445</v>
      </c>
      <c r="C302" s="424" t="s">
        <v>449</v>
      </c>
      <c r="D302" s="425" t="s">
        <v>699</v>
      </c>
      <c r="E302" s="424" t="s">
        <v>1791</v>
      </c>
      <c r="F302" s="425" t="s">
        <v>1792</v>
      </c>
      <c r="G302" s="424" t="s">
        <v>1295</v>
      </c>
      <c r="H302" s="424" t="s">
        <v>1296</v>
      </c>
      <c r="I302" s="426">
        <v>213.81000000000003</v>
      </c>
      <c r="J302" s="426">
        <v>9</v>
      </c>
      <c r="K302" s="427">
        <v>1924.2600000000002</v>
      </c>
    </row>
    <row r="303" spans="1:11" ht="14.4" customHeight="1" x14ac:dyDescent="0.3">
      <c r="A303" s="422" t="s">
        <v>444</v>
      </c>
      <c r="B303" s="423" t="s">
        <v>445</v>
      </c>
      <c r="C303" s="424" t="s">
        <v>449</v>
      </c>
      <c r="D303" s="425" t="s">
        <v>699</v>
      </c>
      <c r="E303" s="424" t="s">
        <v>1791</v>
      </c>
      <c r="F303" s="425" t="s">
        <v>1792</v>
      </c>
      <c r="G303" s="424" t="s">
        <v>1297</v>
      </c>
      <c r="H303" s="424" t="s">
        <v>1298</v>
      </c>
      <c r="I303" s="426">
        <v>617.1</v>
      </c>
      <c r="J303" s="426">
        <v>4</v>
      </c>
      <c r="K303" s="427">
        <v>2468.4</v>
      </c>
    </row>
    <row r="304" spans="1:11" ht="14.4" customHeight="1" x14ac:dyDescent="0.3">
      <c r="A304" s="422" t="s">
        <v>444</v>
      </c>
      <c r="B304" s="423" t="s">
        <v>445</v>
      </c>
      <c r="C304" s="424" t="s">
        <v>449</v>
      </c>
      <c r="D304" s="425" t="s">
        <v>699</v>
      </c>
      <c r="E304" s="424" t="s">
        <v>1791</v>
      </c>
      <c r="F304" s="425" t="s">
        <v>1792</v>
      </c>
      <c r="G304" s="424" t="s">
        <v>1299</v>
      </c>
      <c r="H304" s="424" t="s">
        <v>1300</v>
      </c>
      <c r="I304" s="426">
        <v>1271</v>
      </c>
      <c r="J304" s="426">
        <v>1</v>
      </c>
      <c r="K304" s="427">
        <v>1271</v>
      </c>
    </row>
    <row r="305" spans="1:11" ht="14.4" customHeight="1" x14ac:dyDescent="0.3">
      <c r="A305" s="422" t="s">
        <v>444</v>
      </c>
      <c r="B305" s="423" t="s">
        <v>445</v>
      </c>
      <c r="C305" s="424" t="s">
        <v>449</v>
      </c>
      <c r="D305" s="425" t="s">
        <v>699</v>
      </c>
      <c r="E305" s="424" t="s">
        <v>1791</v>
      </c>
      <c r="F305" s="425" t="s">
        <v>1792</v>
      </c>
      <c r="G305" s="424" t="s">
        <v>1301</v>
      </c>
      <c r="H305" s="424" t="s">
        <v>1302</v>
      </c>
      <c r="I305" s="426">
        <v>59.29</v>
      </c>
      <c r="J305" s="426">
        <v>30</v>
      </c>
      <c r="K305" s="427">
        <v>1778.7</v>
      </c>
    </row>
    <row r="306" spans="1:11" ht="14.4" customHeight="1" x14ac:dyDescent="0.3">
      <c r="A306" s="422" t="s">
        <v>444</v>
      </c>
      <c r="B306" s="423" t="s">
        <v>445</v>
      </c>
      <c r="C306" s="424" t="s">
        <v>449</v>
      </c>
      <c r="D306" s="425" t="s">
        <v>699</v>
      </c>
      <c r="E306" s="424" t="s">
        <v>1791</v>
      </c>
      <c r="F306" s="425" t="s">
        <v>1792</v>
      </c>
      <c r="G306" s="424" t="s">
        <v>1301</v>
      </c>
      <c r="H306" s="424" t="s">
        <v>1303</v>
      </c>
      <c r="I306" s="426">
        <v>61.105000000000004</v>
      </c>
      <c r="J306" s="426">
        <v>90</v>
      </c>
      <c r="K306" s="427">
        <v>5553.9</v>
      </c>
    </row>
    <row r="307" spans="1:11" ht="14.4" customHeight="1" x14ac:dyDescent="0.3">
      <c r="A307" s="422" t="s">
        <v>444</v>
      </c>
      <c r="B307" s="423" t="s">
        <v>445</v>
      </c>
      <c r="C307" s="424" t="s">
        <v>449</v>
      </c>
      <c r="D307" s="425" t="s">
        <v>699</v>
      </c>
      <c r="E307" s="424" t="s">
        <v>1791</v>
      </c>
      <c r="F307" s="425" t="s">
        <v>1792</v>
      </c>
      <c r="G307" s="424" t="s">
        <v>1304</v>
      </c>
      <c r="H307" s="424" t="s">
        <v>1305</v>
      </c>
      <c r="I307" s="426">
        <v>849.37</v>
      </c>
      <c r="J307" s="426">
        <v>2</v>
      </c>
      <c r="K307" s="427">
        <v>1698.73</v>
      </c>
    </row>
    <row r="308" spans="1:11" ht="14.4" customHeight="1" x14ac:dyDescent="0.3">
      <c r="A308" s="422" t="s">
        <v>444</v>
      </c>
      <c r="B308" s="423" t="s">
        <v>445</v>
      </c>
      <c r="C308" s="424" t="s">
        <v>449</v>
      </c>
      <c r="D308" s="425" t="s">
        <v>699</v>
      </c>
      <c r="E308" s="424" t="s">
        <v>1791</v>
      </c>
      <c r="F308" s="425" t="s">
        <v>1792</v>
      </c>
      <c r="G308" s="424" t="s">
        <v>1306</v>
      </c>
      <c r="H308" s="424" t="s">
        <v>1307</v>
      </c>
      <c r="I308" s="426">
        <v>3811.5</v>
      </c>
      <c r="J308" s="426">
        <v>1</v>
      </c>
      <c r="K308" s="427">
        <v>3811.5</v>
      </c>
    </row>
    <row r="309" spans="1:11" ht="14.4" customHeight="1" x14ac:dyDescent="0.3">
      <c r="A309" s="422" t="s">
        <v>444</v>
      </c>
      <c r="B309" s="423" t="s">
        <v>445</v>
      </c>
      <c r="C309" s="424" t="s">
        <v>449</v>
      </c>
      <c r="D309" s="425" t="s">
        <v>699</v>
      </c>
      <c r="E309" s="424" t="s">
        <v>1791</v>
      </c>
      <c r="F309" s="425" t="s">
        <v>1792</v>
      </c>
      <c r="G309" s="424" t="s">
        <v>1308</v>
      </c>
      <c r="H309" s="424" t="s">
        <v>1309</v>
      </c>
      <c r="I309" s="426">
        <v>6785</v>
      </c>
      <c r="J309" s="426">
        <v>3</v>
      </c>
      <c r="K309" s="427">
        <v>20355</v>
      </c>
    </row>
    <row r="310" spans="1:11" ht="14.4" customHeight="1" x14ac:dyDescent="0.3">
      <c r="A310" s="422" t="s">
        <v>444</v>
      </c>
      <c r="B310" s="423" t="s">
        <v>445</v>
      </c>
      <c r="C310" s="424" t="s">
        <v>449</v>
      </c>
      <c r="D310" s="425" t="s">
        <v>699</v>
      </c>
      <c r="E310" s="424" t="s">
        <v>1791</v>
      </c>
      <c r="F310" s="425" t="s">
        <v>1792</v>
      </c>
      <c r="G310" s="424" t="s">
        <v>1310</v>
      </c>
      <c r="H310" s="424" t="s">
        <v>1311</v>
      </c>
      <c r="I310" s="426">
        <v>3156.7833333333333</v>
      </c>
      <c r="J310" s="426">
        <v>4</v>
      </c>
      <c r="K310" s="427">
        <v>12627.099999999999</v>
      </c>
    </row>
    <row r="311" spans="1:11" ht="14.4" customHeight="1" x14ac:dyDescent="0.3">
      <c r="A311" s="422" t="s">
        <v>444</v>
      </c>
      <c r="B311" s="423" t="s">
        <v>445</v>
      </c>
      <c r="C311" s="424" t="s">
        <v>449</v>
      </c>
      <c r="D311" s="425" t="s">
        <v>699</v>
      </c>
      <c r="E311" s="424" t="s">
        <v>1791</v>
      </c>
      <c r="F311" s="425" t="s">
        <v>1792</v>
      </c>
      <c r="G311" s="424" t="s">
        <v>1312</v>
      </c>
      <c r="H311" s="424" t="s">
        <v>1313</v>
      </c>
      <c r="I311" s="426">
        <v>71.39</v>
      </c>
      <c r="J311" s="426">
        <v>30</v>
      </c>
      <c r="K311" s="427">
        <v>2141.6999999999998</v>
      </c>
    </row>
    <row r="312" spans="1:11" ht="14.4" customHeight="1" x14ac:dyDescent="0.3">
      <c r="A312" s="422" t="s">
        <v>444</v>
      </c>
      <c r="B312" s="423" t="s">
        <v>445</v>
      </c>
      <c r="C312" s="424" t="s">
        <v>449</v>
      </c>
      <c r="D312" s="425" t="s">
        <v>699</v>
      </c>
      <c r="E312" s="424" t="s">
        <v>1791</v>
      </c>
      <c r="F312" s="425" t="s">
        <v>1792</v>
      </c>
      <c r="G312" s="424" t="s">
        <v>1312</v>
      </c>
      <c r="H312" s="424" t="s">
        <v>1314</v>
      </c>
      <c r="I312" s="426">
        <v>73.81</v>
      </c>
      <c r="J312" s="426">
        <v>60</v>
      </c>
      <c r="K312" s="427">
        <v>4428.6000000000004</v>
      </c>
    </row>
    <row r="313" spans="1:11" ht="14.4" customHeight="1" x14ac:dyDescent="0.3">
      <c r="A313" s="422" t="s">
        <v>444</v>
      </c>
      <c r="B313" s="423" t="s">
        <v>445</v>
      </c>
      <c r="C313" s="424" t="s">
        <v>449</v>
      </c>
      <c r="D313" s="425" t="s">
        <v>699</v>
      </c>
      <c r="E313" s="424" t="s">
        <v>1791</v>
      </c>
      <c r="F313" s="425" t="s">
        <v>1792</v>
      </c>
      <c r="G313" s="424" t="s">
        <v>1315</v>
      </c>
      <c r="H313" s="424" t="s">
        <v>1316</v>
      </c>
      <c r="I313" s="426">
        <v>6785</v>
      </c>
      <c r="J313" s="426">
        <v>1</v>
      </c>
      <c r="K313" s="427">
        <v>6785</v>
      </c>
    </row>
    <row r="314" spans="1:11" ht="14.4" customHeight="1" x14ac:dyDescent="0.3">
      <c r="A314" s="422" t="s">
        <v>444</v>
      </c>
      <c r="B314" s="423" t="s">
        <v>445</v>
      </c>
      <c r="C314" s="424" t="s">
        <v>449</v>
      </c>
      <c r="D314" s="425" t="s">
        <v>699</v>
      </c>
      <c r="E314" s="424" t="s">
        <v>1791</v>
      </c>
      <c r="F314" s="425" t="s">
        <v>1792</v>
      </c>
      <c r="G314" s="424" t="s">
        <v>1317</v>
      </c>
      <c r="H314" s="424" t="s">
        <v>1318</v>
      </c>
      <c r="I314" s="426">
        <v>689.65</v>
      </c>
      <c r="J314" s="426">
        <v>1</v>
      </c>
      <c r="K314" s="427">
        <v>689.65</v>
      </c>
    </row>
    <row r="315" spans="1:11" ht="14.4" customHeight="1" x14ac:dyDescent="0.3">
      <c r="A315" s="422" t="s">
        <v>444</v>
      </c>
      <c r="B315" s="423" t="s">
        <v>445</v>
      </c>
      <c r="C315" s="424" t="s">
        <v>449</v>
      </c>
      <c r="D315" s="425" t="s">
        <v>699</v>
      </c>
      <c r="E315" s="424" t="s">
        <v>1791</v>
      </c>
      <c r="F315" s="425" t="s">
        <v>1792</v>
      </c>
      <c r="G315" s="424" t="s">
        <v>1319</v>
      </c>
      <c r="H315" s="424" t="s">
        <v>1320</v>
      </c>
      <c r="I315" s="426">
        <v>157.47999999999999</v>
      </c>
      <c r="J315" s="426">
        <v>1</v>
      </c>
      <c r="K315" s="427">
        <v>157.47999999999999</v>
      </c>
    </row>
    <row r="316" spans="1:11" ht="14.4" customHeight="1" x14ac:dyDescent="0.3">
      <c r="A316" s="422" t="s">
        <v>444</v>
      </c>
      <c r="B316" s="423" t="s">
        <v>445</v>
      </c>
      <c r="C316" s="424" t="s">
        <v>449</v>
      </c>
      <c r="D316" s="425" t="s">
        <v>699</v>
      </c>
      <c r="E316" s="424" t="s">
        <v>1791</v>
      </c>
      <c r="F316" s="425" t="s">
        <v>1792</v>
      </c>
      <c r="G316" s="424" t="s">
        <v>1319</v>
      </c>
      <c r="H316" s="424" t="s">
        <v>1321</v>
      </c>
      <c r="I316" s="426">
        <v>152.30800000000002</v>
      </c>
      <c r="J316" s="426">
        <v>11</v>
      </c>
      <c r="K316" s="427">
        <v>1680.5600000000002</v>
      </c>
    </row>
    <row r="317" spans="1:11" ht="14.4" customHeight="1" x14ac:dyDescent="0.3">
      <c r="A317" s="422" t="s">
        <v>444</v>
      </c>
      <c r="B317" s="423" t="s">
        <v>445</v>
      </c>
      <c r="C317" s="424" t="s">
        <v>449</v>
      </c>
      <c r="D317" s="425" t="s">
        <v>699</v>
      </c>
      <c r="E317" s="424" t="s">
        <v>1791</v>
      </c>
      <c r="F317" s="425" t="s">
        <v>1792</v>
      </c>
      <c r="G317" s="424" t="s">
        <v>1322</v>
      </c>
      <c r="H317" s="424" t="s">
        <v>1323</v>
      </c>
      <c r="I317" s="426">
        <v>70.11</v>
      </c>
      <c r="J317" s="426">
        <v>3</v>
      </c>
      <c r="K317" s="427">
        <v>210.33</v>
      </c>
    </row>
    <row r="318" spans="1:11" ht="14.4" customHeight="1" x14ac:dyDescent="0.3">
      <c r="A318" s="422" t="s">
        <v>444</v>
      </c>
      <c r="B318" s="423" t="s">
        <v>445</v>
      </c>
      <c r="C318" s="424" t="s">
        <v>449</v>
      </c>
      <c r="D318" s="425" t="s">
        <v>699</v>
      </c>
      <c r="E318" s="424" t="s">
        <v>1791</v>
      </c>
      <c r="F318" s="425" t="s">
        <v>1792</v>
      </c>
      <c r="G318" s="424" t="s">
        <v>1324</v>
      </c>
      <c r="H318" s="424" t="s">
        <v>1325</v>
      </c>
      <c r="I318" s="426">
        <v>1443.25</v>
      </c>
      <c r="J318" s="426">
        <v>4</v>
      </c>
      <c r="K318" s="427">
        <v>5773</v>
      </c>
    </row>
    <row r="319" spans="1:11" ht="14.4" customHeight="1" x14ac:dyDescent="0.3">
      <c r="A319" s="422" t="s">
        <v>444</v>
      </c>
      <c r="B319" s="423" t="s">
        <v>445</v>
      </c>
      <c r="C319" s="424" t="s">
        <v>449</v>
      </c>
      <c r="D319" s="425" t="s">
        <v>699</v>
      </c>
      <c r="E319" s="424" t="s">
        <v>1791</v>
      </c>
      <c r="F319" s="425" t="s">
        <v>1792</v>
      </c>
      <c r="G319" s="424" t="s">
        <v>1326</v>
      </c>
      <c r="H319" s="424" t="s">
        <v>1327</v>
      </c>
      <c r="I319" s="426">
        <v>516.01</v>
      </c>
      <c r="J319" s="426">
        <v>3</v>
      </c>
      <c r="K319" s="427">
        <v>1548.03</v>
      </c>
    </row>
    <row r="320" spans="1:11" ht="14.4" customHeight="1" x14ac:dyDescent="0.3">
      <c r="A320" s="422" t="s">
        <v>444</v>
      </c>
      <c r="B320" s="423" t="s">
        <v>445</v>
      </c>
      <c r="C320" s="424" t="s">
        <v>449</v>
      </c>
      <c r="D320" s="425" t="s">
        <v>699</v>
      </c>
      <c r="E320" s="424" t="s">
        <v>1791</v>
      </c>
      <c r="F320" s="425" t="s">
        <v>1792</v>
      </c>
      <c r="G320" s="424" t="s">
        <v>1328</v>
      </c>
      <c r="H320" s="424" t="s">
        <v>1329</v>
      </c>
      <c r="I320" s="426">
        <v>390.83</v>
      </c>
      <c r="J320" s="426">
        <v>4</v>
      </c>
      <c r="K320" s="427">
        <v>1563.32</v>
      </c>
    </row>
    <row r="321" spans="1:11" ht="14.4" customHeight="1" x14ac:dyDescent="0.3">
      <c r="A321" s="422" t="s">
        <v>444</v>
      </c>
      <c r="B321" s="423" t="s">
        <v>445</v>
      </c>
      <c r="C321" s="424" t="s">
        <v>449</v>
      </c>
      <c r="D321" s="425" t="s">
        <v>699</v>
      </c>
      <c r="E321" s="424" t="s">
        <v>1791</v>
      </c>
      <c r="F321" s="425" t="s">
        <v>1792</v>
      </c>
      <c r="G321" s="424" t="s">
        <v>1330</v>
      </c>
      <c r="H321" s="424" t="s">
        <v>1331</v>
      </c>
      <c r="I321" s="426">
        <v>141.55000000000001</v>
      </c>
      <c r="J321" s="426">
        <v>30</v>
      </c>
      <c r="K321" s="427">
        <v>4246.62</v>
      </c>
    </row>
    <row r="322" spans="1:11" ht="14.4" customHeight="1" x14ac:dyDescent="0.3">
      <c r="A322" s="422" t="s">
        <v>444</v>
      </c>
      <c r="B322" s="423" t="s">
        <v>445</v>
      </c>
      <c r="C322" s="424" t="s">
        <v>449</v>
      </c>
      <c r="D322" s="425" t="s">
        <v>699</v>
      </c>
      <c r="E322" s="424" t="s">
        <v>1791</v>
      </c>
      <c r="F322" s="425" t="s">
        <v>1792</v>
      </c>
      <c r="G322" s="424" t="s">
        <v>1332</v>
      </c>
      <c r="H322" s="424" t="s">
        <v>1333</v>
      </c>
      <c r="I322" s="426">
        <v>2139.6833333333329</v>
      </c>
      <c r="J322" s="426">
        <v>7</v>
      </c>
      <c r="K322" s="427">
        <v>8669.65</v>
      </c>
    </row>
    <row r="323" spans="1:11" ht="14.4" customHeight="1" x14ac:dyDescent="0.3">
      <c r="A323" s="422" t="s">
        <v>444</v>
      </c>
      <c r="B323" s="423" t="s">
        <v>445</v>
      </c>
      <c r="C323" s="424" t="s">
        <v>449</v>
      </c>
      <c r="D323" s="425" t="s">
        <v>699</v>
      </c>
      <c r="E323" s="424" t="s">
        <v>1791</v>
      </c>
      <c r="F323" s="425" t="s">
        <v>1792</v>
      </c>
      <c r="G323" s="424" t="s">
        <v>1334</v>
      </c>
      <c r="H323" s="424" t="s">
        <v>1335</v>
      </c>
      <c r="I323" s="426">
        <v>163.22999999999999</v>
      </c>
      <c r="J323" s="426">
        <v>6</v>
      </c>
      <c r="K323" s="427">
        <v>979.37999999999988</v>
      </c>
    </row>
    <row r="324" spans="1:11" ht="14.4" customHeight="1" x14ac:dyDescent="0.3">
      <c r="A324" s="422" t="s">
        <v>444</v>
      </c>
      <c r="B324" s="423" t="s">
        <v>445</v>
      </c>
      <c r="C324" s="424" t="s">
        <v>449</v>
      </c>
      <c r="D324" s="425" t="s">
        <v>699</v>
      </c>
      <c r="E324" s="424" t="s">
        <v>1791</v>
      </c>
      <c r="F324" s="425" t="s">
        <v>1792</v>
      </c>
      <c r="G324" s="424" t="s">
        <v>1336</v>
      </c>
      <c r="H324" s="424" t="s">
        <v>1337</v>
      </c>
      <c r="I324" s="426">
        <v>676</v>
      </c>
      <c r="J324" s="426">
        <v>8</v>
      </c>
      <c r="K324" s="427">
        <v>5408.03</v>
      </c>
    </row>
    <row r="325" spans="1:11" ht="14.4" customHeight="1" x14ac:dyDescent="0.3">
      <c r="A325" s="422" t="s">
        <v>444</v>
      </c>
      <c r="B325" s="423" t="s">
        <v>445</v>
      </c>
      <c r="C325" s="424" t="s">
        <v>449</v>
      </c>
      <c r="D325" s="425" t="s">
        <v>699</v>
      </c>
      <c r="E325" s="424" t="s">
        <v>1791</v>
      </c>
      <c r="F325" s="425" t="s">
        <v>1792</v>
      </c>
      <c r="G325" s="424" t="s">
        <v>1338</v>
      </c>
      <c r="H325" s="424" t="s">
        <v>1339</v>
      </c>
      <c r="I325" s="426">
        <v>2051.5150000000003</v>
      </c>
      <c r="J325" s="426">
        <v>2</v>
      </c>
      <c r="K325" s="427">
        <v>4103.0300000000007</v>
      </c>
    </row>
    <row r="326" spans="1:11" ht="14.4" customHeight="1" x14ac:dyDescent="0.3">
      <c r="A326" s="422" t="s">
        <v>444</v>
      </c>
      <c r="B326" s="423" t="s">
        <v>445</v>
      </c>
      <c r="C326" s="424" t="s">
        <v>449</v>
      </c>
      <c r="D326" s="425" t="s">
        <v>699</v>
      </c>
      <c r="E326" s="424" t="s">
        <v>1791</v>
      </c>
      <c r="F326" s="425" t="s">
        <v>1792</v>
      </c>
      <c r="G326" s="424" t="s">
        <v>1340</v>
      </c>
      <c r="H326" s="424" t="s">
        <v>1341</v>
      </c>
      <c r="I326" s="426">
        <v>863.88</v>
      </c>
      <c r="J326" s="426">
        <v>1</v>
      </c>
      <c r="K326" s="427">
        <v>863.88</v>
      </c>
    </row>
    <row r="327" spans="1:11" ht="14.4" customHeight="1" x14ac:dyDescent="0.3">
      <c r="A327" s="422" t="s">
        <v>444</v>
      </c>
      <c r="B327" s="423" t="s">
        <v>445</v>
      </c>
      <c r="C327" s="424" t="s">
        <v>449</v>
      </c>
      <c r="D327" s="425" t="s">
        <v>699</v>
      </c>
      <c r="E327" s="424" t="s">
        <v>1791</v>
      </c>
      <c r="F327" s="425" t="s">
        <v>1792</v>
      </c>
      <c r="G327" s="424" t="s">
        <v>1342</v>
      </c>
      <c r="H327" s="424" t="s">
        <v>1343</v>
      </c>
      <c r="I327" s="426">
        <v>2078.3000000000002</v>
      </c>
      <c r="J327" s="426">
        <v>3</v>
      </c>
      <c r="K327" s="427">
        <v>6234.9000000000005</v>
      </c>
    </row>
    <row r="328" spans="1:11" ht="14.4" customHeight="1" x14ac:dyDescent="0.3">
      <c r="A328" s="422" t="s">
        <v>444</v>
      </c>
      <c r="B328" s="423" t="s">
        <v>445</v>
      </c>
      <c r="C328" s="424" t="s">
        <v>449</v>
      </c>
      <c r="D328" s="425" t="s">
        <v>699</v>
      </c>
      <c r="E328" s="424" t="s">
        <v>1791</v>
      </c>
      <c r="F328" s="425" t="s">
        <v>1792</v>
      </c>
      <c r="G328" s="424" t="s">
        <v>1342</v>
      </c>
      <c r="H328" s="424" t="s">
        <v>1344</v>
      </c>
      <c r="I328" s="426">
        <v>2078.3000000000002</v>
      </c>
      <c r="J328" s="426">
        <v>1</v>
      </c>
      <c r="K328" s="427">
        <v>2078.3000000000002</v>
      </c>
    </row>
    <row r="329" spans="1:11" ht="14.4" customHeight="1" x14ac:dyDescent="0.3">
      <c r="A329" s="422" t="s">
        <v>444</v>
      </c>
      <c r="B329" s="423" t="s">
        <v>445</v>
      </c>
      <c r="C329" s="424" t="s">
        <v>449</v>
      </c>
      <c r="D329" s="425" t="s">
        <v>699</v>
      </c>
      <c r="E329" s="424" t="s">
        <v>1791</v>
      </c>
      <c r="F329" s="425" t="s">
        <v>1792</v>
      </c>
      <c r="G329" s="424" t="s">
        <v>1345</v>
      </c>
      <c r="H329" s="424" t="s">
        <v>1346</v>
      </c>
      <c r="I329" s="426">
        <v>516</v>
      </c>
      <c r="J329" s="426">
        <v>1</v>
      </c>
      <c r="K329" s="427">
        <v>516</v>
      </c>
    </row>
    <row r="330" spans="1:11" ht="14.4" customHeight="1" x14ac:dyDescent="0.3">
      <c r="A330" s="422" t="s">
        <v>444</v>
      </c>
      <c r="B330" s="423" t="s">
        <v>445</v>
      </c>
      <c r="C330" s="424" t="s">
        <v>449</v>
      </c>
      <c r="D330" s="425" t="s">
        <v>699</v>
      </c>
      <c r="E330" s="424" t="s">
        <v>1791</v>
      </c>
      <c r="F330" s="425" t="s">
        <v>1792</v>
      </c>
      <c r="G330" s="424" t="s">
        <v>1347</v>
      </c>
      <c r="H330" s="424" t="s">
        <v>1348</v>
      </c>
      <c r="I330" s="426">
        <v>5786.2250000000004</v>
      </c>
      <c r="J330" s="426">
        <v>2</v>
      </c>
      <c r="K330" s="427">
        <v>11572.45</v>
      </c>
    </row>
    <row r="331" spans="1:11" ht="14.4" customHeight="1" x14ac:dyDescent="0.3">
      <c r="A331" s="422" t="s">
        <v>444</v>
      </c>
      <c r="B331" s="423" t="s">
        <v>445</v>
      </c>
      <c r="C331" s="424" t="s">
        <v>449</v>
      </c>
      <c r="D331" s="425" t="s">
        <v>699</v>
      </c>
      <c r="E331" s="424" t="s">
        <v>1791</v>
      </c>
      <c r="F331" s="425" t="s">
        <v>1792</v>
      </c>
      <c r="G331" s="424" t="s">
        <v>1349</v>
      </c>
      <c r="H331" s="424" t="s">
        <v>1350</v>
      </c>
      <c r="I331" s="426">
        <v>64.13</v>
      </c>
      <c r="J331" s="426">
        <v>30</v>
      </c>
      <c r="K331" s="427">
        <v>1924</v>
      </c>
    </row>
    <row r="332" spans="1:11" ht="14.4" customHeight="1" x14ac:dyDescent="0.3">
      <c r="A332" s="422" t="s">
        <v>444</v>
      </c>
      <c r="B332" s="423" t="s">
        <v>445</v>
      </c>
      <c r="C332" s="424" t="s">
        <v>449</v>
      </c>
      <c r="D332" s="425" t="s">
        <v>699</v>
      </c>
      <c r="E332" s="424" t="s">
        <v>1791</v>
      </c>
      <c r="F332" s="425" t="s">
        <v>1792</v>
      </c>
      <c r="G332" s="424" t="s">
        <v>1351</v>
      </c>
      <c r="H332" s="424" t="s">
        <v>1352</v>
      </c>
      <c r="I332" s="426">
        <v>19816</v>
      </c>
      <c r="J332" s="426">
        <v>1</v>
      </c>
      <c r="K332" s="427">
        <v>19816</v>
      </c>
    </row>
    <row r="333" spans="1:11" ht="14.4" customHeight="1" x14ac:dyDescent="0.3">
      <c r="A333" s="422" t="s">
        <v>444</v>
      </c>
      <c r="B333" s="423" t="s">
        <v>445</v>
      </c>
      <c r="C333" s="424" t="s">
        <v>449</v>
      </c>
      <c r="D333" s="425" t="s">
        <v>699</v>
      </c>
      <c r="E333" s="424" t="s">
        <v>1791</v>
      </c>
      <c r="F333" s="425" t="s">
        <v>1792</v>
      </c>
      <c r="G333" s="424" t="s">
        <v>1351</v>
      </c>
      <c r="H333" s="424" t="s">
        <v>1353</v>
      </c>
      <c r="I333" s="426">
        <v>19816</v>
      </c>
      <c r="J333" s="426">
        <v>3</v>
      </c>
      <c r="K333" s="427">
        <v>59448</v>
      </c>
    </row>
    <row r="334" spans="1:11" ht="14.4" customHeight="1" x14ac:dyDescent="0.3">
      <c r="A334" s="422" t="s">
        <v>444</v>
      </c>
      <c r="B334" s="423" t="s">
        <v>445</v>
      </c>
      <c r="C334" s="424" t="s">
        <v>449</v>
      </c>
      <c r="D334" s="425" t="s">
        <v>699</v>
      </c>
      <c r="E334" s="424" t="s">
        <v>1791</v>
      </c>
      <c r="F334" s="425" t="s">
        <v>1792</v>
      </c>
      <c r="G334" s="424" t="s">
        <v>1354</v>
      </c>
      <c r="H334" s="424" t="s">
        <v>1355</v>
      </c>
      <c r="I334" s="426">
        <v>979</v>
      </c>
      <c r="J334" s="426">
        <v>3</v>
      </c>
      <c r="K334" s="427">
        <v>2937.01</v>
      </c>
    </row>
    <row r="335" spans="1:11" ht="14.4" customHeight="1" x14ac:dyDescent="0.3">
      <c r="A335" s="422" t="s">
        <v>444</v>
      </c>
      <c r="B335" s="423" t="s">
        <v>445</v>
      </c>
      <c r="C335" s="424" t="s">
        <v>449</v>
      </c>
      <c r="D335" s="425" t="s">
        <v>699</v>
      </c>
      <c r="E335" s="424" t="s">
        <v>1791</v>
      </c>
      <c r="F335" s="425" t="s">
        <v>1792</v>
      </c>
      <c r="G335" s="424" t="s">
        <v>1356</v>
      </c>
      <c r="H335" s="424" t="s">
        <v>1357</v>
      </c>
      <c r="I335" s="426">
        <v>3943.35</v>
      </c>
      <c r="J335" s="426">
        <v>17</v>
      </c>
      <c r="K335" s="427">
        <v>67036.95</v>
      </c>
    </row>
    <row r="336" spans="1:11" ht="14.4" customHeight="1" x14ac:dyDescent="0.3">
      <c r="A336" s="422" t="s">
        <v>444</v>
      </c>
      <c r="B336" s="423" t="s">
        <v>445</v>
      </c>
      <c r="C336" s="424" t="s">
        <v>449</v>
      </c>
      <c r="D336" s="425" t="s">
        <v>699</v>
      </c>
      <c r="E336" s="424" t="s">
        <v>1791</v>
      </c>
      <c r="F336" s="425" t="s">
        <v>1792</v>
      </c>
      <c r="G336" s="424" t="s">
        <v>1358</v>
      </c>
      <c r="H336" s="424" t="s">
        <v>1359</v>
      </c>
      <c r="I336" s="426">
        <v>53.94</v>
      </c>
      <c r="J336" s="426">
        <v>10</v>
      </c>
      <c r="K336" s="427">
        <v>539.39</v>
      </c>
    </row>
    <row r="337" spans="1:11" ht="14.4" customHeight="1" x14ac:dyDescent="0.3">
      <c r="A337" s="422" t="s">
        <v>444</v>
      </c>
      <c r="B337" s="423" t="s">
        <v>445</v>
      </c>
      <c r="C337" s="424" t="s">
        <v>449</v>
      </c>
      <c r="D337" s="425" t="s">
        <v>699</v>
      </c>
      <c r="E337" s="424" t="s">
        <v>1791</v>
      </c>
      <c r="F337" s="425" t="s">
        <v>1792</v>
      </c>
      <c r="G337" s="424" t="s">
        <v>1360</v>
      </c>
      <c r="H337" s="424" t="s">
        <v>1361</v>
      </c>
      <c r="I337" s="426">
        <v>1088</v>
      </c>
      <c r="J337" s="426">
        <v>1</v>
      </c>
      <c r="K337" s="427">
        <v>1088</v>
      </c>
    </row>
    <row r="338" spans="1:11" ht="14.4" customHeight="1" x14ac:dyDescent="0.3">
      <c r="A338" s="422" t="s">
        <v>444</v>
      </c>
      <c r="B338" s="423" t="s">
        <v>445</v>
      </c>
      <c r="C338" s="424" t="s">
        <v>449</v>
      </c>
      <c r="D338" s="425" t="s">
        <v>699</v>
      </c>
      <c r="E338" s="424" t="s">
        <v>1791</v>
      </c>
      <c r="F338" s="425" t="s">
        <v>1792</v>
      </c>
      <c r="G338" s="424" t="s">
        <v>1362</v>
      </c>
      <c r="H338" s="424" t="s">
        <v>1363</v>
      </c>
      <c r="I338" s="426">
        <v>76.835000000000008</v>
      </c>
      <c r="J338" s="426">
        <v>120</v>
      </c>
      <c r="K338" s="427">
        <v>9546.9</v>
      </c>
    </row>
    <row r="339" spans="1:11" ht="14.4" customHeight="1" x14ac:dyDescent="0.3">
      <c r="A339" s="422" t="s">
        <v>444</v>
      </c>
      <c r="B339" s="423" t="s">
        <v>445</v>
      </c>
      <c r="C339" s="424" t="s">
        <v>449</v>
      </c>
      <c r="D339" s="425" t="s">
        <v>699</v>
      </c>
      <c r="E339" s="424" t="s">
        <v>1791</v>
      </c>
      <c r="F339" s="425" t="s">
        <v>1792</v>
      </c>
      <c r="G339" s="424" t="s">
        <v>1364</v>
      </c>
      <c r="H339" s="424" t="s">
        <v>1365</v>
      </c>
      <c r="I339" s="426">
        <v>348.45</v>
      </c>
      <c r="J339" s="426">
        <v>2</v>
      </c>
      <c r="K339" s="427">
        <v>696.91</v>
      </c>
    </row>
    <row r="340" spans="1:11" ht="14.4" customHeight="1" x14ac:dyDescent="0.3">
      <c r="A340" s="422" t="s">
        <v>444</v>
      </c>
      <c r="B340" s="423" t="s">
        <v>445</v>
      </c>
      <c r="C340" s="424" t="s">
        <v>449</v>
      </c>
      <c r="D340" s="425" t="s">
        <v>699</v>
      </c>
      <c r="E340" s="424" t="s">
        <v>1791</v>
      </c>
      <c r="F340" s="425" t="s">
        <v>1792</v>
      </c>
      <c r="G340" s="424" t="s">
        <v>1366</v>
      </c>
      <c r="H340" s="424" t="s">
        <v>1367</v>
      </c>
      <c r="I340" s="426">
        <v>166.98</v>
      </c>
      <c r="J340" s="426">
        <v>5</v>
      </c>
      <c r="K340" s="427">
        <v>834.9</v>
      </c>
    </row>
    <row r="341" spans="1:11" ht="14.4" customHeight="1" x14ac:dyDescent="0.3">
      <c r="A341" s="422" t="s">
        <v>444</v>
      </c>
      <c r="B341" s="423" t="s">
        <v>445</v>
      </c>
      <c r="C341" s="424" t="s">
        <v>449</v>
      </c>
      <c r="D341" s="425" t="s">
        <v>699</v>
      </c>
      <c r="E341" s="424" t="s">
        <v>1791</v>
      </c>
      <c r="F341" s="425" t="s">
        <v>1792</v>
      </c>
      <c r="G341" s="424" t="s">
        <v>1368</v>
      </c>
      <c r="H341" s="424" t="s">
        <v>1369</v>
      </c>
      <c r="I341" s="426">
        <v>863.88</v>
      </c>
      <c r="J341" s="426">
        <v>1</v>
      </c>
      <c r="K341" s="427">
        <v>863.88</v>
      </c>
    </row>
    <row r="342" spans="1:11" ht="14.4" customHeight="1" x14ac:dyDescent="0.3">
      <c r="A342" s="422" t="s">
        <v>444</v>
      </c>
      <c r="B342" s="423" t="s">
        <v>445</v>
      </c>
      <c r="C342" s="424" t="s">
        <v>449</v>
      </c>
      <c r="D342" s="425" t="s">
        <v>699</v>
      </c>
      <c r="E342" s="424" t="s">
        <v>1791</v>
      </c>
      <c r="F342" s="425" t="s">
        <v>1792</v>
      </c>
      <c r="G342" s="424" t="s">
        <v>1370</v>
      </c>
      <c r="H342" s="424" t="s">
        <v>1371</v>
      </c>
      <c r="I342" s="426">
        <v>2402</v>
      </c>
      <c r="J342" s="426">
        <v>3</v>
      </c>
      <c r="K342" s="427">
        <v>7206</v>
      </c>
    </row>
    <row r="343" spans="1:11" ht="14.4" customHeight="1" x14ac:dyDescent="0.3">
      <c r="A343" s="422" t="s">
        <v>444</v>
      </c>
      <c r="B343" s="423" t="s">
        <v>445</v>
      </c>
      <c r="C343" s="424" t="s">
        <v>449</v>
      </c>
      <c r="D343" s="425" t="s">
        <v>699</v>
      </c>
      <c r="E343" s="424" t="s">
        <v>1791</v>
      </c>
      <c r="F343" s="425" t="s">
        <v>1792</v>
      </c>
      <c r="G343" s="424" t="s">
        <v>1372</v>
      </c>
      <c r="H343" s="424" t="s">
        <v>1373</v>
      </c>
      <c r="I343" s="426">
        <v>0.93</v>
      </c>
      <c r="J343" s="426">
        <v>500</v>
      </c>
      <c r="K343" s="427">
        <v>463.43</v>
      </c>
    </row>
    <row r="344" spans="1:11" ht="14.4" customHeight="1" x14ac:dyDescent="0.3">
      <c r="A344" s="422" t="s">
        <v>444</v>
      </c>
      <c r="B344" s="423" t="s">
        <v>445</v>
      </c>
      <c r="C344" s="424" t="s">
        <v>449</v>
      </c>
      <c r="D344" s="425" t="s">
        <v>699</v>
      </c>
      <c r="E344" s="424" t="s">
        <v>1791</v>
      </c>
      <c r="F344" s="425" t="s">
        <v>1792</v>
      </c>
      <c r="G344" s="424" t="s">
        <v>1374</v>
      </c>
      <c r="H344" s="424" t="s">
        <v>1375</v>
      </c>
      <c r="I344" s="426">
        <v>2042.48</v>
      </c>
      <c r="J344" s="426">
        <v>1</v>
      </c>
      <c r="K344" s="427">
        <v>2042.48</v>
      </c>
    </row>
    <row r="345" spans="1:11" ht="14.4" customHeight="1" x14ac:dyDescent="0.3">
      <c r="A345" s="422" t="s">
        <v>444</v>
      </c>
      <c r="B345" s="423" t="s">
        <v>445</v>
      </c>
      <c r="C345" s="424" t="s">
        <v>449</v>
      </c>
      <c r="D345" s="425" t="s">
        <v>699</v>
      </c>
      <c r="E345" s="424" t="s">
        <v>1791</v>
      </c>
      <c r="F345" s="425" t="s">
        <v>1792</v>
      </c>
      <c r="G345" s="424" t="s">
        <v>1376</v>
      </c>
      <c r="H345" s="424" t="s">
        <v>1377</v>
      </c>
      <c r="I345" s="426">
        <v>2916.1</v>
      </c>
      <c r="J345" s="426">
        <v>1</v>
      </c>
      <c r="K345" s="427">
        <v>2916.1</v>
      </c>
    </row>
    <row r="346" spans="1:11" ht="14.4" customHeight="1" x14ac:dyDescent="0.3">
      <c r="A346" s="422" t="s">
        <v>444</v>
      </c>
      <c r="B346" s="423" t="s">
        <v>445</v>
      </c>
      <c r="C346" s="424" t="s">
        <v>449</v>
      </c>
      <c r="D346" s="425" t="s">
        <v>699</v>
      </c>
      <c r="E346" s="424" t="s">
        <v>1791</v>
      </c>
      <c r="F346" s="425" t="s">
        <v>1792</v>
      </c>
      <c r="G346" s="424" t="s">
        <v>1378</v>
      </c>
      <c r="H346" s="424" t="s">
        <v>1379</v>
      </c>
      <c r="I346" s="426">
        <v>379.44</v>
      </c>
      <c r="J346" s="426">
        <v>8</v>
      </c>
      <c r="K346" s="427">
        <v>3035.51</v>
      </c>
    </row>
    <row r="347" spans="1:11" ht="14.4" customHeight="1" x14ac:dyDescent="0.3">
      <c r="A347" s="422" t="s">
        <v>444</v>
      </c>
      <c r="B347" s="423" t="s">
        <v>445</v>
      </c>
      <c r="C347" s="424" t="s">
        <v>449</v>
      </c>
      <c r="D347" s="425" t="s">
        <v>699</v>
      </c>
      <c r="E347" s="424" t="s">
        <v>1791</v>
      </c>
      <c r="F347" s="425" t="s">
        <v>1792</v>
      </c>
      <c r="G347" s="424" t="s">
        <v>1380</v>
      </c>
      <c r="H347" s="424" t="s">
        <v>1381</v>
      </c>
      <c r="I347" s="426">
        <v>272.85500000000002</v>
      </c>
      <c r="J347" s="426">
        <v>8</v>
      </c>
      <c r="K347" s="427">
        <v>2222.77</v>
      </c>
    </row>
    <row r="348" spans="1:11" ht="14.4" customHeight="1" x14ac:dyDescent="0.3">
      <c r="A348" s="422" t="s">
        <v>444</v>
      </c>
      <c r="B348" s="423" t="s">
        <v>445</v>
      </c>
      <c r="C348" s="424" t="s">
        <v>449</v>
      </c>
      <c r="D348" s="425" t="s">
        <v>699</v>
      </c>
      <c r="E348" s="424" t="s">
        <v>1791</v>
      </c>
      <c r="F348" s="425" t="s">
        <v>1792</v>
      </c>
      <c r="G348" s="424" t="s">
        <v>1382</v>
      </c>
      <c r="H348" s="424" t="s">
        <v>1383</v>
      </c>
      <c r="I348" s="426">
        <v>465.85</v>
      </c>
      <c r="J348" s="426">
        <v>2</v>
      </c>
      <c r="K348" s="427">
        <v>931.7</v>
      </c>
    </row>
    <row r="349" spans="1:11" ht="14.4" customHeight="1" x14ac:dyDescent="0.3">
      <c r="A349" s="422" t="s">
        <v>444</v>
      </c>
      <c r="B349" s="423" t="s">
        <v>445</v>
      </c>
      <c r="C349" s="424" t="s">
        <v>449</v>
      </c>
      <c r="D349" s="425" t="s">
        <v>699</v>
      </c>
      <c r="E349" s="424" t="s">
        <v>1791</v>
      </c>
      <c r="F349" s="425" t="s">
        <v>1792</v>
      </c>
      <c r="G349" s="424" t="s">
        <v>1384</v>
      </c>
      <c r="H349" s="424" t="s">
        <v>1385</v>
      </c>
      <c r="I349" s="426">
        <v>3943.35</v>
      </c>
      <c r="J349" s="426">
        <v>2</v>
      </c>
      <c r="K349" s="427">
        <v>7886.7</v>
      </c>
    </row>
    <row r="350" spans="1:11" ht="14.4" customHeight="1" x14ac:dyDescent="0.3">
      <c r="A350" s="422" t="s">
        <v>444</v>
      </c>
      <c r="B350" s="423" t="s">
        <v>445</v>
      </c>
      <c r="C350" s="424" t="s">
        <v>449</v>
      </c>
      <c r="D350" s="425" t="s">
        <v>699</v>
      </c>
      <c r="E350" s="424" t="s">
        <v>1791</v>
      </c>
      <c r="F350" s="425" t="s">
        <v>1792</v>
      </c>
      <c r="G350" s="424" t="s">
        <v>1386</v>
      </c>
      <c r="H350" s="424" t="s">
        <v>1387</v>
      </c>
      <c r="I350" s="426">
        <v>250.02500000000001</v>
      </c>
      <c r="J350" s="426">
        <v>6</v>
      </c>
      <c r="K350" s="427">
        <v>1500.15</v>
      </c>
    </row>
    <row r="351" spans="1:11" ht="14.4" customHeight="1" x14ac:dyDescent="0.3">
      <c r="A351" s="422" t="s">
        <v>444</v>
      </c>
      <c r="B351" s="423" t="s">
        <v>445</v>
      </c>
      <c r="C351" s="424" t="s">
        <v>449</v>
      </c>
      <c r="D351" s="425" t="s">
        <v>699</v>
      </c>
      <c r="E351" s="424" t="s">
        <v>1791</v>
      </c>
      <c r="F351" s="425" t="s">
        <v>1792</v>
      </c>
      <c r="G351" s="424" t="s">
        <v>1388</v>
      </c>
      <c r="H351" s="424" t="s">
        <v>1389</v>
      </c>
      <c r="I351" s="426">
        <v>3049.2</v>
      </c>
      <c r="J351" s="426">
        <v>1</v>
      </c>
      <c r="K351" s="427">
        <v>3049.2</v>
      </c>
    </row>
    <row r="352" spans="1:11" ht="14.4" customHeight="1" x14ac:dyDescent="0.3">
      <c r="A352" s="422" t="s">
        <v>444</v>
      </c>
      <c r="B352" s="423" t="s">
        <v>445</v>
      </c>
      <c r="C352" s="424" t="s">
        <v>449</v>
      </c>
      <c r="D352" s="425" t="s">
        <v>699</v>
      </c>
      <c r="E352" s="424" t="s">
        <v>1791</v>
      </c>
      <c r="F352" s="425" t="s">
        <v>1792</v>
      </c>
      <c r="G352" s="424" t="s">
        <v>1390</v>
      </c>
      <c r="H352" s="424" t="s">
        <v>1391</v>
      </c>
      <c r="I352" s="426">
        <v>53.94</v>
      </c>
      <c r="J352" s="426">
        <v>10</v>
      </c>
      <c r="K352" s="427">
        <v>539.39</v>
      </c>
    </row>
    <row r="353" spans="1:11" ht="14.4" customHeight="1" x14ac:dyDescent="0.3">
      <c r="A353" s="422" t="s">
        <v>444</v>
      </c>
      <c r="B353" s="423" t="s">
        <v>445</v>
      </c>
      <c r="C353" s="424" t="s">
        <v>449</v>
      </c>
      <c r="D353" s="425" t="s">
        <v>699</v>
      </c>
      <c r="E353" s="424" t="s">
        <v>1791</v>
      </c>
      <c r="F353" s="425" t="s">
        <v>1792</v>
      </c>
      <c r="G353" s="424" t="s">
        <v>1392</v>
      </c>
      <c r="H353" s="424" t="s">
        <v>1393</v>
      </c>
      <c r="I353" s="426">
        <v>131.66</v>
      </c>
      <c r="J353" s="426">
        <v>6</v>
      </c>
      <c r="K353" s="427">
        <v>789.99</v>
      </c>
    </row>
    <row r="354" spans="1:11" ht="14.4" customHeight="1" x14ac:dyDescent="0.3">
      <c r="A354" s="422" t="s">
        <v>444</v>
      </c>
      <c r="B354" s="423" t="s">
        <v>445</v>
      </c>
      <c r="C354" s="424" t="s">
        <v>449</v>
      </c>
      <c r="D354" s="425" t="s">
        <v>699</v>
      </c>
      <c r="E354" s="424" t="s">
        <v>1791</v>
      </c>
      <c r="F354" s="425" t="s">
        <v>1792</v>
      </c>
      <c r="G354" s="424" t="s">
        <v>1394</v>
      </c>
      <c r="H354" s="424" t="s">
        <v>1395</v>
      </c>
      <c r="I354" s="426">
        <v>2435</v>
      </c>
      <c r="J354" s="426">
        <v>1</v>
      </c>
      <c r="K354" s="427">
        <v>2435</v>
      </c>
    </row>
    <row r="355" spans="1:11" ht="14.4" customHeight="1" x14ac:dyDescent="0.3">
      <c r="A355" s="422" t="s">
        <v>444</v>
      </c>
      <c r="B355" s="423" t="s">
        <v>445</v>
      </c>
      <c r="C355" s="424" t="s">
        <v>449</v>
      </c>
      <c r="D355" s="425" t="s">
        <v>699</v>
      </c>
      <c r="E355" s="424" t="s">
        <v>1791</v>
      </c>
      <c r="F355" s="425" t="s">
        <v>1792</v>
      </c>
      <c r="G355" s="424" t="s">
        <v>1396</v>
      </c>
      <c r="H355" s="424" t="s">
        <v>1397</v>
      </c>
      <c r="I355" s="426">
        <v>865.15</v>
      </c>
      <c r="J355" s="426">
        <v>1</v>
      </c>
      <c r="K355" s="427">
        <v>865.15</v>
      </c>
    </row>
    <row r="356" spans="1:11" ht="14.4" customHeight="1" x14ac:dyDescent="0.3">
      <c r="A356" s="422" t="s">
        <v>444</v>
      </c>
      <c r="B356" s="423" t="s">
        <v>445</v>
      </c>
      <c r="C356" s="424" t="s">
        <v>449</v>
      </c>
      <c r="D356" s="425" t="s">
        <v>699</v>
      </c>
      <c r="E356" s="424" t="s">
        <v>1791</v>
      </c>
      <c r="F356" s="425" t="s">
        <v>1792</v>
      </c>
      <c r="G356" s="424" t="s">
        <v>1398</v>
      </c>
      <c r="H356" s="424" t="s">
        <v>1399</v>
      </c>
      <c r="I356" s="426">
        <v>511.5</v>
      </c>
      <c r="J356" s="426">
        <v>7</v>
      </c>
      <c r="K356" s="427">
        <v>3580.5</v>
      </c>
    </row>
    <row r="357" spans="1:11" ht="14.4" customHeight="1" x14ac:dyDescent="0.3">
      <c r="A357" s="422" t="s">
        <v>444</v>
      </c>
      <c r="B357" s="423" t="s">
        <v>445</v>
      </c>
      <c r="C357" s="424" t="s">
        <v>449</v>
      </c>
      <c r="D357" s="425" t="s">
        <v>699</v>
      </c>
      <c r="E357" s="424" t="s">
        <v>1791</v>
      </c>
      <c r="F357" s="425" t="s">
        <v>1792</v>
      </c>
      <c r="G357" s="424" t="s">
        <v>1400</v>
      </c>
      <c r="H357" s="424" t="s">
        <v>1401</v>
      </c>
      <c r="I357" s="426">
        <v>59.52</v>
      </c>
      <c r="J357" s="426">
        <v>10</v>
      </c>
      <c r="K357" s="427">
        <v>595.21</v>
      </c>
    </row>
    <row r="358" spans="1:11" ht="14.4" customHeight="1" x14ac:dyDescent="0.3">
      <c r="A358" s="422" t="s">
        <v>444</v>
      </c>
      <c r="B358" s="423" t="s">
        <v>445</v>
      </c>
      <c r="C358" s="424" t="s">
        <v>449</v>
      </c>
      <c r="D358" s="425" t="s">
        <v>699</v>
      </c>
      <c r="E358" s="424" t="s">
        <v>1791</v>
      </c>
      <c r="F358" s="425" t="s">
        <v>1792</v>
      </c>
      <c r="G358" s="424" t="s">
        <v>1402</v>
      </c>
      <c r="H358" s="424" t="s">
        <v>1403</v>
      </c>
      <c r="I358" s="426">
        <v>7469</v>
      </c>
      <c r="J358" s="426">
        <v>1</v>
      </c>
      <c r="K358" s="427">
        <v>7469</v>
      </c>
    </row>
    <row r="359" spans="1:11" ht="14.4" customHeight="1" x14ac:dyDescent="0.3">
      <c r="A359" s="422" t="s">
        <v>444</v>
      </c>
      <c r="B359" s="423" t="s">
        <v>445</v>
      </c>
      <c r="C359" s="424" t="s">
        <v>449</v>
      </c>
      <c r="D359" s="425" t="s">
        <v>699</v>
      </c>
      <c r="E359" s="424" t="s">
        <v>1791</v>
      </c>
      <c r="F359" s="425" t="s">
        <v>1792</v>
      </c>
      <c r="G359" s="424" t="s">
        <v>1404</v>
      </c>
      <c r="H359" s="424" t="s">
        <v>1405</v>
      </c>
      <c r="I359" s="426">
        <v>8.11</v>
      </c>
      <c r="J359" s="426">
        <v>100</v>
      </c>
      <c r="K359" s="427">
        <v>811</v>
      </c>
    </row>
    <row r="360" spans="1:11" ht="14.4" customHeight="1" x14ac:dyDescent="0.3">
      <c r="A360" s="422" t="s">
        <v>444</v>
      </c>
      <c r="B360" s="423" t="s">
        <v>445</v>
      </c>
      <c r="C360" s="424" t="s">
        <v>449</v>
      </c>
      <c r="D360" s="425" t="s">
        <v>699</v>
      </c>
      <c r="E360" s="424" t="s">
        <v>1791</v>
      </c>
      <c r="F360" s="425" t="s">
        <v>1792</v>
      </c>
      <c r="G360" s="424" t="s">
        <v>1406</v>
      </c>
      <c r="H360" s="424" t="s">
        <v>1407</v>
      </c>
      <c r="I360" s="426">
        <v>4160</v>
      </c>
      <c r="J360" s="426">
        <v>2</v>
      </c>
      <c r="K360" s="427">
        <v>8320</v>
      </c>
    </row>
    <row r="361" spans="1:11" ht="14.4" customHeight="1" x14ac:dyDescent="0.3">
      <c r="A361" s="422" t="s">
        <v>444</v>
      </c>
      <c r="B361" s="423" t="s">
        <v>445</v>
      </c>
      <c r="C361" s="424" t="s">
        <v>449</v>
      </c>
      <c r="D361" s="425" t="s">
        <v>699</v>
      </c>
      <c r="E361" s="424" t="s">
        <v>1791</v>
      </c>
      <c r="F361" s="425" t="s">
        <v>1792</v>
      </c>
      <c r="G361" s="424" t="s">
        <v>1408</v>
      </c>
      <c r="H361" s="424" t="s">
        <v>1409</v>
      </c>
      <c r="I361" s="426">
        <v>1385.45</v>
      </c>
      <c r="J361" s="426">
        <v>1</v>
      </c>
      <c r="K361" s="427">
        <v>1385.45</v>
      </c>
    </row>
    <row r="362" spans="1:11" ht="14.4" customHeight="1" x14ac:dyDescent="0.3">
      <c r="A362" s="422" t="s">
        <v>444</v>
      </c>
      <c r="B362" s="423" t="s">
        <v>445</v>
      </c>
      <c r="C362" s="424" t="s">
        <v>449</v>
      </c>
      <c r="D362" s="425" t="s">
        <v>699</v>
      </c>
      <c r="E362" s="424" t="s">
        <v>1791</v>
      </c>
      <c r="F362" s="425" t="s">
        <v>1792</v>
      </c>
      <c r="G362" s="424" t="s">
        <v>1410</v>
      </c>
      <c r="H362" s="424" t="s">
        <v>1411</v>
      </c>
      <c r="I362" s="426">
        <v>79.86</v>
      </c>
      <c r="J362" s="426">
        <v>10</v>
      </c>
      <c r="K362" s="427">
        <v>798.6</v>
      </c>
    </row>
    <row r="363" spans="1:11" ht="14.4" customHeight="1" x14ac:dyDescent="0.3">
      <c r="A363" s="422" t="s">
        <v>444</v>
      </c>
      <c r="B363" s="423" t="s">
        <v>445</v>
      </c>
      <c r="C363" s="424" t="s">
        <v>449</v>
      </c>
      <c r="D363" s="425" t="s">
        <v>699</v>
      </c>
      <c r="E363" s="424" t="s">
        <v>1791</v>
      </c>
      <c r="F363" s="425" t="s">
        <v>1792</v>
      </c>
      <c r="G363" s="424" t="s">
        <v>1412</v>
      </c>
      <c r="H363" s="424" t="s">
        <v>1413</v>
      </c>
      <c r="I363" s="426">
        <v>471.89999999999992</v>
      </c>
      <c r="J363" s="426">
        <v>15</v>
      </c>
      <c r="K363" s="427">
        <v>7078.5000000000009</v>
      </c>
    </row>
    <row r="364" spans="1:11" ht="14.4" customHeight="1" x14ac:dyDescent="0.3">
      <c r="A364" s="422" t="s">
        <v>444</v>
      </c>
      <c r="B364" s="423" t="s">
        <v>445</v>
      </c>
      <c r="C364" s="424" t="s">
        <v>449</v>
      </c>
      <c r="D364" s="425" t="s">
        <v>699</v>
      </c>
      <c r="E364" s="424" t="s">
        <v>1791</v>
      </c>
      <c r="F364" s="425" t="s">
        <v>1792</v>
      </c>
      <c r="G364" s="424" t="s">
        <v>1414</v>
      </c>
      <c r="H364" s="424" t="s">
        <v>1415</v>
      </c>
      <c r="I364" s="426">
        <v>2003.25</v>
      </c>
      <c r="J364" s="426">
        <v>2</v>
      </c>
      <c r="K364" s="427">
        <v>4006.5</v>
      </c>
    </row>
    <row r="365" spans="1:11" ht="14.4" customHeight="1" x14ac:dyDescent="0.3">
      <c r="A365" s="422" t="s">
        <v>444</v>
      </c>
      <c r="B365" s="423" t="s">
        <v>445</v>
      </c>
      <c r="C365" s="424" t="s">
        <v>449</v>
      </c>
      <c r="D365" s="425" t="s">
        <v>699</v>
      </c>
      <c r="E365" s="424" t="s">
        <v>1791</v>
      </c>
      <c r="F365" s="425" t="s">
        <v>1792</v>
      </c>
      <c r="G365" s="424" t="s">
        <v>1416</v>
      </c>
      <c r="H365" s="424" t="s">
        <v>1417</v>
      </c>
      <c r="I365" s="426">
        <v>137</v>
      </c>
      <c r="J365" s="426">
        <v>5</v>
      </c>
      <c r="K365" s="427">
        <v>685</v>
      </c>
    </row>
    <row r="366" spans="1:11" ht="14.4" customHeight="1" x14ac:dyDescent="0.3">
      <c r="A366" s="422" t="s">
        <v>444</v>
      </c>
      <c r="B366" s="423" t="s">
        <v>445</v>
      </c>
      <c r="C366" s="424" t="s">
        <v>449</v>
      </c>
      <c r="D366" s="425" t="s">
        <v>699</v>
      </c>
      <c r="E366" s="424" t="s">
        <v>1791</v>
      </c>
      <c r="F366" s="425" t="s">
        <v>1792</v>
      </c>
      <c r="G366" s="424" t="s">
        <v>1418</v>
      </c>
      <c r="H366" s="424" t="s">
        <v>1419</v>
      </c>
      <c r="I366" s="426">
        <v>474.05</v>
      </c>
      <c r="J366" s="426">
        <v>1</v>
      </c>
      <c r="K366" s="427">
        <v>474.05</v>
      </c>
    </row>
    <row r="367" spans="1:11" ht="14.4" customHeight="1" x14ac:dyDescent="0.3">
      <c r="A367" s="422" t="s">
        <v>444</v>
      </c>
      <c r="B367" s="423" t="s">
        <v>445</v>
      </c>
      <c r="C367" s="424" t="s">
        <v>449</v>
      </c>
      <c r="D367" s="425" t="s">
        <v>699</v>
      </c>
      <c r="E367" s="424" t="s">
        <v>1791</v>
      </c>
      <c r="F367" s="425" t="s">
        <v>1792</v>
      </c>
      <c r="G367" s="424" t="s">
        <v>1420</v>
      </c>
      <c r="H367" s="424" t="s">
        <v>1421</v>
      </c>
      <c r="I367" s="426">
        <v>59.29</v>
      </c>
      <c r="J367" s="426">
        <v>90</v>
      </c>
      <c r="K367" s="427">
        <v>5336.1</v>
      </c>
    </row>
    <row r="368" spans="1:11" ht="14.4" customHeight="1" x14ac:dyDescent="0.3">
      <c r="A368" s="422" t="s">
        <v>444</v>
      </c>
      <c r="B368" s="423" t="s">
        <v>445</v>
      </c>
      <c r="C368" s="424" t="s">
        <v>449</v>
      </c>
      <c r="D368" s="425" t="s">
        <v>699</v>
      </c>
      <c r="E368" s="424" t="s">
        <v>1791</v>
      </c>
      <c r="F368" s="425" t="s">
        <v>1792</v>
      </c>
      <c r="G368" s="424" t="s">
        <v>1422</v>
      </c>
      <c r="H368" s="424" t="s">
        <v>1423</v>
      </c>
      <c r="I368" s="426">
        <v>877.25</v>
      </c>
      <c r="J368" s="426">
        <v>1</v>
      </c>
      <c r="K368" s="427">
        <v>877.25</v>
      </c>
    </row>
    <row r="369" spans="1:11" ht="14.4" customHeight="1" x14ac:dyDescent="0.3">
      <c r="A369" s="422" t="s">
        <v>444</v>
      </c>
      <c r="B369" s="423" t="s">
        <v>445</v>
      </c>
      <c r="C369" s="424" t="s">
        <v>449</v>
      </c>
      <c r="D369" s="425" t="s">
        <v>699</v>
      </c>
      <c r="E369" s="424" t="s">
        <v>1791</v>
      </c>
      <c r="F369" s="425" t="s">
        <v>1792</v>
      </c>
      <c r="G369" s="424" t="s">
        <v>1424</v>
      </c>
      <c r="H369" s="424" t="s">
        <v>1425</v>
      </c>
      <c r="I369" s="426">
        <v>4593</v>
      </c>
      <c r="J369" s="426">
        <v>4</v>
      </c>
      <c r="K369" s="427">
        <v>18372</v>
      </c>
    </row>
    <row r="370" spans="1:11" ht="14.4" customHeight="1" x14ac:dyDescent="0.3">
      <c r="A370" s="422" t="s">
        <v>444</v>
      </c>
      <c r="B370" s="423" t="s">
        <v>445</v>
      </c>
      <c r="C370" s="424" t="s">
        <v>449</v>
      </c>
      <c r="D370" s="425" t="s">
        <v>699</v>
      </c>
      <c r="E370" s="424" t="s">
        <v>1791</v>
      </c>
      <c r="F370" s="425" t="s">
        <v>1792</v>
      </c>
      <c r="G370" s="424" t="s">
        <v>1426</v>
      </c>
      <c r="H370" s="424" t="s">
        <v>1427</v>
      </c>
      <c r="I370" s="426">
        <v>2250.6</v>
      </c>
      <c r="J370" s="426">
        <v>2</v>
      </c>
      <c r="K370" s="427">
        <v>4501.2</v>
      </c>
    </row>
    <row r="371" spans="1:11" ht="14.4" customHeight="1" x14ac:dyDescent="0.3">
      <c r="A371" s="422" t="s">
        <v>444</v>
      </c>
      <c r="B371" s="423" t="s">
        <v>445</v>
      </c>
      <c r="C371" s="424" t="s">
        <v>449</v>
      </c>
      <c r="D371" s="425" t="s">
        <v>699</v>
      </c>
      <c r="E371" s="424" t="s">
        <v>1791</v>
      </c>
      <c r="F371" s="425" t="s">
        <v>1792</v>
      </c>
      <c r="G371" s="424" t="s">
        <v>1428</v>
      </c>
      <c r="H371" s="424" t="s">
        <v>1429</v>
      </c>
      <c r="I371" s="426">
        <v>520.96500000000003</v>
      </c>
      <c r="J371" s="426">
        <v>30</v>
      </c>
      <c r="K371" s="427">
        <v>15628.76</v>
      </c>
    </row>
    <row r="372" spans="1:11" ht="14.4" customHeight="1" x14ac:dyDescent="0.3">
      <c r="A372" s="422" t="s">
        <v>444</v>
      </c>
      <c r="B372" s="423" t="s">
        <v>445</v>
      </c>
      <c r="C372" s="424" t="s">
        <v>449</v>
      </c>
      <c r="D372" s="425" t="s">
        <v>699</v>
      </c>
      <c r="E372" s="424" t="s">
        <v>1791</v>
      </c>
      <c r="F372" s="425" t="s">
        <v>1792</v>
      </c>
      <c r="G372" s="424" t="s">
        <v>1430</v>
      </c>
      <c r="H372" s="424" t="s">
        <v>1431</v>
      </c>
      <c r="I372" s="426">
        <v>18.135000000000002</v>
      </c>
      <c r="J372" s="426">
        <v>90</v>
      </c>
      <c r="K372" s="427">
        <v>1618.2</v>
      </c>
    </row>
    <row r="373" spans="1:11" ht="14.4" customHeight="1" x14ac:dyDescent="0.3">
      <c r="A373" s="422" t="s">
        <v>444</v>
      </c>
      <c r="B373" s="423" t="s">
        <v>445</v>
      </c>
      <c r="C373" s="424" t="s">
        <v>449</v>
      </c>
      <c r="D373" s="425" t="s">
        <v>699</v>
      </c>
      <c r="E373" s="424" t="s">
        <v>1791</v>
      </c>
      <c r="F373" s="425" t="s">
        <v>1792</v>
      </c>
      <c r="G373" s="424" t="s">
        <v>1432</v>
      </c>
      <c r="H373" s="424" t="s">
        <v>1433</v>
      </c>
      <c r="I373" s="426">
        <v>18.8</v>
      </c>
      <c r="J373" s="426">
        <v>60</v>
      </c>
      <c r="K373" s="427">
        <v>1128</v>
      </c>
    </row>
    <row r="374" spans="1:11" ht="14.4" customHeight="1" x14ac:dyDescent="0.3">
      <c r="A374" s="422" t="s">
        <v>444</v>
      </c>
      <c r="B374" s="423" t="s">
        <v>445</v>
      </c>
      <c r="C374" s="424" t="s">
        <v>449</v>
      </c>
      <c r="D374" s="425" t="s">
        <v>699</v>
      </c>
      <c r="E374" s="424" t="s">
        <v>1791</v>
      </c>
      <c r="F374" s="425" t="s">
        <v>1792</v>
      </c>
      <c r="G374" s="424" t="s">
        <v>1434</v>
      </c>
      <c r="H374" s="424" t="s">
        <v>1435</v>
      </c>
      <c r="I374" s="426">
        <v>18.600000000000001</v>
      </c>
      <c r="J374" s="426">
        <v>30</v>
      </c>
      <c r="K374" s="427">
        <v>558</v>
      </c>
    </row>
    <row r="375" spans="1:11" ht="14.4" customHeight="1" x14ac:dyDescent="0.3">
      <c r="A375" s="422" t="s">
        <v>444</v>
      </c>
      <c r="B375" s="423" t="s">
        <v>445</v>
      </c>
      <c r="C375" s="424" t="s">
        <v>449</v>
      </c>
      <c r="D375" s="425" t="s">
        <v>699</v>
      </c>
      <c r="E375" s="424" t="s">
        <v>1791</v>
      </c>
      <c r="F375" s="425" t="s">
        <v>1792</v>
      </c>
      <c r="G375" s="424" t="s">
        <v>1436</v>
      </c>
      <c r="H375" s="424" t="s">
        <v>1437</v>
      </c>
      <c r="I375" s="426">
        <v>18.135000000000002</v>
      </c>
      <c r="J375" s="426">
        <v>90</v>
      </c>
      <c r="K375" s="427">
        <v>1618.2</v>
      </c>
    </row>
    <row r="376" spans="1:11" ht="14.4" customHeight="1" x14ac:dyDescent="0.3">
      <c r="A376" s="422" t="s">
        <v>444</v>
      </c>
      <c r="B376" s="423" t="s">
        <v>445</v>
      </c>
      <c r="C376" s="424" t="s">
        <v>449</v>
      </c>
      <c r="D376" s="425" t="s">
        <v>699</v>
      </c>
      <c r="E376" s="424" t="s">
        <v>1791</v>
      </c>
      <c r="F376" s="425" t="s">
        <v>1792</v>
      </c>
      <c r="G376" s="424" t="s">
        <v>1438</v>
      </c>
      <c r="H376" s="424" t="s">
        <v>1439</v>
      </c>
      <c r="I376" s="426">
        <v>1700.1599999999999</v>
      </c>
      <c r="J376" s="426">
        <v>5</v>
      </c>
      <c r="K376" s="427">
        <v>8464.48</v>
      </c>
    </row>
    <row r="377" spans="1:11" ht="14.4" customHeight="1" x14ac:dyDescent="0.3">
      <c r="A377" s="422" t="s">
        <v>444</v>
      </c>
      <c r="B377" s="423" t="s">
        <v>445</v>
      </c>
      <c r="C377" s="424" t="s">
        <v>449</v>
      </c>
      <c r="D377" s="425" t="s">
        <v>699</v>
      </c>
      <c r="E377" s="424" t="s">
        <v>1791</v>
      </c>
      <c r="F377" s="425" t="s">
        <v>1792</v>
      </c>
      <c r="G377" s="424" t="s">
        <v>1440</v>
      </c>
      <c r="H377" s="424" t="s">
        <v>1441</v>
      </c>
      <c r="I377" s="426">
        <v>18.600000000000001</v>
      </c>
      <c r="J377" s="426">
        <v>30</v>
      </c>
      <c r="K377" s="427">
        <v>558</v>
      </c>
    </row>
    <row r="378" spans="1:11" ht="14.4" customHeight="1" x14ac:dyDescent="0.3">
      <c r="A378" s="422" t="s">
        <v>444</v>
      </c>
      <c r="B378" s="423" t="s">
        <v>445</v>
      </c>
      <c r="C378" s="424" t="s">
        <v>449</v>
      </c>
      <c r="D378" s="425" t="s">
        <v>699</v>
      </c>
      <c r="E378" s="424" t="s">
        <v>1791</v>
      </c>
      <c r="F378" s="425" t="s">
        <v>1792</v>
      </c>
      <c r="G378" s="424" t="s">
        <v>1442</v>
      </c>
      <c r="H378" s="424" t="s">
        <v>1443</v>
      </c>
      <c r="I378" s="426">
        <v>1452</v>
      </c>
      <c r="J378" s="426">
        <v>2</v>
      </c>
      <c r="K378" s="427">
        <v>2904</v>
      </c>
    </row>
    <row r="379" spans="1:11" ht="14.4" customHeight="1" x14ac:dyDescent="0.3">
      <c r="A379" s="422" t="s">
        <v>444</v>
      </c>
      <c r="B379" s="423" t="s">
        <v>445</v>
      </c>
      <c r="C379" s="424" t="s">
        <v>449</v>
      </c>
      <c r="D379" s="425" t="s">
        <v>699</v>
      </c>
      <c r="E379" s="424" t="s">
        <v>1791</v>
      </c>
      <c r="F379" s="425" t="s">
        <v>1792</v>
      </c>
      <c r="G379" s="424" t="s">
        <v>1444</v>
      </c>
      <c r="H379" s="424" t="s">
        <v>1445</v>
      </c>
      <c r="I379" s="426">
        <v>2371.5</v>
      </c>
      <c r="J379" s="426">
        <v>1</v>
      </c>
      <c r="K379" s="427">
        <v>2371.5</v>
      </c>
    </row>
    <row r="380" spans="1:11" ht="14.4" customHeight="1" x14ac:dyDescent="0.3">
      <c r="A380" s="422" t="s">
        <v>444</v>
      </c>
      <c r="B380" s="423" t="s">
        <v>445</v>
      </c>
      <c r="C380" s="424" t="s">
        <v>449</v>
      </c>
      <c r="D380" s="425" t="s">
        <v>699</v>
      </c>
      <c r="E380" s="424" t="s">
        <v>1791</v>
      </c>
      <c r="F380" s="425" t="s">
        <v>1792</v>
      </c>
      <c r="G380" s="424" t="s">
        <v>1446</v>
      </c>
      <c r="H380" s="424" t="s">
        <v>1447</v>
      </c>
      <c r="I380" s="426">
        <v>1033</v>
      </c>
      <c r="J380" s="426">
        <v>1</v>
      </c>
      <c r="K380" s="427">
        <v>1033</v>
      </c>
    </row>
    <row r="381" spans="1:11" ht="14.4" customHeight="1" x14ac:dyDescent="0.3">
      <c r="A381" s="422" t="s">
        <v>444</v>
      </c>
      <c r="B381" s="423" t="s">
        <v>445</v>
      </c>
      <c r="C381" s="424" t="s">
        <v>449</v>
      </c>
      <c r="D381" s="425" t="s">
        <v>699</v>
      </c>
      <c r="E381" s="424" t="s">
        <v>1791</v>
      </c>
      <c r="F381" s="425" t="s">
        <v>1792</v>
      </c>
      <c r="G381" s="424" t="s">
        <v>1448</v>
      </c>
      <c r="H381" s="424" t="s">
        <v>1449</v>
      </c>
      <c r="I381" s="426">
        <v>2133.8500000000004</v>
      </c>
      <c r="J381" s="426">
        <v>2</v>
      </c>
      <c r="K381" s="427">
        <v>4267.7000000000007</v>
      </c>
    </row>
    <row r="382" spans="1:11" ht="14.4" customHeight="1" x14ac:dyDescent="0.3">
      <c r="A382" s="422" t="s">
        <v>444</v>
      </c>
      <c r="B382" s="423" t="s">
        <v>445</v>
      </c>
      <c r="C382" s="424" t="s">
        <v>449</v>
      </c>
      <c r="D382" s="425" t="s">
        <v>699</v>
      </c>
      <c r="E382" s="424" t="s">
        <v>1791</v>
      </c>
      <c r="F382" s="425" t="s">
        <v>1792</v>
      </c>
      <c r="G382" s="424" t="s">
        <v>1450</v>
      </c>
      <c r="H382" s="424" t="s">
        <v>1451</v>
      </c>
      <c r="I382" s="426">
        <v>1238.0550000000001</v>
      </c>
      <c r="J382" s="426">
        <v>3</v>
      </c>
      <c r="K382" s="427">
        <v>3709.3100000000004</v>
      </c>
    </row>
    <row r="383" spans="1:11" ht="14.4" customHeight="1" x14ac:dyDescent="0.3">
      <c r="A383" s="422" t="s">
        <v>444</v>
      </c>
      <c r="B383" s="423" t="s">
        <v>445</v>
      </c>
      <c r="C383" s="424" t="s">
        <v>449</v>
      </c>
      <c r="D383" s="425" t="s">
        <v>699</v>
      </c>
      <c r="E383" s="424" t="s">
        <v>1791</v>
      </c>
      <c r="F383" s="425" t="s">
        <v>1792</v>
      </c>
      <c r="G383" s="424" t="s">
        <v>1452</v>
      </c>
      <c r="H383" s="424" t="s">
        <v>1453</v>
      </c>
      <c r="I383" s="426">
        <v>1716.95</v>
      </c>
      <c r="J383" s="426">
        <v>6</v>
      </c>
      <c r="K383" s="427">
        <v>10301.700000000001</v>
      </c>
    </row>
    <row r="384" spans="1:11" ht="14.4" customHeight="1" x14ac:dyDescent="0.3">
      <c r="A384" s="422" t="s">
        <v>444</v>
      </c>
      <c r="B384" s="423" t="s">
        <v>445</v>
      </c>
      <c r="C384" s="424" t="s">
        <v>449</v>
      </c>
      <c r="D384" s="425" t="s">
        <v>699</v>
      </c>
      <c r="E384" s="424" t="s">
        <v>1791</v>
      </c>
      <c r="F384" s="425" t="s">
        <v>1792</v>
      </c>
      <c r="G384" s="424" t="s">
        <v>1454</v>
      </c>
      <c r="H384" s="424" t="s">
        <v>1455</v>
      </c>
      <c r="I384" s="426">
        <v>539</v>
      </c>
      <c r="J384" s="426">
        <v>2</v>
      </c>
      <c r="K384" s="427">
        <v>1078.01</v>
      </c>
    </row>
    <row r="385" spans="1:11" ht="14.4" customHeight="1" x14ac:dyDescent="0.3">
      <c r="A385" s="422" t="s">
        <v>444</v>
      </c>
      <c r="B385" s="423" t="s">
        <v>445</v>
      </c>
      <c r="C385" s="424" t="s">
        <v>449</v>
      </c>
      <c r="D385" s="425" t="s">
        <v>699</v>
      </c>
      <c r="E385" s="424" t="s">
        <v>1791</v>
      </c>
      <c r="F385" s="425" t="s">
        <v>1792</v>
      </c>
      <c r="G385" s="424" t="s">
        <v>1456</v>
      </c>
      <c r="H385" s="424" t="s">
        <v>1457</v>
      </c>
      <c r="I385" s="426">
        <v>1453.125</v>
      </c>
      <c r="J385" s="426">
        <v>2</v>
      </c>
      <c r="K385" s="427">
        <v>2906.25</v>
      </c>
    </row>
    <row r="386" spans="1:11" ht="14.4" customHeight="1" x14ac:dyDescent="0.3">
      <c r="A386" s="422" t="s">
        <v>444</v>
      </c>
      <c r="B386" s="423" t="s">
        <v>445</v>
      </c>
      <c r="C386" s="424" t="s">
        <v>449</v>
      </c>
      <c r="D386" s="425" t="s">
        <v>699</v>
      </c>
      <c r="E386" s="424" t="s">
        <v>1791</v>
      </c>
      <c r="F386" s="425" t="s">
        <v>1792</v>
      </c>
      <c r="G386" s="424" t="s">
        <v>1458</v>
      </c>
      <c r="H386" s="424" t="s">
        <v>1459</v>
      </c>
      <c r="I386" s="426">
        <v>92.8</v>
      </c>
      <c r="J386" s="426">
        <v>50</v>
      </c>
      <c r="K386" s="427">
        <v>4640</v>
      </c>
    </row>
    <row r="387" spans="1:11" ht="14.4" customHeight="1" x14ac:dyDescent="0.3">
      <c r="A387" s="422" t="s">
        <v>444</v>
      </c>
      <c r="B387" s="423" t="s">
        <v>445</v>
      </c>
      <c r="C387" s="424" t="s">
        <v>449</v>
      </c>
      <c r="D387" s="425" t="s">
        <v>699</v>
      </c>
      <c r="E387" s="424" t="s">
        <v>1791</v>
      </c>
      <c r="F387" s="425" t="s">
        <v>1792</v>
      </c>
      <c r="G387" s="424" t="s">
        <v>1460</v>
      </c>
      <c r="H387" s="424" t="s">
        <v>1461</v>
      </c>
      <c r="I387" s="426">
        <v>834.85</v>
      </c>
      <c r="J387" s="426">
        <v>1</v>
      </c>
      <c r="K387" s="427">
        <v>834.85</v>
      </c>
    </row>
    <row r="388" spans="1:11" ht="14.4" customHeight="1" x14ac:dyDescent="0.3">
      <c r="A388" s="422" t="s">
        <v>444</v>
      </c>
      <c r="B388" s="423" t="s">
        <v>445</v>
      </c>
      <c r="C388" s="424" t="s">
        <v>449</v>
      </c>
      <c r="D388" s="425" t="s">
        <v>699</v>
      </c>
      <c r="E388" s="424" t="s">
        <v>1791</v>
      </c>
      <c r="F388" s="425" t="s">
        <v>1792</v>
      </c>
      <c r="G388" s="424" t="s">
        <v>1462</v>
      </c>
      <c r="H388" s="424" t="s">
        <v>1463</v>
      </c>
      <c r="I388" s="426">
        <v>544.04999999999995</v>
      </c>
      <c r="J388" s="426">
        <v>3</v>
      </c>
      <c r="K388" s="427">
        <v>1618.2</v>
      </c>
    </row>
    <row r="389" spans="1:11" ht="14.4" customHeight="1" x14ac:dyDescent="0.3">
      <c r="A389" s="422" t="s">
        <v>444</v>
      </c>
      <c r="B389" s="423" t="s">
        <v>445</v>
      </c>
      <c r="C389" s="424" t="s">
        <v>449</v>
      </c>
      <c r="D389" s="425" t="s">
        <v>699</v>
      </c>
      <c r="E389" s="424" t="s">
        <v>1791</v>
      </c>
      <c r="F389" s="425" t="s">
        <v>1792</v>
      </c>
      <c r="G389" s="424" t="s">
        <v>1464</v>
      </c>
      <c r="H389" s="424" t="s">
        <v>1465</v>
      </c>
      <c r="I389" s="426">
        <v>157.17000000000002</v>
      </c>
      <c r="J389" s="426">
        <v>8</v>
      </c>
      <c r="K389" s="427">
        <v>1236.9000000000001</v>
      </c>
    </row>
    <row r="390" spans="1:11" ht="14.4" customHeight="1" x14ac:dyDescent="0.3">
      <c r="A390" s="422" t="s">
        <v>444</v>
      </c>
      <c r="B390" s="423" t="s">
        <v>445</v>
      </c>
      <c r="C390" s="424" t="s">
        <v>449</v>
      </c>
      <c r="D390" s="425" t="s">
        <v>699</v>
      </c>
      <c r="E390" s="424" t="s">
        <v>1791</v>
      </c>
      <c r="F390" s="425" t="s">
        <v>1792</v>
      </c>
      <c r="G390" s="424" t="s">
        <v>1466</v>
      </c>
      <c r="H390" s="424" t="s">
        <v>1467</v>
      </c>
      <c r="I390" s="426">
        <v>157.17000000000002</v>
      </c>
      <c r="J390" s="426">
        <v>5</v>
      </c>
      <c r="K390" s="427">
        <v>796.07999999999993</v>
      </c>
    </row>
    <row r="391" spans="1:11" ht="14.4" customHeight="1" x14ac:dyDescent="0.3">
      <c r="A391" s="422" t="s">
        <v>444</v>
      </c>
      <c r="B391" s="423" t="s">
        <v>445</v>
      </c>
      <c r="C391" s="424" t="s">
        <v>449</v>
      </c>
      <c r="D391" s="425" t="s">
        <v>699</v>
      </c>
      <c r="E391" s="424" t="s">
        <v>1791</v>
      </c>
      <c r="F391" s="425" t="s">
        <v>1792</v>
      </c>
      <c r="G391" s="424" t="s">
        <v>1468</v>
      </c>
      <c r="H391" s="424" t="s">
        <v>1469</v>
      </c>
      <c r="I391" s="426">
        <v>5.29</v>
      </c>
      <c r="J391" s="426">
        <v>120</v>
      </c>
      <c r="K391" s="427">
        <v>634.61</v>
      </c>
    </row>
    <row r="392" spans="1:11" ht="14.4" customHeight="1" x14ac:dyDescent="0.3">
      <c r="A392" s="422" t="s">
        <v>444</v>
      </c>
      <c r="B392" s="423" t="s">
        <v>445</v>
      </c>
      <c r="C392" s="424" t="s">
        <v>449</v>
      </c>
      <c r="D392" s="425" t="s">
        <v>699</v>
      </c>
      <c r="E392" s="424" t="s">
        <v>1791</v>
      </c>
      <c r="F392" s="425" t="s">
        <v>1792</v>
      </c>
      <c r="G392" s="424" t="s">
        <v>1470</v>
      </c>
      <c r="H392" s="424" t="s">
        <v>1471</v>
      </c>
      <c r="I392" s="426">
        <v>390.6</v>
      </c>
      <c r="J392" s="426">
        <v>5</v>
      </c>
      <c r="K392" s="427">
        <v>1953</v>
      </c>
    </row>
    <row r="393" spans="1:11" ht="14.4" customHeight="1" x14ac:dyDescent="0.3">
      <c r="A393" s="422" t="s">
        <v>444</v>
      </c>
      <c r="B393" s="423" t="s">
        <v>445</v>
      </c>
      <c r="C393" s="424" t="s">
        <v>449</v>
      </c>
      <c r="D393" s="425" t="s">
        <v>699</v>
      </c>
      <c r="E393" s="424" t="s">
        <v>1791</v>
      </c>
      <c r="F393" s="425" t="s">
        <v>1792</v>
      </c>
      <c r="G393" s="424" t="s">
        <v>1472</v>
      </c>
      <c r="H393" s="424" t="s">
        <v>1473</v>
      </c>
      <c r="I393" s="426">
        <v>117.595</v>
      </c>
      <c r="J393" s="426">
        <v>3</v>
      </c>
      <c r="K393" s="427">
        <v>351.37</v>
      </c>
    </row>
    <row r="394" spans="1:11" ht="14.4" customHeight="1" x14ac:dyDescent="0.3">
      <c r="A394" s="422" t="s">
        <v>444</v>
      </c>
      <c r="B394" s="423" t="s">
        <v>445</v>
      </c>
      <c r="C394" s="424" t="s">
        <v>449</v>
      </c>
      <c r="D394" s="425" t="s">
        <v>699</v>
      </c>
      <c r="E394" s="424" t="s">
        <v>1791</v>
      </c>
      <c r="F394" s="425" t="s">
        <v>1792</v>
      </c>
      <c r="G394" s="424" t="s">
        <v>1474</v>
      </c>
      <c r="H394" s="424" t="s">
        <v>1475</v>
      </c>
      <c r="I394" s="426">
        <v>938.96</v>
      </c>
      <c r="J394" s="426">
        <v>1</v>
      </c>
      <c r="K394" s="427">
        <v>938.96</v>
      </c>
    </row>
    <row r="395" spans="1:11" ht="14.4" customHeight="1" x14ac:dyDescent="0.3">
      <c r="A395" s="422" t="s">
        <v>444</v>
      </c>
      <c r="B395" s="423" t="s">
        <v>445</v>
      </c>
      <c r="C395" s="424" t="s">
        <v>449</v>
      </c>
      <c r="D395" s="425" t="s">
        <v>699</v>
      </c>
      <c r="E395" s="424" t="s">
        <v>1791</v>
      </c>
      <c r="F395" s="425" t="s">
        <v>1792</v>
      </c>
      <c r="G395" s="424" t="s">
        <v>1476</v>
      </c>
      <c r="H395" s="424" t="s">
        <v>1477</v>
      </c>
      <c r="I395" s="426">
        <v>88.35</v>
      </c>
      <c r="J395" s="426">
        <v>30</v>
      </c>
      <c r="K395" s="427">
        <v>2650.5</v>
      </c>
    </row>
    <row r="396" spans="1:11" ht="14.4" customHeight="1" x14ac:dyDescent="0.3">
      <c r="A396" s="422" t="s">
        <v>444</v>
      </c>
      <c r="B396" s="423" t="s">
        <v>445</v>
      </c>
      <c r="C396" s="424" t="s">
        <v>449</v>
      </c>
      <c r="D396" s="425" t="s">
        <v>699</v>
      </c>
      <c r="E396" s="424" t="s">
        <v>1791</v>
      </c>
      <c r="F396" s="425" t="s">
        <v>1792</v>
      </c>
      <c r="G396" s="424" t="s">
        <v>1478</v>
      </c>
      <c r="H396" s="424" t="s">
        <v>1479</v>
      </c>
      <c r="I396" s="426">
        <v>342.70000000000005</v>
      </c>
      <c r="J396" s="426">
        <v>2</v>
      </c>
      <c r="K396" s="427">
        <v>685.40000000000009</v>
      </c>
    </row>
    <row r="397" spans="1:11" ht="14.4" customHeight="1" x14ac:dyDescent="0.3">
      <c r="A397" s="422" t="s">
        <v>444</v>
      </c>
      <c r="B397" s="423" t="s">
        <v>445</v>
      </c>
      <c r="C397" s="424" t="s">
        <v>449</v>
      </c>
      <c r="D397" s="425" t="s">
        <v>699</v>
      </c>
      <c r="E397" s="424" t="s">
        <v>1791</v>
      </c>
      <c r="F397" s="425" t="s">
        <v>1792</v>
      </c>
      <c r="G397" s="424" t="s">
        <v>1480</v>
      </c>
      <c r="H397" s="424" t="s">
        <v>1481</v>
      </c>
      <c r="I397" s="426">
        <v>141.16</v>
      </c>
      <c r="J397" s="426">
        <v>5</v>
      </c>
      <c r="K397" s="427">
        <v>701.65</v>
      </c>
    </row>
    <row r="398" spans="1:11" ht="14.4" customHeight="1" x14ac:dyDescent="0.3">
      <c r="A398" s="422" t="s">
        <v>444</v>
      </c>
      <c r="B398" s="423" t="s">
        <v>445</v>
      </c>
      <c r="C398" s="424" t="s">
        <v>449</v>
      </c>
      <c r="D398" s="425" t="s">
        <v>699</v>
      </c>
      <c r="E398" s="424" t="s">
        <v>1791</v>
      </c>
      <c r="F398" s="425" t="s">
        <v>1792</v>
      </c>
      <c r="G398" s="424" t="s">
        <v>1482</v>
      </c>
      <c r="H398" s="424" t="s">
        <v>1483</v>
      </c>
      <c r="I398" s="426">
        <v>2133.8450000000003</v>
      </c>
      <c r="J398" s="426">
        <v>3</v>
      </c>
      <c r="K398" s="427">
        <v>6393.34</v>
      </c>
    </row>
    <row r="399" spans="1:11" ht="14.4" customHeight="1" x14ac:dyDescent="0.3">
      <c r="A399" s="422" t="s">
        <v>444</v>
      </c>
      <c r="B399" s="423" t="s">
        <v>445</v>
      </c>
      <c r="C399" s="424" t="s">
        <v>449</v>
      </c>
      <c r="D399" s="425" t="s">
        <v>699</v>
      </c>
      <c r="E399" s="424" t="s">
        <v>1791</v>
      </c>
      <c r="F399" s="425" t="s">
        <v>1792</v>
      </c>
      <c r="G399" s="424" t="s">
        <v>1484</v>
      </c>
      <c r="H399" s="424" t="s">
        <v>1485</v>
      </c>
      <c r="I399" s="426">
        <v>4210.8</v>
      </c>
      <c r="J399" s="426">
        <v>2</v>
      </c>
      <c r="K399" s="427">
        <v>8421.6</v>
      </c>
    </row>
    <row r="400" spans="1:11" ht="14.4" customHeight="1" x14ac:dyDescent="0.3">
      <c r="A400" s="422" t="s">
        <v>444</v>
      </c>
      <c r="B400" s="423" t="s">
        <v>445</v>
      </c>
      <c r="C400" s="424" t="s">
        <v>449</v>
      </c>
      <c r="D400" s="425" t="s">
        <v>699</v>
      </c>
      <c r="E400" s="424" t="s">
        <v>1791</v>
      </c>
      <c r="F400" s="425" t="s">
        <v>1792</v>
      </c>
      <c r="G400" s="424" t="s">
        <v>1486</v>
      </c>
      <c r="H400" s="424" t="s">
        <v>1487</v>
      </c>
      <c r="I400" s="426">
        <v>331.03</v>
      </c>
      <c r="J400" s="426">
        <v>1</v>
      </c>
      <c r="K400" s="427">
        <v>331.03</v>
      </c>
    </row>
    <row r="401" spans="1:11" ht="14.4" customHeight="1" x14ac:dyDescent="0.3">
      <c r="A401" s="422" t="s">
        <v>444</v>
      </c>
      <c r="B401" s="423" t="s">
        <v>445</v>
      </c>
      <c r="C401" s="424" t="s">
        <v>449</v>
      </c>
      <c r="D401" s="425" t="s">
        <v>699</v>
      </c>
      <c r="E401" s="424" t="s">
        <v>1791</v>
      </c>
      <c r="F401" s="425" t="s">
        <v>1792</v>
      </c>
      <c r="G401" s="424" t="s">
        <v>1488</v>
      </c>
      <c r="H401" s="424" t="s">
        <v>1489</v>
      </c>
      <c r="I401" s="426">
        <v>482.79</v>
      </c>
      <c r="J401" s="426">
        <v>2</v>
      </c>
      <c r="K401" s="427">
        <v>965.58</v>
      </c>
    </row>
    <row r="402" spans="1:11" ht="14.4" customHeight="1" x14ac:dyDescent="0.3">
      <c r="A402" s="422" t="s">
        <v>444</v>
      </c>
      <c r="B402" s="423" t="s">
        <v>445</v>
      </c>
      <c r="C402" s="424" t="s">
        <v>449</v>
      </c>
      <c r="D402" s="425" t="s">
        <v>699</v>
      </c>
      <c r="E402" s="424" t="s">
        <v>1791</v>
      </c>
      <c r="F402" s="425" t="s">
        <v>1792</v>
      </c>
      <c r="G402" s="424" t="s">
        <v>1490</v>
      </c>
      <c r="H402" s="424" t="s">
        <v>1491</v>
      </c>
      <c r="I402" s="426">
        <v>586.85</v>
      </c>
      <c r="J402" s="426">
        <v>3</v>
      </c>
      <c r="K402" s="427">
        <v>1760.5500000000002</v>
      </c>
    </row>
    <row r="403" spans="1:11" ht="14.4" customHeight="1" x14ac:dyDescent="0.3">
      <c r="A403" s="422" t="s">
        <v>444</v>
      </c>
      <c r="B403" s="423" t="s">
        <v>445</v>
      </c>
      <c r="C403" s="424" t="s">
        <v>449</v>
      </c>
      <c r="D403" s="425" t="s">
        <v>699</v>
      </c>
      <c r="E403" s="424" t="s">
        <v>1791</v>
      </c>
      <c r="F403" s="425" t="s">
        <v>1792</v>
      </c>
      <c r="G403" s="424" t="s">
        <v>1492</v>
      </c>
      <c r="H403" s="424" t="s">
        <v>1493</v>
      </c>
      <c r="I403" s="426">
        <v>53.24</v>
      </c>
      <c r="J403" s="426">
        <v>10</v>
      </c>
      <c r="K403" s="427">
        <v>532.4</v>
      </c>
    </row>
    <row r="404" spans="1:11" ht="14.4" customHeight="1" x14ac:dyDescent="0.3">
      <c r="A404" s="422" t="s">
        <v>444</v>
      </c>
      <c r="B404" s="423" t="s">
        <v>445</v>
      </c>
      <c r="C404" s="424" t="s">
        <v>449</v>
      </c>
      <c r="D404" s="425" t="s">
        <v>699</v>
      </c>
      <c r="E404" s="424" t="s">
        <v>1791</v>
      </c>
      <c r="F404" s="425" t="s">
        <v>1792</v>
      </c>
      <c r="G404" s="424" t="s">
        <v>1494</v>
      </c>
      <c r="H404" s="424" t="s">
        <v>1495</v>
      </c>
      <c r="I404" s="426">
        <v>350.9</v>
      </c>
      <c r="J404" s="426">
        <v>2</v>
      </c>
      <c r="K404" s="427">
        <v>701.8</v>
      </c>
    </row>
    <row r="405" spans="1:11" ht="14.4" customHeight="1" x14ac:dyDescent="0.3">
      <c r="A405" s="422" t="s">
        <v>444</v>
      </c>
      <c r="B405" s="423" t="s">
        <v>445</v>
      </c>
      <c r="C405" s="424" t="s">
        <v>449</v>
      </c>
      <c r="D405" s="425" t="s">
        <v>699</v>
      </c>
      <c r="E405" s="424" t="s">
        <v>1791</v>
      </c>
      <c r="F405" s="425" t="s">
        <v>1792</v>
      </c>
      <c r="G405" s="424" t="s">
        <v>1496</v>
      </c>
      <c r="H405" s="424" t="s">
        <v>1497</v>
      </c>
      <c r="I405" s="426">
        <v>859.1</v>
      </c>
      <c r="J405" s="426">
        <v>2</v>
      </c>
      <c r="K405" s="427">
        <v>1718.2</v>
      </c>
    </row>
    <row r="406" spans="1:11" ht="14.4" customHeight="1" x14ac:dyDescent="0.3">
      <c r="A406" s="422" t="s">
        <v>444</v>
      </c>
      <c r="B406" s="423" t="s">
        <v>445</v>
      </c>
      <c r="C406" s="424" t="s">
        <v>449</v>
      </c>
      <c r="D406" s="425" t="s">
        <v>699</v>
      </c>
      <c r="E406" s="424" t="s">
        <v>1791</v>
      </c>
      <c r="F406" s="425" t="s">
        <v>1792</v>
      </c>
      <c r="G406" s="424" t="s">
        <v>1498</v>
      </c>
      <c r="H406" s="424" t="s">
        <v>1499</v>
      </c>
      <c r="I406" s="426">
        <v>2081.1999999999998</v>
      </c>
      <c r="J406" s="426">
        <v>1</v>
      </c>
      <c r="K406" s="427">
        <v>2081.1999999999998</v>
      </c>
    </row>
    <row r="407" spans="1:11" ht="14.4" customHeight="1" x14ac:dyDescent="0.3">
      <c r="A407" s="422" t="s">
        <v>444</v>
      </c>
      <c r="B407" s="423" t="s">
        <v>445</v>
      </c>
      <c r="C407" s="424" t="s">
        <v>449</v>
      </c>
      <c r="D407" s="425" t="s">
        <v>699</v>
      </c>
      <c r="E407" s="424" t="s">
        <v>1791</v>
      </c>
      <c r="F407" s="425" t="s">
        <v>1792</v>
      </c>
      <c r="G407" s="424" t="s">
        <v>1500</v>
      </c>
      <c r="H407" s="424" t="s">
        <v>1501</v>
      </c>
      <c r="I407" s="426">
        <v>3254.9</v>
      </c>
      <c r="J407" s="426">
        <v>1</v>
      </c>
      <c r="K407" s="427">
        <v>3254.9</v>
      </c>
    </row>
    <row r="408" spans="1:11" ht="14.4" customHeight="1" x14ac:dyDescent="0.3">
      <c r="A408" s="422" t="s">
        <v>444</v>
      </c>
      <c r="B408" s="423" t="s">
        <v>445</v>
      </c>
      <c r="C408" s="424" t="s">
        <v>449</v>
      </c>
      <c r="D408" s="425" t="s">
        <v>699</v>
      </c>
      <c r="E408" s="424" t="s">
        <v>1791</v>
      </c>
      <c r="F408" s="425" t="s">
        <v>1792</v>
      </c>
      <c r="G408" s="424" t="s">
        <v>1502</v>
      </c>
      <c r="H408" s="424" t="s">
        <v>1503</v>
      </c>
      <c r="I408" s="426">
        <v>753.83</v>
      </c>
      <c r="J408" s="426">
        <v>1</v>
      </c>
      <c r="K408" s="427">
        <v>753.83</v>
      </c>
    </row>
    <row r="409" spans="1:11" ht="14.4" customHeight="1" x14ac:dyDescent="0.3">
      <c r="A409" s="422" t="s">
        <v>444</v>
      </c>
      <c r="B409" s="423" t="s">
        <v>445</v>
      </c>
      <c r="C409" s="424" t="s">
        <v>449</v>
      </c>
      <c r="D409" s="425" t="s">
        <v>699</v>
      </c>
      <c r="E409" s="424" t="s">
        <v>1791</v>
      </c>
      <c r="F409" s="425" t="s">
        <v>1792</v>
      </c>
      <c r="G409" s="424" t="s">
        <v>1504</v>
      </c>
      <c r="H409" s="424" t="s">
        <v>1505</v>
      </c>
      <c r="I409" s="426">
        <v>58.08</v>
      </c>
      <c r="J409" s="426">
        <v>2</v>
      </c>
      <c r="K409" s="427">
        <v>116.16</v>
      </c>
    </row>
    <row r="410" spans="1:11" ht="14.4" customHeight="1" x14ac:dyDescent="0.3">
      <c r="A410" s="422" t="s">
        <v>444</v>
      </c>
      <c r="B410" s="423" t="s">
        <v>445</v>
      </c>
      <c r="C410" s="424" t="s">
        <v>449</v>
      </c>
      <c r="D410" s="425" t="s">
        <v>699</v>
      </c>
      <c r="E410" s="424" t="s">
        <v>1791</v>
      </c>
      <c r="F410" s="425" t="s">
        <v>1792</v>
      </c>
      <c r="G410" s="424" t="s">
        <v>1506</v>
      </c>
      <c r="H410" s="424" t="s">
        <v>1507</v>
      </c>
      <c r="I410" s="426">
        <v>531.6</v>
      </c>
      <c r="J410" s="426">
        <v>1</v>
      </c>
      <c r="K410" s="427">
        <v>531.6</v>
      </c>
    </row>
    <row r="411" spans="1:11" ht="14.4" customHeight="1" x14ac:dyDescent="0.3">
      <c r="A411" s="422" t="s">
        <v>444</v>
      </c>
      <c r="B411" s="423" t="s">
        <v>445</v>
      </c>
      <c r="C411" s="424" t="s">
        <v>449</v>
      </c>
      <c r="D411" s="425" t="s">
        <v>699</v>
      </c>
      <c r="E411" s="424" t="s">
        <v>1791</v>
      </c>
      <c r="F411" s="425" t="s">
        <v>1792</v>
      </c>
      <c r="G411" s="424" t="s">
        <v>1508</v>
      </c>
      <c r="H411" s="424" t="s">
        <v>1509</v>
      </c>
      <c r="I411" s="426">
        <v>17.670000000000002</v>
      </c>
      <c r="J411" s="426">
        <v>60</v>
      </c>
      <c r="K411" s="427">
        <v>1060.2</v>
      </c>
    </row>
    <row r="412" spans="1:11" ht="14.4" customHeight="1" x14ac:dyDescent="0.3">
      <c r="A412" s="422" t="s">
        <v>444</v>
      </c>
      <c r="B412" s="423" t="s">
        <v>445</v>
      </c>
      <c r="C412" s="424" t="s">
        <v>449</v>
      </c>
      <c r="D412" s="425" t="s">
        <v>699</v>
      </c>
      <c r="E412" s="424" t="s">
        <v>1791</v>
      </c>
      <c r="F412" s="425" t="s">
        <v>1792</v>
      </c>
      <c r="G412" s="424" t="s">
        <v>1510</v>
      </c>
      <c r="H412" s="424" t="s">
        <v>1511</v>
      </c>
      <c r="I412" s="426">
        <v>17.670000000000002</v>
      </c>
      <c r="J412" s="426">
        <v>60</v>
      </c>
      <c r="K412" s="427">
        <v>1060.2</v>
      </c>
    </row>
    <row r="413" spans="1:11" ht="14.4" customHeight="1" x14ac:dyDescent="0.3">
      <c r="A413" s="422" t="s">
        <v>444</v>
      </c>
      <c r="B413" s="423" t="s">
        <v>445</v>
      </c>
      <c r="C413" s="424" t="s">
        <v>449</v>
      </c>
      <c r="D413" s="425" t="s">
        <v>699</v>
      </c>
      <c r="E413" s="424" t="s">
        <v>1791</v>
      </c>
      <c r="F413" s="425" t="s">
        <v>1792</v>
      </c>
      <c r="G413" s="424" t="s">
        <v>1512</v>
      </c>
      <c r="H413" s="424" t="s">
        <v>1513</v>
      </c>
      <c r="I413" s="426">
        <v>2624.49</v>
      </c>
      <c r="J413" s="426">
        <v>1</v>
      </c>
      <c r="K413" s="427">
        <v>2624.49</v>
      </c>
    </row>
    <row r="414" spans="1:11" ht="14.4" customHeight="1" x14ac:dyDescent="0.3">
      <c r="A414" s="422" t="s">
        <v>444</v>
      </c>
      <c r="B414" s="423" t="s">
        <v>445</v>
      </c>
      <c r="C414" s="424" t="s">
        <v>449</v>
      </c>
      <c r="D414" s="425" t="s">
        <v>699</v>
      </c>
      <c r="E414" s="424" t="s">
        <v>1791</v>
      </c>
      <c r="F414" s="425" t="s">
        <v>1792</v>
      </c>
      <c r="G414" s="424" t="s">
        <v>1514</v>
      </c>
      <c r="H414" s="424" t="s">
        <v>1515</v>
      </c>
      <c r="I414" s="426">
        <v>474.32</v>
      </c>
      <c r="J414" s="426">
        <v>1</v>
      </c>
      <c r="K414" s="427">
        <v>474.32</v>
      </c>
    </row>
    <row r="415" spans="1:11" ht="14.4" customHeight="1" x14ac:dyDescent="0.3">
      <c r="A415" s="422" t="s">
        <v>444</v>
      </c>
      <c r="B415" s="423" t="s">
        <v>445</v>
      </c>
      <c r="C415" s="424" t="s">
        <v>449</v>
      </c>
      <c r="D415" s="425" t="s">
        <v>699</v>
      </c>
      <c r="E415" s="424" t="s">
        <v>1791</v>
      </c>
      <c r="F415" s="425" t="s">
        <v>1792</v>
      </c>
      <c r="G415" s="424" t="s">
        <v>1516</v>
      </c>
      <c r="H415" s="424" t="s">
        <v>1517</v>
      </c>
      <c r="I415" s="426">
        <v>85.91</v>
      </c>
      <c r="J415" s="426">
        <v>10</v>
      </c>
      <c r="K415" s="427">
        <v>859.1</v>
      </c>
    </row>
    <row r="416" spans="1:11" ht="14.4" customHeight="1" x14ac:dyDescent="0.3">
      <c r="A416" s="422" t="s">
        <v>444</v>
      </c>
      <c r="B416" s="423" t="s">
        <v>445</v>
      </c>
      <c r="C416" s="424" t="s">
        <v>449</v>
      </c>
      <c r="D416" s="425" t="s">
        <v>699</v>
      </c>
      <c r="E416" s="424" t="s">
        <v>1791</v>
      </c>
      <c r="F416" s="425" t="s">
        <v>1792</v>
      </c>
      <c r="G416" s="424" t="s">
        <v>1518</v>
      </c>
      <c r="H416" s="424" t="s">
        <v>1519</v>
      </c>
      <c r="I416" s="426">
        <v>865.15</v>
      </c>
      <c r="J416" s="426">
        <v>1</v>
      </c>
      <c r="K416" s="427">
        <v>865.15</v>
      </c>
    </row>
    <row r="417" spans="1:11" ht="14.4" customHeight="1" x14ac:dyDescent="0.3">
      <c r="A417" s="422" t="s">
        <v>444</v>
      </c>
      <c r="B417" s="423" t="s">
        <v>445</v>
      </c>
      <c r="C417" s="424" t="s">
        <v>449</v>
      </c>
      <c r="D417" s="425" t="s">
        <v>699</v>
      </c>
      <c r="E417" s="424" t="s">
        <v>1791</v>
      </c>
      <c r="F417" s="425" t="s">
        <v>1792</v>
      </c>
      <c r="G417" s="424" t="s">
        <v>1520</v>
      </c>
      <c r="H417" s="424" t="s">
        <v>1521</v>
      </c>
      <c r="I417" s="426">
        <v>955.9</v>
      </c>
      <c r="J417" s="426">
        <v>1</v>
      </c>
      <c r="K417" s="427">
        <v>955.9</v>
      </c>
    </row>
    <row r="418" spans="1:11" ht="14.4" customHeight="1" x14ac:dyDescent="0.3">
      <c r="A418" s="422" t="s">
        <v>444</v>
      </c>
      <c r="B418" s="423" t="s">
        <v>445</v>
      </c>
      <c r="C418" s="424" t="s">
        <v>449</v>
      </c>
      <c r="D418" s="425" t="s">
        <v>699</v>
      </c>
      <c r="E418" s="424" t="s">
        <v>1791</v>
      </c>
      <c r="F418" s="425" t="s">
        <v>1792</v>
      </c>
      <c r="G418" s="424" t="s">
        <v>1522</v>
      </c>
      <c r="H418" s="424" t="s">
        <v>1523</v>
      </c>
      <c r="I418" s="426">
        <v>53.24</v>
      </c>
      <c r="J418" s="426">
        <v>10</v>
      </c>
      <c r="K418" s="427">
        <v>532.4</v>
      </c>
    </row>
    <row r="419" spans="1:11" ht="14.4" customHeight="1" x14ac:dyDescent="0.3">
      <c r="A419" s="422" t="s">
        <v>444</v>
      </c>
      <c r="B419" s="423" t="s">
        <v>445</v>
      </c>
      <c r="C419" s="424" t="s">
        <v>449</v>
      </c>
      <c r="D419" s="425" t="s">
        <v>699</v>
      </c>
      <c r="E419" s="424" t="s">
        <v>1791</v>
      </c>
      <c r="F419" s="425" t="s">
        <v>1792</v>
      </c>
      <c r="G419" s="424" t="s">
        <v>1524</v>
      </c>
      <c r="H419" s="424" t="s">
        <v>1525</v>
      </c>
      <c r="I419" s="426">
        <v>350.9</v>
      </c>
      <c r="J419" s="426">
        <v>1</v>
      </c>
      <c r="K419" s="427">
        <v>350.9</v>
      </c>
    </row>
    <row r="420" spans="1:11" ht="14.4" customHeight="1" x14ac:dyDescent="0.3">
      <c r="A420" s="422" t="s">
        <v>444</v>
      </c>
      <c r="B420" s="423" t="s">
        <v>445</v>
      </c>
      <c r="C420" s="424" t="s">
        <v>449</v>
      </c>
      <c r="D420" s="425" t="s">
        <v>699</v>
      </c>
      <c r="E420" s="424" t="s">
        <v>1791</v>
      </c>
      <c r="F420" s="425" t="s">
        <v>1792</v>
      </c>
      <c r="G420" s="424" t="s">
        <v>1526</v>
      </c>
      <c r="H420" s="424" t="s">
        <v>1527</v>
      </c>
      <c r="I420" s="426">
        <v>1715</v>
      </c>
      <c r="J420" s="426">
        <v>1</v>
      </c>
      <c r="K420" s="427">
        <v>1715</v>
      </c>
    </row>
    <row r="421" spans="1:11" ht="14.4" customHeight="1" x14ac:dyDescent="0.3">
      <c r="A421" s="422" t="s">
        <v>444</v>
      </c>
      <c r="B421" s="423" t="s">
        <v>445</v>
      </c>
      <c r="C421" s="424" t="s">
        <v>449</v>
      </c>
      <c r="D421" s="425" t="s">
        <v>699</v>
      </c>
      <c r="E421" s="424" t="s">
        <v>1791</v>
      </c>
      <c r="F421" s="425" t="s">
        <v>1792</v>
      </c>
      <c r="G421" s="424" t="s">
        <v>1528</v>
      </c>
      <c r="H421" s="424" t="s">
        <v>1529</v>
      </c>
      <c r="I421" s="426">
        <v>187.28</v>
      </c>
      <c r="J421" s="426">
        <v>2</v>
      </c>
      <c r="K421" s="427">
        <v>374.55</v>
      </c>
    </row>
    <row r="422" spans="1:11" ht="14.4" customHeight="1" x14ac:dyDescent="0.3">
      <c r="A422" s="422" t="s">
        <v>444</v>
      </c>
      <c r="B422" s="423" t="s">
        <v>445</v>
      </c>
      <c r="C422" s="424" t="s">
        <v>449</v>
      </c>
      <c r="D422" s="425" t="s">
        <v>699</v>
      </c>
      <c r="E422" s="424" t="s">
        <v>1791</v>
      </c>
      <c r="F422" s="425" t="s">
        <v>1792</v>
      </c>
      <c r="G422" s="424" t="s">
        <v>1530</v>
      </c>
      <c r="H422" s="424" t="s">
        <v>1531</v>
      </c>
      <c r="I422" s="426">
        <v>8.07</v>
      </c>
      <c r="J422" s="426">
        <v>120</v>
      </c>
      <c r="K422" s="427">
        <v>969</v>
      </c>
    </row>
    <row r="423" spans="1:11" ht="14.4" customHeight="1" x14ac:dyDescent="0.3">
      <c r="A423" s="422" t="s">
        <v>444</v>
      </c>
      <c r="B423" s="423" t="s">
        <v>445</v>
      </c>
      <c r="C423" s="424" t="s">
        <v>449</v>
      </c>
      <c r="D423" s="425" t="s">
        <v>699</v>
      </c>
      <c r="E423" s="424" t="s">
        <v>1791</v>
      </c>
      <c r="F423" s="425" t="s">
        <v>1792</v>
      </c>
      <c r="G423" s="424" t="s">
        <v>1532</v>
      </c>
      <c r="H423" s="424" t="s">
        <v>1533</v>
      </c>
      <c r="I423" s="426">
        <v>8.07</v>
      </c>
      <c r="J423" s="426">
        <v>120</v>
      </c>
      <c r="K423" s="427">
        <v>969</v>
      </c>
    </row>
    <row r="424" spans="1:11" ht="14.4" customHeight="1" x14ac:dyDescent="0.3">
      <c r="A424" s="422" t="s">
        <v>444</v>
      </c>
      <c r="B424" s="423" t="s">
        <v>445</v>
      </c>
      <c r="C424" s="424" t="s">
        <v>449</v>
      </c>
      <c r="D424" s="425" t="s">
        <v>699</v>
      </c>
      <c r="E424" s="424" t="s">
        <v>1791</v>
      </c>
      <c r="F424" s="425" t="s">
        <v>1792</v>
      </c>
      <c r="G424" s="424" t="s">
        <v>1534</v>
      </c>
      <c r="H424" s="424" t="s">
        <v>1535</v>
      </c>
      <c r="I424" s="426">
        <v>211.5</v>
      </c>
      <c r="J424" s="426">
        <v>6</v>
      </c>
      <c r="K424" s="427">
        <v>1269</v>
      </c>
    </row>
    <row r="425" spans="1:11" ht="14.4" customHeight="1" x14ac:dyDescent="0.3">
      <c r="A425" s="422" t="s">
        <v>444</v>
      </c>
      <c r="B425" s="423" t="s">
        <v>445</v>
      </c>
      <c r="C425" s="424" t="s">
        <v>449</v>
      </c>
      <c r="D425" s="425" t="s">
        <v>699</v>
      </c>
      <c r="E425" s="424" t="s">
        <v>1791</v>
      </c>
      <c r="F425" s="425" t="s">
        <v>1792</v>
      </c>
      <c r="G425" s="424" t="s">
        <v>1536</v>
      </c>
      <c r="H425" s="424" t="s">
        <v>1537</v>
      </c>
      <c r="I425" s="426">
        <v>3.32</v>
      </c>
      <c r="J425" s="426">
        <v>120</v>
      </c>
      <c r="K425" s="427">
        <v>398</v>
      </c>
    </row>
    <row r="426" spans="1:11" ht="14.4" customHeight="1" x14ac:dyDescent="0.3">
      <c r="A426" s="422" t="s">
        <v>444</v>
      </c>
      <c r="B426" s="423" t="s">
        <v>445</v>
      </c>
      <c r="C426" s="424" t="s">
        <v>449</v>
      </c>
      <c r="D426" s="425" t="s">
        <v>699</v>
      </c>
      <c r="E426" s="424" t="s">
        <v>1791</v>
      </c>
      <c r="F426" s="425" t="s">
        <v>1792</v>
      </c>
      <c r="G426" s="424" t="s">
        <v>1538</v>
      </c>
      <c r="H426" s="424" t="s">
        <v>1539</v>
      </c>
      <c r="I426" s="426">
        <v>931.47</v>
      </c>
      <c r="J426" s="426">
        <v>1</v>
      </c>
      <c r="K426" s="427">
        <v>931.47</v>
      </c>
    </row>
    <row r="427" spans="1:11" ht="14.4" customHeight="1" x14ac:dyDescent="0.3">
      <c r="A427" s="422" t="s">
        <v>444</v>
      </c>
      <c r="B427" s="423" t="s">
        <v>445</v>
      </c>
      <c r="C427" s="424" t="s">
        <v>449</v>
      </c>
      <c r="D427" s="425" t="s">
        <v>699</v>
      </c>
      <c r="E427" s="424" t="s">
        <v>1791</v>
      </c>
      <c r="F427" s="425" t="s">
        <v>1792</v>
      </c>
      <c r="G427" s="424" t="s">
        <v>1540</v>
      </c>
      <c r="H427" s="424" t="s">
        <v>1541</v>
      </c>
      <c r="I427" s="426">
        <v>3.65</v>
      </c>
      <c r="J427" s="426">
        <v>120</v>
      </c>
      <c r="K427" s="427">
        <v>438.45</v>
      </c>
    </row>
    <row r="428" spans="1:11" ht="14.4" customHeight="1" x14ac:dyDescent="0.3">
      <c r="A428" s="422" t="s">
        <v>444</v>
      </c>
      <c r="B428" s="423" t="s">
        <v>445</v>
      </c>
      <c r="C428" s="424" t="s">
        <v>449</v>
      </c>
      <c r="D428" s="425" t="s">
        <v>699</v>
      </c>
      <c r="E428" s="424" t="s">
        <v>1791</v>
      </c>
      <c r="F428" s="425" t="s">
        <v>1792</v>
      </c>
      <c r="G428" s="424" t="s">
        <v>1542</v>
      </c>
      <c r="H428" s="424" t="s">
        <v>1543</v>
      </c>
      <c r="I428" s="426">
        <v>816.5</v>
      </c>
      <c r="J428" s="426">
        <v>1</v>
      </c>
      <c r="K428" s="427">
        <v>816.5</v>
      </c>
    </row>
    <row r="429" spans="1:11" ht="14.4" customHeight="1" x14ac:dyDescent="0.3">
      <c r="A429" s="422" t="s">
        <v>444</v>
      </c>
      <c r="B429" s="423" t="s">
        <v>445</v>
      </c>
      <c r="C429" s="424" t="s">
        <v>449</v>
      </c>
      <c r="D429" s="425" t="s">
        <v>699</v>
      </c>
      <c r="E429" s="424" t="s">
        <v>1791</v>
      </c>
      <c r="F429" s="425" t="s">
        <v>1792</v>
      </c>
      <c r="G429" s="424" t="s">
        <v>1544</v>
      </c>
      <c r="H429" s="424" t="s">
        <v>1545</v>
      </c>
      <c r="I429" s="426">
        <v>87.12</v>
      </c>
      <c r="J429" s="426">
        <v>1</v>
      </c>
      <c r="K429" s="427">
        <v>87.12</v>
      </c>
    </row>
    <row r="430" spans="1:11" ht="14.4" customHeight="1" x14ac:dyDescent="0.3">
      <c r="A430" s="422" t="s">
        <v>444</v>
      </c>
      <c r="B430" s="423" t="s">
        <v>445</v>
      </c>
      <c r="C430" s="424" t="s">
        <v>449</v>
      </c>
      <c r="D430" s="425" t="s">
        <v>699</v>
      </c>
      <c r="E430" s="424" t="s">
        <v>1791</v>
      </c>
      <c r="F430" s="425" t="s">
        <v>1792</v>
      </c>
      <c r="G430" s="424" t="s">
        <v>1546</v>
      </c>
      <c r="H430" s="424" t="s">
        <v>1547</v>
      </c>
      <c r="I430" s="426">
        <v>3070.5</v>
      </c>
      <c r="J430" s="426">
        <v>1</v>
      </c>
      <c r="K430" s="427">
        <v>3070.5</v>
      </c>
    </row>
    <row r="431" spans="1:11" ht="14.4" customHeight="1" x14ac:dyDescent="0.3">
      <c r="A431" s="422" t="s">
        <v>444</v>
      </c>
      <c r="B431" s="423" t="s">
        <v>445</v>
      </c>
      <c r="C431" s="424" t="s">
        <v>449</v>
      </c>
      <c r="D431" s="425" t="s">
        <v>699</v>
      </c>
      <c r="E431" s="424" t="s">
        <v>1791</v>
      </c>
      <c r="F431" s="425" t="s">
        <v>1792</v>
      </c>
      <c r="G431" s="424" t="s">
        <v>1548</v>
      </c>
      <c r="H431" s="424" t="s">
        <v>1549</v>
      </c>
      <c r="I431" s="426">
        <v>902.05500000000006</v>
      </c>
      <c r="J431" s="426">
        <v>2</v>
      </c>
      <c r="K431" s="427">
        <v>1804.1100000000001</v>
      </c>
    </row>
    <row r="432" spans="1:11" ht="14.4" customHeight="1" x14ac:dyDescent="0.3">
      <c r="A432" s="422" t="s">
        <v>444</v>
      </c>
      <c r="B432" s="423" t="s">
        <v>445</v>
      </c>
      <c r="C432" s="424" t="s">
        <v>449</v>
      </c>
      <c r="D432" s="425" t="s">
        <v>699</v>
      </c>
      <c r="E432" s="424" t="s">
        <v>1791</v>
      </c>
      <c r="F432" s="425" t="s">
        <v>1792</v>
      </c>
      <c r="G432" s="424" t="s">
        <v>1550</v>
      </c>
      <c r="H432" s="424" t="s">
        <v>1551</v>
      </c>
      <c r="I432" s="426">
        <v>880</v>
      </c>
      <c r="J432" s="426">
        <v>2</v>
      </c>
      <c r="K432" s="427">
        <v>1760.01</v>
      </c>
    </row>
    <row r="433" spans="1:11" ht="14.4" customHeight="1" x14ac:dyDescent="0.3">
      <c r="A433" s="422" t="s">
        <v>444</v>
      </c>
      <c r="B433" s="423" t="s">
        <v>445</v>
      </c>
      <c r="C433" s="424" t="s">
        <v>449</v>
      </c>
      <c r="D433" s="425" t="s">
        <v>699</v>
      </c>
      <c r="E433" s="424" t="s">
        <v>1791</v>
      </c>
      <c r="F433" s="425" t="s">
        <v>1792</v>
      </c>
      <c r="G433" s="424" t="s">
        <v>1552</v>
      </c>
      <c r="H433" s="424" t="s">
        <v>1553</v>
      </c>
      <c r="I433" s="426">
        <v>809</v>
      </c>
      <c r="J433" s="426">
        <v>1</v>
      </c>
      <c r="K433" s="427">
        <v>809</v>
      </c>
    </row>
    <row r="434" spans="1:11" ht="14.4" customHeight="1" x14ac:dyDescent="0.3">
      <c r="A434" s="422" t="s">
        <v>444</v>
      </c>
      <c r="B434" s="423" t="s">
        <v>445</v>
      </c>
      <c r="C434" s="424" t="s">
        <v>449</v>
      </c>
      <c r="D434" s="425" t="s">
        <v>699</v>
      </c>
      <c r="E434" s="424" t="s">
        <v>1791</v>
      </c>
      <c r="F434" s="425" t="s">
        <v>1792</v>
      </c>
      <c r="G434" s="424" t="s">
        <v>1554</v>
      </c>
      <c r="H434" s="424" t="s">
        <v>1555</v>
      </c>
      <c r="I434" s="426">
        <v>6869.83</v>
      </c>
      <c r="J434" s="426">
        <v>1</v>
      </c>
      <c r="K434" s="427">
        <v>6869.83</v>
      </c>
    </row>
    <row r="435" spans="1:11" ht="14.4" customHeight="1" x14ac:dyDescent="0.3">
      <c r="A435" s="422" t="s">
        <v>444</v>
      </c>
      <c r="B435" s="423" t="s">
        <v>445</v>
      </c>
      <c r="C435" s="424" t="s">
        <v>449</v>
      </c>
      <c r="D435" s="425" t="s">
        <v>699</v>
      </c>
      <c r="E435" s="424" t="s">
        <v>1791</v>
      </c>
      <c r="F435" s="425" t="s">
        <v>1792</v>
      </c>
      <c r="G435" s="424" t="s">
        <v>1556</v>
      </c>
      <c r="H435" s="424" t="s">
        <v>1557</v>
      </c>
      <c r="I435" s="426">
        <v>125</v>
      </c>
      <c r="J435" s="426">
        <v>30</v>
      </c>
      <c r="K435" s="427">
        <v>3750.01</v>
      </c>
    </row>
    <row r="436" spans="1:11" ht="14.4" customHeight="1" x14ac:dyDescent="0.3">
      <c r="A436" s="422" t="s">
        <v>444</v>
      </c>
      <c r="B436" s="423" t="s">
        <v>445</v>
      </c>
      <c r="C436" s="424" t="s">
        <v>449</v>
      </c>
      <c r="D436" s="425" t="s">
        <v>699</v>
      </c>
      <c r="E436" s="424" t="s">
        <v>1791</v>
      </c>
      <c r="F436" s="425" t="s">
        <v>1792</v>
      </c>
      <c r="G436" s="424" t="s">
        <v>1558</v>
      </c>
      <c r="H436" s="424" t="s">
        <v>1559</v>
      </c>
      <c r="I436" s="426">
        <v>301</v>
      </c>
      <c r="J436" s="426">
        <v>1</v>
      </c>
      <c r="K436" s="427">
        <v>301</v>
      </c>
    </row>
    <row r="437" spans="1:11" ht="14.4" customHeight="1" x14ac:dyDescent="0.3">
      <c r="A437" s="422" t="s">
        <v>444</v>
      </c>
      <c r="B437" s="423" t="s">
        <v>445</v>
      </c>
      <c r="C437" s="424" t="s">
        <v>449</v>
      </c>
      <c r="D437" s="425" t="s">
        <v>699</v>
      </c>
      <c r="E437" s="424" t="s">
        <v>1791</v>
      </c>
      <c r="F437" s="425" t="s">
        <v>1792</v>
      </c>
      <c r="G437" s="424" t="s">
        <v>1560</v>
      </c>
      <c r="H437" s="424" t="s">
        <v>1561</v>
      </c>
      <c r="I437" s="426">
        <v>54.87</v>
      </c>
      <c r="J437" s="426">
        <v>10</v>
      </c>
      <c r="K437" s="427">
        <v>548.70000000000005</v>
      </c>
    </row>
    <row r="438" spans="1:11" ht="14.4" customHeight="1" x14ac:dyDescent="0.3">
      <c r="A438" s="422" t="s">
        <v>444</v>
      </c>
      <c r="B438" s="423" t="s">
        <v>445</v>
      </c>
      <c r="C438" s="424" t="s">
        <v>449</v>
      </c>
      <c r="D438" s="425" t="s">
        <v>699</v>
      </c>
      <c r="E438" s="424" t="s">
        <v>1791</v>
      </c>
      <c r="F438" s="425" t="s">
        <v>1792</v>
      </c>
      <c r="G438" s="424" t="s">
        <v>1562</v>
      </c>
      <c r="H438" s="424" t="s">
        <v>1563</v>
      </c>
      <c r="I438" s="426">
        <v>180.29</v>
      </c>
      <c r="J438" s="426">
        <v>1</v>
      </c>
      <c r="K438" s="427">
        <v>180.29</v>
      </c>
    </row>
    <row r="439" spans="1:11" ht="14.4" customHeight="1" x14ac:dyDescent="0.3">
      <c r="A439" s="422" t="s">
        <v>444</v>
      </c>
      <c r="B439" s="423" t="s">
        <v>445</v>
      </c>
      <c r="C439" s="424" t="s">
        <v>449</v>
      </c>
      <c r="D439" s="425" t="s">
        <v>699</v>
      </c>
      <c r="E439" s="424" t="s">
        <v>1791</v>
      </c>
      <c r="F439" s="425" t="s">
        <v>1792</v>
      </c>
      <c r="G439" s="424" t="s">
        <v>1564</v>
      </c>
      <c r="H439" s="424" t="s">
        <v>1565</v>
      </c>
      <c r="I439" s="426">
        <v>942.59</v>
      </c>
      <c r="J439" s="426">
        <v>3</v>
      </c>
      <c r="K439" s="427">
        <v>2827.77</v>
      </c>
    </row>
    <row r="440" spans="1:11" ht="14.4" customHeight="1" x14ac:dyDescent="0.3">
      <c r="A440" s="422" t="s">
        <v>444</v>
      </c>
      <c r="B440" s="423" t="s">
        <v>445</v>
      </c>
      <c r="C440" s="424" t="s">
        <v>449</v>
      </c>
      <c r="D440" s="425" t="s">
        <v>699</v>
      </c>
      <c r="E440" s="424" t="s">
        <v>1791</v>
      </c>
      <c r="F440" s="425" t="s">
        <v>1792</v>
      </c>
      <c r="G440" s="424" t="s">
        <v>1566</v>
      </c>
      <c r="H440" s="424" t="s">
        <v>1567</v>
      </c>
      <c r="I440" s="426">
        <v>17.39</v>
      </c>
      <c r="J440" s="426">
        <v>120</v>
      </c>
      <c r="K440" s="427">
        <v>2086.92</v>
      </c>
    </row>
    <row r="441" spans="1:11" ht="14.4" customHeight="1" x14ac:dyDescent="0.3">
      <c r="A441" s="422" t="s">
        <v>444</v>
      </c>
      <c r="B441" s="423" t="s">
        <v>445</v>
      </c>
      <c r="C441" s="424" t="s">
        <v>449</v>
      </c>
      <c r="D441" s="425" t="s">
        <v>699</v>
      </c>
      <c r="E441" s="424" t="s">
        <v>1791</v>
      </c>
      <c r="F441" s="425" t="s">
        <v>1792</v>
      </c>
      <c r="G441" s="424" t="s">
        <v>1568</v>
      </c>
      <c r="H441" s="424" t="s">
        <v>1569</v>
      </c>
      <c r="I441" s="426">
        <v>1411.27</v>
      </c>
      <c r="J441" s="426">
        <v>1</v>
      </c>
      <c r="K441" s="427">
        <v>1411.27</v>
      </c>
    </row>
    <row r="442" spans="1:11" ht="14.4" customHeight="1" x14ac:dyDescent="0.3">
      <c r="A442" s="422" t="s">
        <v>444</v>
      </c>
      <c r="B442" s="423" t="s">
        <v>445</v>
      </c>
      <c r="C442" s="424" t="s">
        <v>449</v>
      </c>
      <c r="D442" s="425" t="s">
        <v>699</v>
      </c>
      <c r="E442" s="424" t="s">
        <v>1791</v>
      </c>
      <c r="F442" s="425" t="s">
        <v>1792</v>
      </c>
      <c r="G442" s="424" t="s">
        <v>1570</v>
      </c>
      <c r="H442" s="424" t="s">
        <v>1571</v>
      </c>
      <c r="I442" s="426">
        <v>372.44</v>
      </c>
      <c r="J442" s="426">
        <v>1</v>
      </c>
      <c r="K442" s="427">
        <v>372.44</v>
      </c>
    </row>
    <row r="443" spans="1:11" ht="14.4" customHeight="1" x14ac:dyDescent="0.3">
      <c r="A443" s="422" t="s">
        <v>444</v>
      </c>
      <c r="B443" s="423" t="s">
        <v>445</v>
      </c>
      <c r="C443" s="424" t="s">
        <v>449</v>
      </c>
      <c r="D443" s="425" t="s">
        <v>699</v>
      </c>
      <c r="E443" s="424" t="s">
        <v>1791</v>
      </c>
      <c r="F443" s="425" t="s">
        <v>1792</v>
      </c>
      <c r="G443" s="424" t="s">
        <v>1572</v>
      </c>
      <c r="H443" s="424" t="s">
        <v>1573</v>
      </c>
      <c r="I443" s="426">
        <v>249.44</v>
      </c>
      <c r="J443" s="426">
        <v>1</v>
      </c>
      <c r="K443" s="427">
        <v>249.44</v>
      </c>
    </row>
    <row r="444" spans="1:11" ht="14.4" customHeight="1" x14ac:dyDescent="0.3">
      <c r="A444" s="422" t="s">
        <v>444</v>
      </c>
      <c r="B444" s="423" t="s">
        <v>445</v>
      </c>
      <c r="C444" s="424" t="s">
        <v>449</v>
      </c>
      <c r="D444" s="425" t="s">
        <v>699</v>
      </c>
      <c r="E444" s="424" t="s">
        <v>1791</v>
      </c>
      <c r="F444" s="425" t="s">
        <v>1792</v>
      </c>
      <c r="G444" s="424" t="s">
        <v>1574</v>
      </c>
      <c r="H444" s="424" t="s">
        <v>1575</v>
      </c>
      <c r="I444" s="426">
        <v>1936</v>
      </c>
      <c r="J444" s="426">
        <v>1</v>
      </c>
      <c r="K444" s="427">
        <v>1936</v>
      </c>
    </row>
    <row r="445" spans="1:11" ht="14.4" customHeight="1" x14ac:dyDescent="0.3">
      <c r="A445" s="422" t="s">
        <v>444</v>
      </c>
      <c r="B445" s="423" t="s">
        <v>445</v>
      </c>
      <c r="C445" s="424" t="s">
        <v>449</v>
      </c>
      <c r="D445" s="425" t="s">
        <v>699</v>
      </c>
      <c r="E445" s="424" t="s">
        <v>1791</v>
      </c>
      <c r="F445" s="425" t="s">
        <v>1792</v>
      </c>
      <c r="G445" s="424" t="s">
        <v>1576</v>
      </c>
      <c r="H445" s="424" t="s">
        <v>1577</v>
      </c>
      <c r="I445" s="426">
        <v>22.32</v>
      </c>
      <c r="J445" s="426">
        <v>10</v>
      </c>
      <c r="K445" s="427">
        <v>223.2</v>
      </c>
    </row>
    <row r="446" spans="1:11" ht="14.4" customHeight="1" x14ac:dyDescent="0.3">
      <c r="A446" s="422" t="s">
        <v>444</v>
      </c>
      <c r="B446" s="423" t="s">
        <v>445</v>
      </c>
      <c r="C446" s="424" t="s">
        <v>449</v>
      </c>
      <c r="D446" s="425" t="s">
        <v>699</v>
      </c>
      <c r="E446" s="424" t="s">
        <v>1791</v>
      </c>
      <c r="F446" s="425" t="s">
        <v>1792</v>
      </c>
      <c r="G446" s="424" t="s">
        <v>1578</v>
      </c>
      <c r="H446" s="424" t="s">
        <v>1579</v>
      </c>
      <c r="I446" s="426">
        <v>635.25</v>
      </c>
      <c r="J446" s="426">
        <v>4</v>
      </c>
      <c r="K446" s="427">
        <v>2541</v>
      </c>
    </row>
    <row r="447" spans="1:11" ht="14.4" customHeight="1" x14ac:dyDescent="0.3">
      <c r="A447" s="422" t="s">
        <v>444</v>
      </c>
      <c r="B447" s="423" t="s">
        <v>445</v>
      </c>
      <c r="C447" s="424" t="s">
        <v>449</v>
      </c>
      <c r="D447" s="425" t="s">
        <v>699</v>
      </c>
      <c r="E447" s="424" t="s">
        <v>1791</v>
      </c>
      <c r="F447" s="425" t="s">
        <v>1792</v>
      </c>
      <c r="G447" s="424" t="s">
        <v>1580</v>
      </c>
      <c r="H447" s="424" t="s">
        <v>1581</v>
      </c>
      <c r="I447" s="426">
        <v>530.1</v>
      </c>
      <c r="J447" s="426">
        <v>2</v>
      </c>
      <c r="K447" s="427">
        <v>1060.2</v>
      </c>
    </row>
    <row r="448" spans="1:11" ht="14.4" customHeight="1" x14ac:dyDescent="0.3">
      <c r="A448" s="422" t="s">
        <v>444</v>
      </c>
      <c r="B448" s="423" t="s">
        <v>445</v>
      </c>
      <c r="C448" s="424" t="s">
        <v>449</v>
      </c>
      <c r="D448" s="425" t="s">
        <v>699</v>
      </c>
      <c r="E448" s="424" t="s">
        <v>1791</v>
      </c>
      <c r="F448" s="425" t="s">
        <v>1792</v>
      </c>
      <c r="G448" s="424" t="s">
        <v>1582</v>
      </c>
      <c r="H448" s="424" t="s">
        <v>1583</v>
      </c>
      <c r="I448" s="426">
        <v>14.88</v>
      </c>
      <c r="J448" s="426">
        <v>100</v>
      </c>
      <c r="K448" s="427">
        <v>1488.3</v>
      </c>
    </row>
    <row r="449" spans="1:11" ht="14.4" customHeight="1" x14ac:dyDescent="0.3">
      <c r="A449" s="422" t="s">
        <v>444</v>
      </c>
      <c r="B449" s="423" t="s">
        <v>445</v>
      </c>
      <c r="C449" s="424" t="s">
        <v>449</v>
      </c>
      <c r="D449" s="425" t="s">
        <v>699</v>
      </c>
      <c r="E449" s="424" t="s">
        <v>1791</v>
      </c>
      <c r="F449" s="425" t="s">
        <v>1792</v>
      </c>
      <c r="G449" s="424" t="s">
        <v>1584</v>
      </c>
      <c r="H449" s="424" t="s">
        <v>1585</v>
      </c>
      <c r="I449" s="426">
        <v>1800.27</v>
      </c>
      <c r="J449" s="426">
        <v>1</v>
      </c>
      <c r="K449" s="427">
        <v>1800.27</v>
      </c>
    </row>
    <row r="450" spans="1:11" ht="14.4" customHeight="1" x14ac:dyDescent="0.3">
      <c r="A450" s="422" t="s">
        <v>444</v>
      </c>
      <c r="B450" s="423" t="s">
        <v>445</v>
      </c>
      <c r="C450" s="424" t="s">
        <v>449</v>
      </c>
      <c r="D450" s="425" t="s">
        <v>699</v>
      </c>
      <c r="E450" s="424" t="s">
        <v>1791</v>
      </c>
      <c r="F450" s="425" t="s">
        <v>1792</v>
      </c>
      <c r="G450" s="424" t="s">
        <v>1586</v>
      </c>
      <c r="H450" s="424" t="s">
        <v>1587</v>
      </c>
      <c r="I450" s="426">
        <v>12039.5</v>
      </c>
      <c r="J450" s="426">
        <v>2</v>
      </c>
      <c r="K450" s="427">
        <v>24079</v>
      </c>
    </row>
    <row r="451" spans="1:11" ht="14.4" customHeight="1" x14ac:dyDescent="0.3">
      <c r="A451" s="422" t="s">
        <v>444</v>
      </c>
      <c r="B451" s="423" t="s">
        <v>445</v>
      </c>
      <c r="C451" s="424" t="s">
        <v>449</v>
      </c>
      <c r="D451" s="425" t="s">
        <v>699</v>
      </c>
      <c r="E451" s="424" t="s">
        <v>1791</v>
      </c>
      <c r="F451" s="425" t="s">
        <v>1792</v>
      </c>
      <c r="G451" s="424" t="s">
        <v>1588</v>
      </c>
      <c r="H451" s="424" t="s">
        <v>1589</v>
      </c>
      <c r="I451" s="426">
        <v>1265.6600000000001</v>
      </c>
      <c r="J451" s="426">
        <v>1</v>
      </c>
      <c r="K451" s="427">
        <v>1265.6600000000001</v>
      </c>
    </row>
    <row r="452" spans="1:11" ht="14.4" customHeight="1" x14ac:dyDescent="0.3">
      <c r="A452" s="422" t="s">
        <v>444</v>
      </c>
      <c r="B452" s="423" t="s">
        <v>445</v>
      </c>
      <c r="C452" s="424" t="s">
        <v>449</v>
      </c>
      <c r="D452" s="425" t="s">
        <v>699</v>
      </c>
      <c r="E452" s="424" t="s">
        <v>1791</v>
      </c>
      <c r="F452" s="425" t="s">
        <v>1792</v>
      </c>
      <c r="G452" s="424" t="s">
        <v>1590</v>
      </c>
      <c r="H452" s="424" t="s">
        <v>1591</v>
      </c>
      <c r="I452" s="426">
        <v>167.4</v>
      </c>
      <c r="J452" s="426">
        <v>3</v>
      </c>
      <c r="K452" s="427">
        <v>502.2</v>
      </c>
    </row>
    <row r="453" spans="1:11" ht="14.4" customHeight="1" x14ac:dyDescent="0.3">
      <c r="A453" s="422" t="s">
        <v>444</v>
      </c>
      <c r="B453" s="423" t="s">
        <v>445</v>
      </c>
      <c r="C453" s="424" t="s">
        <v>449</v>
      </c>
      <c r="D453" s="425" t="s">
        <v>699</v>
      </c>
      <c r="E453" s="424" t="s">
        <v>1791</v>
      </c>
      <c r="F453" s="425" t="s">
        <v>1792</v>
      </c>
      <c r="G453" s="424" t="s">
        <v>1592</v>
      </c>
      <c r="H453" s="424" t="s">
        <v>1593</v>
      </c>
      <c r="I453" s="426">
        <v>6931.48</v>
      </c>
      <c r="J453" s="426">
        <v>1</v>
      </c>
      <c r="K453" s="427">
        <v>6931.48</v>
      </c>
    </row>
    <row r="454" spans="1:11" ht="14.4" customHeight="1" x14ac:dyDescent="0.3">
      <c r="A454" s="422" t="s">
        <v>444</v>
      </c>
      <c r="B454" s="423" t="s">
        <v>445</v>
      </c>
      <c r="C454" s="424" t="s">
        <v>449</v>
      </c>
      <c r="D454" s="425" t="s">
        <v>699</v>
      </c>
      <c r="E454" s="424" t="s">
        <v>1791</v>
      </c>
      <c r="F454" s="425" t="s">
        <v>1792</v>
      </c>
      <c r="G454" s="424" t="s">
        <v>1594</v>
      </c>
      <c r="H454" s="424" t="s">
        <v>1595</v>
      </c>
      <c r="I454" s="426">
        <v>88.35</v>
      </c>
      <c r="J454" s="426">
        <v>10</v>
      </c>
      <c r="K454" s="427">
        <v>883.5</v>
      </c>
    </row>
    <row r="455" spans="1:11" ht="14.4" customHeight="1" x14ac:dyDescent="0.3">
      <c r="A455" s="422" t="s">
        <v>444</v>
      </c>
      <c r="B455" s="423" t="s">
        <v>445</v>
      </c>
      <c r="C455" s="424" t="s">
        <v>449</v>
      </c>
      <c r="D455" s="425" t="s">
        <v>699</v>
      </c>
      <c r="E455" s="424" t="s">
        <v>1791</v>
      </c>
      <c r="F455" s="425" t="s">
        <v>1792</v>
      </c>
      <c r="G455" s="424" t="s">
        <v>1596</v>
      </c>
      <c r="H455" s="424" t="s">
        <v>1597</v>
      </c>
      <c r="I455" s="426">
        <v>25.72</v>
      </c>
      <c r="J455" s="426">
        <v>50</v>
      </c>
      <c r="K455" s="427">
        <v>1286</v>
      </c>
    </row>
    <row r="456" spans="1:11" ht="14.4" customHeight="1" x14ac:dyDescent="0.3">
      <c r="A456" s="422" t="s">
        <v>444</v>
      </c>
      <c r="B456" s="423" t="s">
        <v>445</v>
      </c>
      <c r="C456" s="424" t="s">
        <v>449</v>
      </c>
      <c r="D456" s="425" t="s">
        <v>699</v>
      </c>
      <c r="E456" s="424" t="s">
        <v>1791</v>
      </c>
      <c r="F456" s="425" t="s">
        <v>1792</v>
      </c>
      <c r="G456" s="424" t="s">
        <v>1598</v>
      </c>
      <c r="H456" s="424" t="s">
        <v>1599</v>
      </c>
      <c r="I456" s="426">
        <v>6.9</v>
      </c>
      <c r="J456" s="426">
        <v>100</v>
      </c>
      <c r="K456" s="427">
        <v>690</v>
      </c>
    </row>
    <row r="457" spans="1:11" ht="14.4" customHeight="1" x14ac:dyDescent="0.3">
      <c r="A457" s="422" t="s">
        <v>444</v>
      </c>
      <c r="B457" s="423" t="s">
        <v>445</v>
      </c>
      <c r="C457" s="424" t="s">
        <v>449</v>
      </c>
      <c r="D457" s="425" t="s">
        <v>699</v>
      </c>
      <c r="E457" s="424" t="s">
        <v>1791</v>
      </c>
      <c r="F457" s="425" t="s">
        <v>1792</v>
      </c>
      <c r="G457" s="424" t="s">
        <v>1600</v>
      </c>
      <c r="H457" s="424" t="s">
        <v>1601</v>
      </c>
      <c r="I457" s="426">
        <v>300</v>
      </c>
      <c r="J457" s="426">
        <v>1</v>
      </c>
      <c r="K457" s="427">
        <v>300</v>
      </c>
    </row>
    <row r="458" spans="1:11" ht="14.4" customHeight="1" x14ac:dyDescent="0.3">
      <c r="A458" s="422" t="s">
        <v>444</v>
      </c>
      <c r="B458" s="423" t="s">
        <v>445</v>
      </c>
      <c r="C458" s="424" t="s">
        <v>449</v>
      </c>
      <c r="D458" s="425" t="s">
        <v>699</v>
      </c>
      <c r="E458" s="424" t="s">
        <v>1791</v>
      </c>
      <c r="F458" s="425" t="s">
        <v>1792</v>
      </c>
      <c r="G458" s="424" t="s">
        <v>1602</v>
      </c>
      <c r="H458" s="424" t="s">
        <v>1603</v>
      </c>
      <c r="I458" s="426">
        <v>443.4</v>
      </c>
      <c r="J458" s="426">
        <v>3</v>
      </c>
      <c r="K458" s="427">
        <v>1330.21</v>
      </c>
    </row>
    <row r="459" spans="1:11" ht="14.4" customHeight="1" x14ac:dyDescent="0.3">
      <c r="A459" s="422" t="s">
        <v>444</v>
      </c>
      <c r="B459" s="423" t="s">
        <v>445</v>
      </c>
      <c r="C459" s="424" t="s">
        <v>449</v>
      </c>
      <c r="D459" s="425" t="s">
        <v>699</v>
      </c>
      <c r="E459" s="424" t="s">
        <v>1791</v>
      </c>
      <c r="F459" s="425" t="s">
        <v>1792</v>
      </c>
      <c r="G459" s="424" t="s">
        <v>1604</v>
      </c>
      <c r="H459" s="424" t="s">
        <v>1605</v>
      </c>
      <c r="I459" s="426">
        <v>533.36</v>
      </c>
      <c r="J459" s="426">
        <v>3</v>
      </c>
      <c r="K459" s="427">
        <v>1600.09</v>
      </c>
    </row>
    <row r="460" spans="1:11" ht="14.4" customHeight="1" x14ac:dyDescent="0.3">
      <c r="A460" s="422" t="s">
        <v>444</v>
      </c>
      <c r="B460" s="423" t="s">
        <v>445</v>
      </c>
      <c r="C460" s="424" t="s">
        <v>449</v>
      </c>
      <c r="D460" s="425" t="s">
        <v>699</v>
      </c>
      <c r="E460" s="424" t="s">
        <v>1791</v>
      </c>
      <c r="F460" s="425" t="s">
        <v>1792</v>
      </c>
      <c r="G460" s="424" t="s">
        <v>1606</v>
      </c>
      <c r="H460" s="424" t="s">
        <v>1607</v>
      </c>
      <c r="I460" s="426">
        <v>2374.0500000000002</v>
      </c>
      <c r="J460" s="426">
        <v>1</v>
      </c>
      <c r="K460" s="427">
        <v>2374.0500000000002</v>
      </c>
    </row>
    <row r="461" spans="1:11" ht="14.4" customHeight="1" x14ac:dyDescent="0.3">
      <c r="A461" s="422" t="s">
        <v>444</v>
      </c>
      <c r="B461" s="423" t="s">
        <v>445</v>
      </c>
      <c r="C461" s="424" t="s">
        <v>449</v>
      </c>
      <c r="D461" s="425" t="s">
        <v>699</v>
      </c>
      <c r="E461" s="424" t="s">
        <v>1791</v>
      </c>
      <c r="F461" s="425" t="s">
        <v>1792</v>
      </c>
      <c r="G461" s="424" t="s">
        <v>1608</v>
      </c>
      <c r="H461" s="424" t="s">
        <v>1609</v>
      </c>
      <c r="I461" s="426">
        <v>145.99</v>
      </c>
      <c r="J461" s="426">
        <v>10</v>
      </c>
      <c r="K461" s="427">
        <v>1459.87</v>
      </c>
    </row>
    <row r="462" spans="1:11" ht="14.4" customHeight="1" x14ac:dyDescent="0.3">
      <c r="A462" s="422" t="s">
        <v>444</v>
      </c>
      <c r="B462" s="423" t="s">
        <v>445</v>
      </c>
      <c r="C462" s="424" t="s">
        <v>449</v>
      </c>
      <c r="D462" s="425" t="s">
        <v>699</v>
      </c>
      <c r="E462" s="424" t="s">
        <v>1791</v>
      </c>
      <c r="F462" s="425" t="s">
        <v>1792</v>
      </c>
      <c r="G462" s="424" t="s">
        <v>1610</v>
      </c>
      <c r="H462" s="424" t="s">
        <v>1611</v>
      </c>
      <c r="I462" s="426">
        <v>551.76</v>
      </c>
      <c r="J462" s="426">
        <v>1</v>
      </c>
      <c r="K462" s="427">
        <v>551.76</v>
      </c>
    </row>
    <row r="463" spans="1:11" ht="14.4" customHeight="1" x14ac:dyDescent="0.3">
      <c r="A463" s="422" t="s">
        <v>444</v>
      </c>
      <c r="B463" s="423" t="s">
        <v>445</v>
      </c>
      <c r="C463" s="424" t="s">
        <v>449</v>
      </c>
      <c r="D463" s="425" t="s">
        <v>699</v>
      </c>
      <c r="E463" s="424" t="s">
        <v>1791</v>
      </c>
      <c r="F463" s="425" t="s">
        <v>1792</v>
      </c>
      <c r="G463" s="424" t="s">
        <v>1612</v>
      </c>
      <c r="H463" s="424" t="s">
        <v>1613</v>
      </c>
      <c r="I463" s="426">
        <v>59.29</v>
      </c>
      <c r="J463" s="426">
        <v>60</v>
      </c>
      <c r="K463" s="427">
        <v>3557.4</v>
      </c>
    </row>
    <row r="464" spans="1:11" ht="14.4" customHeight="1" x14ac:dyDescent="0.3">
      <c r="A464" s="422" t="s">
        <v>444</v>
      </c>
      <c r="B464" s="423" t="s">
        <v>445</v>
      </c>
      <c r="C464" s="424" t="s">
        <v>449</v>
      </c>
      <c r="D464" s="425" t="s">
        <v>699</v>
      </c>
      <c r="E464" s="424" t="s">
        <v>1791</v>
      </c>
      <c r="F464" s="425" t="s">
        <v>1792</v>
      </c>
      <c r="G464" s="424" t="s">
        <v>1614</v>
      </c>
      <c r="H464" s="424" t="s">
        <v>1615</v>
      </c>
      <c r="I464" s="426">
        <v>1899.58</v>
      </c>
      <c r="J464" s="426">
        <v>1</v>
      </c>
      <c r="K464" s="427">
        <v>1899.58</v>
      </c>
    </row>
    <row r="465" spans="1:11" ht="14.4" customHeight="1" x14ac:dyDescent="0.3">
      <c r="A465" s="422" t="s">
        <v>444</v>
      </c>
      <c r="B465" s="423" t="s">
        <v>445</v>
      </c>
      <c r="C465" s="424" t="s">
        <v>449</v>
      </c>
      <c r="D465" s="425" t="s">
        <v>699</v>
      </c>
      <c r="E465" s="424" t="s">
        <v>1791</v>
      </c>
      <c r="F465" s="425" t="s">
        <v>1792</v>
      </c>
      <c r="G465" s="424" t="s">
        <v>1616</v>
      </c>
      <c r="H465" s="424" t="s">
        <v>1617</v>
      </c>
      <c r="I465" s="426">
        <v>1074.31</v>
      </c>
      <c r="J465" s="426">
        <v>2</v>
      </c>
      <c r="K465" s="427">
        <v>2148.61</v>
      </c>
    </row>
    <row r="466" spans="1:11" ht="14.4" customHeight="1" x14ac:dyDescent="0.3">
      <c r="A466" s="422" t="s">
        <v>444</v>
      </c>
      <c r="B466" s="423" t="s">
        <v>445</v>
      </c>
      <c r="C466" s="424" t="s">
        <v>449</v>
      </c>
      <c r="D466" s="425" t="s">
        <v>699</v>
      </c>
      <c r="E466" s="424" t="s">
        <v>1791</v>
      </c>
      <c r="F466" s="425" t="s">
        <v>1792</v>
      </c>
      <c r="G466" s="424" t="s">
        <v>1618</v>
      </c>
      <c r="H466" s="424" t="s">
        <v>1619</v>
      </c>
      <c r="I466" s="426">
        <v>1026.95</v>
      </c>
      <c r="J466" s="426">
        <v>1</v>
      </c>
      <c r="K466" s="427">
        <v>1026.95</v>
      </c>
    </row>
    <row r="467" spans="1:11" ht="14.4" customHeight="1" x14ac:dyDescent="0.3">
      <c r="A467" s="422" t="s">
        <v>444</v>
      </c>
      <c r="B467" s="423" t="s">
        <v>445</v>
      </c>
      <c r="C467" s="424" t="s">
        <v>449</v>
      </c>
      <c r="D467" s="425" t="s">
        <v>699</v>
      </c>
      <c r="E467" s="424" t="s">
        <v>1791</v>
      </c>
      <c r="F467" s="425" t="s">
        <v>1792</v>
      </c>
      <c r="G467" s="424" t="s">
        <v>1620</v>
      </c>
      <c r="H467" s="424" t="s">
        <v>1621</v>
      </c>
      <c r="I467" s="426">
        <v>38.479999999999997</v>
      </c>
      <c r="J467" s="426">
        <v>10</v>
      </c>
      <c r="K467" s="427">
        <v>384.78</v>
      </c>
    </row>
    <row r="468" spans="1:11" ht="14.4" customHeight="1" x14ac:dyDescent="0.3">
      <c r="A468" s="422" t="s">
        <v>444</v>
      </c>
      <c r="B468" s="423" t="s">
        <v>445</v>
      </c>
      <c r="C468" s="424" t="s">
        <v>449</v>
      </c>
      <c r="D468" s="425" t="s">
        <v>699</v>
      </c>
      <c r="E468" s="424" t="s">
        <v>1791</v>
      </c>
      <c r="F468" s="425" t="s">
        <v>1792</v>
      </c>
      <c r="G468" s="424" t="s">
        <v>1622</v>
      </c>
      <c r="H468" s="424" t="s">
        <v>1623</v>
      </c>
      <c r="I468" s="426">
        <v>1575.24</v>
      </c>
      <c r="J468" s="426">
        <v>1</v>
      </c>
      <c r="K468" s="427">
        <v>1575.24</v>
      </c>
    </row>
    <row r="469" spans="1:11" ht="14.4" customHeight="1" x14ac:dyDescent="0.3">
      <c r="A469" s="422" t="s">
        <v>444</v>
      </c>
      <c r="B469" s="423" t="s">
        <v>445</v>
      </c>
      <c r="C469" s="424" t="s">
        <v>449</v>
      </c>
      <c r="D469" s="425" t="s">
        <v>699</v>
      </c>
      <c r="E469" s="424" t="s">
        <v>1791</v>
      </c>
      <c r="F469" s="425" t="s">
        <v>1792</v>
      </c>
      <c r="G469" s="424" t="s">
        <v>1624</v>
      </c>
      <c r="H469" s="424" t="s">
        <v>1625</v>
      </c>
      <c r="I469" s="426">
        <v>2394</v>
      </c>
      <c r="J469" s="426">
        <v>1</v>
      </c>
      <c r="K469" s="427">
        <v>2394</v>
      </c>
    </row>
    <row r="470" spans="1:11" ht="14.4" customHeight="1" x14ac:dyDescent="0.3">
      <c r="A470" s="422" t="s">
        <v>444</v>
      </c>
      <c r="B470" s="423" t="s">
        <v>445</v>
      </c>
      <c r="C470" s="424" t="s">
        <v>449</v>
      </c>
      <c r="D470" s="425" t="s">
        <v>699</v>
      </c>
      <c r="E470" s="424" t="s">
        <v>1791</v>
      </c>
      <c r="F470" s="425" t="s">
        <v>1792</v>
      </c>
      <c r="G470" s="424" t="s">
        <v>1626</v>
      </c>
      <c r="H470" s="424" t="s">
        <v>1627</v>
      </c>
      <c r="I470" s="426">
        <v>575</v>
      </c>
      <c r="J470" s="426">
        <v>2</v>
      </c>
      <c r="K470" s="427">
        <v>1150</v>
      </c>
    </row>
    <row r="471" spans="1:11" ht="14.4" customHeight="1" x14ac:dyDescent="0.3">
      <c r="A471" s="422" t="s">
        <v>444</v>
      </c>
      <c r="B471" s="423" t="s">
        <v>445</v>
      </c>
      <c r="C471" s="424" t="s">
        <v>449</v>
      </c>
      <c r="D471" s="425" t="s">
        <v>699</v>
      </c>
      <c r="E471" s="424" t="s">
        <v>1791</v>
      </c>
      <c r="F471" s="425" t="s">
        <v>1792</v>
      </c>
      <c r="G471" s="424" t="s">
        <v>1628</v>
      </c>
      <c r="H471" s="424" t="s">
        <v>1629</v>
      </c>
      <c r="I471" s="426">
        <v>1026.96</v>
      </c>
      <c r="J471" s="426">
        <v>1</v>
      </c>
      <c r="K471" s="427">
        <v>1026.96</v>
      </c>
    </row>
    <row r="472" spans="1:11" ht="14.4" customHeight="1" x14ac:dyDescent="0.3">
      <c r="A472" s="422" t="s">
        <v>444</v>
      </c>
      <c r="B472" s="423" t="s">
        <v>445</v>
      </c>
      <c r="C472" s="424" t="s">
        <v>449</v>
      </c>
      <c r="D472" s="425" t="s">
        <v>699</v>
      </c>
      <c r="E472" s="424" t="s">
        <v>1791</v>
      </c>
      <c r="F472" s="425" t="s">
        <v>1792</v>
      </c>
      <c r="G472" s="424" t="s">
        <v>1630</v>
      </c>
      <c r="H472" s="424" t="s">
        <v>1631</v>
      </c>
      <c r="I472" s="426">
        <v>83.49</v>
      </c>
      <c r="J472" s="426">
        <v>40</v>
      </c>
      <c r="K472" s="427">
        <v>3339.6</v>
      </c>
    </row>
    <row r="473" spans="1:11" ht="14.4" customHeight="1" x14ac:dyDescent="0.3">
      <c r="A473" s="422" t="s">
        <v>444</v>
      </c>
      <c r="B473" s="423" t="s">
        <v>445</v>
      </c>
      <c r="C473" s="424" t="s">
        <v>449</v>
      </c>
      <c r="D473" s="425" t="s">
        <v>699</v>
      </c>
      <c r="E473" s="424" t="s">
        <v>1791</v>
      </c>
      <c r="F473" s="425" t="s">
        <v>1792</v>
      </c>
      <c r="G473" s="424" t="s">
        <v>1632</v>
      </c>
      <c r="H473" s="424" t="s">
        <v>1633</v>
      </c>
      <c r="I473" s="426">
        <v>1855</v>
      </c>
      <c r="J473" s="426">
        <v>1</v>
      </c>
      <c r="K473" s="427">
        <v>1855</v>
      </c>
    </row>
    <row r="474" spans="1:11" ht="14.4" customHeight="1" x14ac:dyDescent="0.3">
      <c r="A474" s="422" t="s">
        <v>444</v>
      </c>
      <c r="B474" s="423" t="s">
        <v>445</v>
      </c>
      <c r="C474" s="424" t="s">
        <v>449</v>
      </c>
      <c r="D474" s="425" t="s">
        <v>699</v>
      </c>
      <c r="E474" s="424" t="s">
        <v>1791</v>
      </c>
      <c r="F474" s="425" t="s">
        <v>1792</v>
      </c>
      <c r="G474" s="424" t="s">
        <v>1634</v>
      </c>
      <c r="H474" s="424" t="s">
        <v>1635</v>
      </c>
      <c r="I474" s="426">
        <v>1258</v>
      </c>
      <c r="J474" s="426">
        <v>1</v>
      </c>
      <c r="K474" s="427">
        <v>1258</v>
      </c>
    </row>
    <row r="475" spans="1:11" ht="14.4" customHeight="1" x14ac:dyDescent="0.3">
      <c r="A475" s="422" t="s">
        <v>444</v>
      </c>
      <c r="B475" s="423" t="s">
        <v>445</v>
      </c>
      <c r="C475" s="424" t="s">
        <v>449</v>
      </c>
      <c r="D475" s="425" t="s">
        <v>699</v>
      </c>
      <c r="E475" s="424" t="s">
        <v>1791</v>
      </c>
      <c r="F475" s="425" t="s">
        <v>1792</v>
      </c>
      <c r="G475" s="424" t="s">
        <v>1636</v>
      </c>
      <c r="H475" s="424" t="s">
        <v>1637</v>
      </c>
      <c r="I475" s="426">
        <v>118.58</v>
      </c>
      <c r="J475" s="426">
        <v>5</v>
      </c>
      <c r="K475" s="427">
        <v>592.9</v>
      </c>
    </row>
    <row r="476" spans="1:11" ht="14.4" customHeight="1" x14ac:dyDescent="0.3">
      <c r="A476" s="422" t="s">
        <v>444</v>
      </c>
      <c r="B476" s="423" t="s">
        <v>445</v>
      </c>
      <c r="C476" s="424" t="s">
        <v>449</v>
      </c>
      <c r="D476" s="425" t="s">
        <v>699</v>
      </c>
      <c r="E476" s="424" t="s">
        <v>1791</v>
      </c>
      <c r="F476" s="425" t="s">
        <v>1792</v>
      </c>
      <c r="G476" s="424" t="s">
        <v>1638</v>
      </c>
      <c r="H476" s="424" t="s">
        <v>1639</v>
      </c>
      <c r="I476" s="426">
        <v>62.92</v>
      </c>
      <c r="J476" s="426">
        <v>30</v>
      </c>
      <c r="K476" s="427">
        <v>1887.6</v>
      </c>
    </row>
    <row r="477" spans="1:11" ht="14.4" customHeight="1" x14ac:dyDescent="0.3">
      <c r="A477" s="422" t="s">
        <v>444</v>
      </c>
      <c r="B477" s="423" t="s">
        <v>445</v>
      </c>
      <c r="C477" s="424" t="s">
        <v>449</v>
      </c>
      <c r="D477" s="425" t="s">
        <v>699</v>
      </c>
      <c r="E477" s="424" t="s">
        <v>1791</v>
      </c>
      <c r="F477" s="425" t="s">
        <v>1792</v>
      </c>
      <c r="G477" s="424" t="s">
        <v>1640</v>
      </c>
      <c r="H477" s="424" t="s">
        <v>1641</v>
      </c>
      <c r="I477" s="426">
        <v>2909.5</v>
      </c>
      <c r="J477" s="426">
        <v>1</v>
      </c>
      <c r="K477" s="427">
        <v>2909.5</v>
      </c>
    </row>
    <row r="478" spans="1:11" ht="14.4" customHeight="1" x14ac:dyDescent="0.3">
      <c r="A478" s="422" t="s">
        <v>444</v>
      </c>
      <c r="B478" s="423" t="s">
        <v>445</v>
      </c>
      <c r="C478" s="424" t="s">
        <v>449</v>
      </c>
      <c r="D478" s="425" t="s">
        <v>699</v>
      </c>
      <c r="E478" s="424" t="s">
        <v>1791</v>
      </c>
      <c r="F478" s="425" t="s">
        <v>1792</v>
      </c>
      <c r="G478" s="424" t="s">
        <v>1642</v>
      </c>
      <c r="H478" s="424" t="s">
        <v>1643</v>
      </c>
      <c r="I478" s="426">
        <v>2153.8000000000002</v>
      </c>
      <c r="J478" s="426">
        <v>1</v>
      </c>
      <c r="K478" s="427">
        <v>2153.8000000000002</v>
      </c>
    </row>
    <row r="479" spans="1:11" ht="14.4" customHeight="1" x14ac:dyDescent="0.3">
      <c r="A479" s="422" t="s">
        <v>444</v>
      </c>
      <c r="B479" s="423" t="s">
        <v>445</v>
      </c>
      <c r="C479" s="424" t="s">
        <v>449</v>
      </c>
      <c r="D479" s="425" t="s">
        <v>699</v>
      </c>
      <c r="E479" s="424" t="s">
        <v>1791</v>
      </c>
      <c r="F479" s="425" t="s">
        <v>1792</v>
      </c>
      <c r="G479" s="424" t="s">
        <v>1644</v>
      </c>
      <c r="H479" s="424" t="s">
        <v>1645</v>
      </c>
      <c r="I479" s="426">
        <v>1058</v>
      </c>
      <c r="J479" s="426">
        <v>1</v>
      </c>
      <c r="K479" s="427">
        <v>1058</v>
      </c>
    </row>
    <row r="480" spans="1:11" ht="14.4" customHeight="1" x14ac:dyDescent="0.3">
      <c r="A480" s="422" t="s">
        <v>444</v>
      </c>
      <c r="B480" s="423" t="s">
        <v>445</v>
      </c>
      <c r="C480" s="424" t="s">
        <v>449</v>
      </c>
      <c r="D480" s="425" t="s">
        <v>699</v>
      </c>
      <c r="E480" s="424" t="s">
        <v>1791</v>
      </c>
      <c r="F480" s="425" t="s">
        <v>1792</v>
      </c>
      <c r="G480" s="424" t="s">
        <v>1646</v>
      </c>
      <c r="H480" s="424" t="s">
        <v>1647</v>
      </c>
      <c r="I480" s="426">
        <v>37.51</v>
      </c>
      <c r="J480" s="426">
        <v>18</v>
      </c>
      <c r="K480" s="427">
        <v>675.18</v>
      </c>
    </row>
    <row r="481" spans="1:11" ht="14.4" customHeight="1" x14ac:dyDescent="0.3">
      <c r="A481" s="422" t="s">
        <v>444</v>
      </c>
      <c r="B481" s="423" t="s">
        <v>445</v>
      </c>
      <c r="C481" s="424" t="s">
        <v>449</v>
      </c>
      <c r="D481" s="425" t="s">
        <v>699</v>
      </c>
      <c r="E481" s="424" t="s">
        <v>1791</v>
      </c>
      <c r="F481" s="425" t="s">
        <v>1792</v>
      </c>
      <c r="G481" s="424" t="s">
        <v>1648</v>
      </c>
      <c r="H481" s="424" t="s">
        <v>1649</v>
      </c>
      <c r="I481" s="426">
        <v>361.79</v>
      </c>
      <c r="J481" s="426">
        <v>2</v>
      </c>
      <c r="K481" s="427">
        <v>723.58</v>
      </c>
    </row>
    <row r="482" spans="1:11" ht="14.4" customHeight="1" x14ac:dyDescent="0.3">
      <c r="A482" s="422" t="s">
        <v>444</v>
      </c>
      <c r="B482" s="423" t="s">
        <v>445</v>
      </c>
      <c r="C482" s="424" t="s">
        <v>449</v>
      </c>
      <c r="D482" s="425" t="s">
        <v>699</v>
      </c>
      <c r="E482" s="424" t="s">
        <v>1791</v>
      </c>
      <c r="F482" s="425" t="s">
        <v>1792</v>
      </c>
      <c r="G482" s="424" t="s">
        <v>1650</v>
      </c>
      <c r="H482" s="424" t="s">
        <v>1651</v>
      </c>
      <c r="I482" s="426">
        <v>598.95000000000005</v>
      </c>
      <c r="J482" s="426">
        <v>3</v>
      </c>
      <c r="K482" s="427">
        <v>1796.85</v>
      </c>
    </row>
    <row r="483" spans="1:11" ht="14.4" customHeight="1" x14ac:dyDescent="0.3">
      <c r="A483" s="422" t="s">
        <v>444</v>
      </c>
      <c r="B483" s="423" t="s">
        <v>445</v>
      </c>
      <c r="C483" s="424" t="s">
        <v>449</v>
      </c>
      <c r="D483" s="425" t="s">
        <v>699</v>
      </c>
      <c r="E483" s="424" t="s">
        <v>1791</v>
      </c>
      <c r="F483" s="425" t="s">
        <v>1792</v>
      </c>
      <c r="G483" s="424" t="s">
        <v>1652</v>
      </c>
      <c r="H483" s="424" t="s">
        <v>1653</v>
      </c>
      <c r="I483" s="426">
        <v>82.28</v>
      </c>
      <c r="J483" s="426">
        <v>30</v>
      </c>
      <c r="K483" s="427">
        <v>2468.4</v>
      </c>
    </row>
    <row r="484" spans="1:11" ht="14.4" customHeight="1" x14ac:dyDescent="0.3">
      <c r="A484" s="422" t="s">
        <v>444</v>
      </c>
      <c r="B484" s="423" t="s">
        <v>445</v>
      </c>
      <c r="C484" s="424" t="s">
        <v>449</v>
      </c>
      <c r="D484" s="425" t="s">
        <v>699</v>
      </c>
      <c r="E484" s="424" t="s">
        <v>1791</v>
      </c>
      <c r="F484" s="425" t="s">
        <v>1792</v>
      </c>
      <c r="G484" s="424" t="s">
        <v>1654</v>
      </c>
      <c r="H484" s="424" t="s">
        <v>1655</v>
      </c>
      <c r="I484" s="426">
        <v>583.96</v>
      </c>
      <c r="J484" s="426">
        <v>2</v>
      </c>
      <c r="K484" s="427">
        <v>1167.92</v>
      </c>
    </row>
    <row r="485" spans="1:11" ht="14.4" customHeight="1" x14ac:dyDescent="0.3">
      <c r="A485" s="422" t="s">
        <v>444</v>
      </c>
      <c r="B485" s="423" t="s">
        <v>445</v>
      </c>
      <c r="C485" s="424" t="s">
        <v>449</v>
      </c>
      <c r="D485" s="425" t="s">
        <v>699</v>
      </c>
      <c r="E485" s="424" t="s">
        <v>1791</v>
      </c>
      <c r="F485" s="425" t="s">
        <v>1792</v>
      </c>
      <c r="G485" s="424" t="s">
        <v>1656</v>
      </c>
      <c r="H485" s="424" t="s">
        <v>1657</v>
      </c>
      <c r="I485" s="426">
        <v>1330.99</v>
      </c>
      <c r="J485" s="426">
        <v>2</v>
      </c>
      <c r="K485" s="427">
        <v>2661.98</v>
      </c>
    </row>
    <row r="486" spans="1:11" ht="14.4" customHeight="1" x14ac:dyDescent="0.3">
      <c r="A486" s="422" t="s">
        <v>444</v>
      </c>
      <c r="B486" s="423" t="s">
        <v>445</v>
      </c>
      <c r="C486" s="424" t="s">
        <v>449</v>
      </c>
      <c r="D486" s="425" t="s">
        <v>699</v>
      </c>
      <c r="E486" s="424" t="s">
        <v>1791</v>
      </c>
      <c r="F486" s="425" t="s">
        <v>1792</v>
      </c>
      <c r="G486" s="424" t="s">
        <v>1658</v>
      </c>
      <c r="H486" s="424" t="s">
        <v>1659</v>
      </c>
      <c r="I486" s="426">
        <v>17.11</v>
      </c>
      <c r="J486" s="426">
        <v>60</v>
      </c>
      <c r="K486" s="427">
        <v>1026.72</v>
      </c>
    </row>
    <row r="487" spans="1:11" ht="14.4" customHeight="1" x14ac:dyDescent="0.3">
      <c r="A487" s="422" t="s">
        <v>444</v>
      </c>
      <c r="B487" s="423" t="s">
        <v>445</v>
      </c>
      <c r="C487" s="424" t="s">
        <v>449</v>
      </c>
      <c r="D487" s="425" t="s">
        <v>699</v>
      </c>
      <c r="E487" s="424" t="s">
        <v>1791</v>
      </c>
      <c r="F487" s="425" t="s">
        <v>1792</v>
      </c>
      <c r="G487" s="424" t="s">
        <v>1660</v>
      </c>
      <c r="H487" s="424" t="s">
        <v>1661</v>
      </c>
      <c r="I487" s="426">
        <v>29</v>
      </c>
      <c r="J487" s="426">
        <v>40</v>
      </c>
      <c r="K487" s="427">
        <v>1160</v>
      </c>
    </row>
    <row r="488" spans="1:11" ht="14.4" customHeight="1" x14ac:dyDescent="0.3">
      <c r="A488" s="422" t="s">
        <v>444</v>
      </c>
      <c r="B488" s="423" t="s">
        <v>445</v>
      </c>
      <c r="C488" s="424" t="s">
        <v>449</v>
      </c>
      <c r="D488" s="425" t="s">
        <v>699</v>
      </c>
      <c r="E488" s="424" t="s">
        <v>1791</v>
      </c>
      <c r="F488" s="425" t="s">
        <v>1792</v>
      </c>
      <c r="G488" s="424" t="s">
        <v>1662</v>
      </c>
      <c r="H488" s="424" t="s">
        <v>1663</v>
      </c>
      <c r="I488" s="426">
        <v>903</v>
      </c>
      <c r="J488" s="426">
        <v>1</v>
      </c>
      <c r="K488" s="427">
        <v>903</v>
      </c>
    </row>
    <row r="489" spans="1:11" ht="14.4" customHeight="1" x14ac:dyDescent="0.3">
      <c r="A489" s="422" t="s">
        <v>444</v>
      </c>
      <c r="B489" s="423" t="s">
        <v>445</v>
      </c>
      <c r="C489" s="424" t="s">
        <v>449</v>
      </c>
      <c r="D489" s="425" t="s">
        <v>699</v>
      </c>
      <c r="E489" s="424" t="s">
        <v>1791</v>
      </c>
      <c r="F489" s="425" t="s">
        <v>1792</v>
      </c>
      <c r="G489" s="424" t="s">
        <v>1664</v>
      </c>
      <c r="H489" s="424" t="s">
        <v>1665</v>
      </c>
      <c r="I489" s="426">
        <v>37.51</v>
      </c>
      <c r="J489" s="426">
        <v>12</v>
      </c>
      <c r="K489" s="427">
        <v>450.12</v>
      </c>
    </row>
    <row r="490" spans="1:11" ht="14.4" customHeight="1" x14ac:dyDescent="0.3">
      <c r="A490" s="422" t="s">
        <v>444</v>
      </c>
      <c r="B490" s="423" t="s">
        <v>445</v>
      </c>
      <c r="C490" s="424" t="s">
        <v>449</v>
      </c>
      <c r="D490" s="425" t="s">
        <v>699</v>
      </c>
      <c r="E490" s="424" t="s">
        <v>1791</v>
      </c>
      <c r="F490" s="425" t="s">
        <v>1792</v>
      </c>
      <c r="G490" s="424" t="s">
        <v>1666</v>
      </c>
      <c r="H490" s="424" t="s">
        <v>1667</v>
      </c>
      <c r="I490" s="426">
        <v>13918.63</v>
      </c>
      <c r="J490" s="426">
        <v>1</v>
      </c>
      <c r="K490" s="427">
        <v>13918.63</v>
      </c>
    </row>
    <row r="491" spans="1:11" ht="14.4" customHeight="1" x14ac:dyDescent="0.3">
      <c r="A491" s="422" t="s">
        <v>444</v>
      </c>
      <c r="B491" s="423" t="s">
        <v>445</v>
      </c>
      <c r="C491" s="424" t="s">
        <v>449</v>
      </c>
      <c r="D491" s="425" t="s">
        <v>699</v>
      </c>
      <c r="E491" s="424" t="s">
        <v>1791</v>
      </c>
      <c r="F491" s="425" t="s">
        <v>1792</v>
      </c>
      <c r="G491" s="424" t="s">
        <v>1668</v>
      </c>
      <c r="H491" s="424" t="s">
        <v>1669</v>
      </c>
      <c r="I491" s="426">
        <v>760.07</v>
      </c>
      <c r="J491" s="426">
        <v>5</v>
      </c>
      <c r="K491" s="427">
        <v>3800.34</v>
      </c>
    </row>
    <row r="492" spans="1:11" ht="14.4" customHeight="1" x14ac:dyDescent="0.3">
      <c r="A492" s="422" t="s">
        <v>444</v>
      </c>
      <c r="B492" s="423" t="s">
        <v>445</v>
      </c>
      <c r="C492" s="424" t="s">
        <v>449</v>
      </c>
      <c r="D492" s="425" t="s">
        <v>699</v>
      </c>
      <c r="E492" s="424" t="s">
        <v>1791</v>
      </c>
      <c r="F492" s="425" t="s">
        <v>1792</v>
      </c>
      <c r="G492" s="424" t="s">
        <v>1670</v>
      </c>
      <c r="H492" s="424" t="s">
        <v>1671</v>
      </c>
      <c r="I492" s="426">
        <v>760.07</v>
      </c>
      <c r="J492" s="426">
        <v>5</v>
      </c>
      <c r="K492" s="427">
        <v>3800.33</v>
      </c>
    </row>
    <row r="493" spans="1:11" ht="14.4" customHeight="1" x14ac:dyDescent="0.3">
      <c r="A493" s="422" t="s">
        <v>444</v>
      </c>
      <c r="B493" s="423" t="s">
        <v>445</v>
      </c>
      <c r="C493" s="424" t="s">
        <v>449</v>
      </c>
      <c r="D493" s="425" t="s">
        <v>699</v>
      </c>
      <c r="E493" s="424" t="s">
        <v>1791</v>
      </c>
      <c r="F493" s="425" t="s">
        <v>1792</v>
      </c>
      <c r="G493" s="424" t="s">
        <v>1672</v>
      </c>
      <c r="H493" s="424" t="s">
        <v>1673</v>
      </c>
      <c r="I493" s="426">
        <v>760.07</v>
      </c>
      <c r="J493" s="426">
        <v>5</v>
      </c>
      <c r="K493" s="427">
        <v>3800.33</v>
      </c>
    </row>
    <row r="494" spans="1:11" ht="14.4" customHeight="1" x14ac:dyDescent="0.3">
      <c r="A494" s="422" t="s">
        <v>444</v>
      </c>
      <c r="B494" s="423" t="s">
        <v>445</v>
      </c>
      <c r="C494" s="424" t="s">
        <v>449</v>
      </c>
      <c r="D494" s="425" t="s">
        <v>699</v>
      </c>
      <c r="E494" s="424" t="s">
        <v>1791</v>
      </c>
      <c r="F494" s="425" t="s">
        <v>1792</v>
      </c>
      <c r="G494" s="424" t="s">
        <v>1674</v>
      </c>
      <c r="H494" s="424" t="s">
        <v>1675</v>
      </c>
      <c r="I494" s="426">
        <v>17.11</v>
      </c>
      <c r="J494" s="426">
        <v>30</v>
      </c>
      <c r="K494" s="427">
        <v>513.35</v>
      </c>
    </row>
    <row r="495" spans="1:11" ht="14.4" customHeight="1" x14ac:dyDescent="0.3">
      <c r="A495" s="422" t="s">
        <v>444</v>
      </c>
      <c r="B495" s="423" t="s">
        <v>445</v>
      </c>
      <c r="C495" s="424" t="s">
        <v>449</v>
      </c>
      <c r="D495" s="425" t="s">
        <v>699</v>
      </c>
      <c r="E495" s="424" t="s">
        <v>1791</v>
      </c>
      <c r="F495" s="425" t="s">
        <v>1792</v>
      </c>
      <c r="G495" s="424" t="s">
        <v>1676</v>
      </c>
      <c r="H495" s="424" t="s">
        <v>1677</v>
      </c>
      <c r="I495" s="426">
        <v>17.11</v>
      </c>
      <c r="J495" s="426">
        <v>90</v>
      </c>
      <c r="K495" s="427">
        <v>1540.08</v>
      </c>
    </row>
    <row r="496" spans="1:11" ht="14.4" customHeight="1" x14ac:dyDescent="0.3">
      <c r="A496" s="422" t="s">
        <v>444</v>
      </c>
      <c r="B496" s="423" t="s">
        <v>445</v>
      </c>
      <c r="C496" s="424" t="s">
        <v>449</v>
      </c>
      <c r="D496" s="425" t="s">
        <v>699</v>
      </c>
      <c r="E496" s="424" t="s">
        <v>1791</v>
      </c>
      <c r="F496" s="425" t="s">
        <v>1792</v>
      </c>
      <c r="G496" s="424" t="s">
        <v>1678</v>
      </c>
      <c r="H496" s="424" t="s">
        <v>1679</v>
      </c>
      <c r="I496" s="426">
        <v>3206</v>
      </c>
      <c r="J496" s="426">
        <v>1</v>
      </c>
      <c r="K496" s="427">
        <v>3206</v>
      </c>
    </row>
    <row r="497" spans="1:11" ht="14.4" customHeight="1" x14ac:dyDescent="0.3">
      <c r="A497" s="422" t="s">
        <v>444</v>
      </c>
      <c r="B497" s="423" t="s">
        <v>445</v>
      </c>
      <c r="C497" s="424" t="s">
        <v>449</v>
      </c>
      <c r="D497" s="425" t="s">
        <v>699</v>
      </c>
      <c r="E497" s="424" t="s">
        <v>1791</v>
      </c>
      <c r="F497" s="425" t="s">
        <v>1792</v>
      </c>
      <c r="G497" s="424" t="s">
        <v>1680</v>
      </c>
      <c r="H497" s="424" t="s">
        <v>1681</v>
      </c>
      <c r="I497" s="426">
        <v>62.92</v>
      </c>
      <c r="J497" s="426">
        <v>24</v>
      </c>
      <c r="K497" s="427">
        <v>1510.08</v>
      </c>
    </row>
    <row r="498" spans="1:11" ht="14.4" customHeight="1" x14ac:dyDescent="0.3">
      <c r="A498" s="422" t="s">
        <v>444</v>
      </c>
      <c r="B498" s="423" t="s">
        <v>445</v>
      </c>
      <c r="C498" s="424" t="s">
        <v>449</v>
      </c>
      <c r="D498" s="425" t="s">
        <v>699</v>
      </c>
      <c r="E498" s="424" t="s">
        <v>1791</v>
      </c>
      <c r="F498" s="425" t="s">
        <v>1792</v>
      </c>
      <c r="G498" s="424" t="s">
        <v>1682</v>
      </c>
      <c r="H498" s="424" t="s">
        <v>1683</v>
      </c>
      <c r="I498" s="426">
        <v>251.68</v>
      </c>
      <c r="J498" s="426">
        <v>2</v>
      </c>
      <c r="K498" s="427">
        <v>503.36</v>
      </c>
    </row>
    <row r="499" spans="1:11" ht="14.4" customHeight="1" x14ac:dyDescent="0.3">
      <c r="A499" s="422" t="s">
        <v>444</v>
      </c>
      <c r="B499" s="423" t="s">
        <v>445</v>
      </c>
      <c r="C499" s="424" t="s">
        <v>449</v>
      </c>
      <c r="D499" s="425" t="s">
        <v>699</v>
      </c>
      <c r="E499" s="424" t="s">
        <v>1791</v>
      </c>
      <c r="F499" s="425" t="s">
        <v>1792</v>
      </c>
      <c r="G499" s="424" t="s">
        <v>1684</v>
      </c>
      <c r="H499" s="424" t="s">
        <v>1685</v>
      </c>
      <c r="I499" s="426">
        <v>2125.65</v>
      </c>
      <c r="J499" s="426">
        <v>1</v>
      </c>
      <c r="K499" s="427">
        <v>2125.65</v>
      </c>
    </row>
    <row r="500" spans="1:11" ht="14.4" customHeight="1" x14ac:dyDescent="0.3">
      <c r="A500" s="422" t="s">
        <v>444</v>
      </c>
      <c r="B500" s="423" t="s">
        <v>445</v>
      </c>
      <c r="C500" s="424" t="s">
        <v>449</v>
      </c>
      <c r="D500" s="425" t="s">
        <v>699</v>
      </c>
      <c r="E500" s="424" t="s">
        <v>1791</v>
      </c>
      <c r="F500" s="425" t="s">
        <v>1792</v>
      </c>
      <c r="G500" s="424" t="s">
        <v>1686</v>
      </c>
      <c r="H500" s="424" t="s">
        <v>1687</v>
      </c>
      <c r="I500" s="426">
        <v>513.36</v>
      </c>
      <c r="J500" s="426">
        <v>2</v>
      </c>
      <c r="K500" s="427">
        <v>1026.72</v>
      </c>
    </row>
    <row r="501" spans="1:11" ht="14.4" customHeight="1" x14ac:dyDescent="0.3">
      <c r="A501" s="422" t="s">
        <v>444</v>
      </c>
      <c r="B501" s="423" t="s">
        <v>445</v>
      </c>
      <c r="C501" s="424" t="s">
        <v>449</v>
      </c>
      <c r="D501" s="425" t="s">
        <v>699</v>
      </c>
      <c r="E501" s="424" t="s">
        <v>1791</v>
      </c>
      <c r="F501" s="425" t="s">
        <v>1792</v>
      </c>
      <c r="G501" s="424" t="s">
        <v>1688</v>
      </c>
      <c r="H501" s="424" t="s">
        <v>1689</v>
      </c>
      <c r="I501" s="426">
        <v>138</v>
      </c>
      <c r="J501" s="426">
        <v>3</v>
      </c>
      <c r="K501" s="427">
        <v>414</v>
      </c>
    </row>
    <row r="502" spans="1:11" ht="14.4" customHeight="1" x14ac:dyDescent="0.3">
      <c r="A502" s="422" t="s">
        <v>444</v>
      </c>
      <c r="B502" s="423" t="s">
        <v>445</v>
      </c>
      <c r="C502" s="424" t="s">
        <v>449</v>
      </c>
      <c r="D502" s="425" t="s">
        <v>699</v>
      </c>
      <c r="E502" s="424" t="s">
        <v>1791</v>
      </c>
      <c r="F502" s="425" t="s">
        <v>1792</v>
      </c>
      <c r="G502" s="424" t="s">
        <v>1690</v>
      </c>
      <c r="H502" s="424" t="s">
        <v>1691</v>
      </c>
      <c r="I502" s="426">
        <v>387.36</v>
      </c>
      <c r="J502" s="426">
        <v>5</v>
      </c>
      <c r="K502" s="427">
        <v>1932.17</v>
      </c>
    </row>
    <row r="503" spans="1:11" ht="14.4" customHeight="1" x14ac:dyDescent="0.3">
      <c r="A503" s="422" t="s">
        <v>444</v>
      </c>
      <c r="B503" s="423" t="s">
        <v>445</v>
      </c>
      <c r="C503" s="424" t="s">
        <v>449</v>
      </c>
      <c r="D503" s="425" t="s">
        <v>699</v>
      </c>
      <c r="E503" s="424" t="s">
        <v>1791</v>
      </c>
      <c r="F503" s="425" t="s">
        <v>1792</v>
      </c>
      <c r="G503" s="424" t="s">
        <v>1692</v>
      </c>
      <c r="H503" s="424" t="s">
        <v>1693</v>
      </c>
      <c r="I503" s="426">
        <v>2255.44</v>
      </c>
      <c r="J503" s="426">
        <v>1</v>
      </c>
      <c r="K503" s="427">
        <v>2255.44</v>
      </c>
    </row>
    <row r="504" spans="1:11" ht="14.4" customHeight="1" x14ac:dyDescent="0.3">
      <c r="A504" s="422" t="s">
        <v>444</v>
      </c>
      <c r="B504" s="423" t="s">
        <v>445</v>
      </c>
      <c r="C504" s="424" t="s">
        <v>449</v>
      </c>
      <c r="D504" s="425" t="s">
        <v>699</v>
      </c>
      <c r="E504" s="424" t="s">
        <v>1791</v>
      </c>
      <c r="F504" s="425" t="s">
        <v>1792</v>
      </c>
      <c r="G504" s="424" t="s">
        <v>1694</v>
      </c>
      <c r="H504" s="424" t="s">
        <v>1695</v>
      </c>
      <c r="I504" s="426">
        <v>513.36</v>
      </c>
      <c r="J504" s="426">
        <v>2</v>
      </c>
      <c r="K504" s="427">
        <v>1026.72</v>
      </c>
    </row>
    <row r="505" spans="1:11" ht="14.4" customHeight="1" x14ac:dyDescent="0.3">
      <c r="A505" s="422" t="s">
        <v>444</v>
      </c>
      <c r="B505" s="423" t="s">
        <v>445</v>
      </c>
      <c r="C505" s="424" t="s">
        <v>449</v>
      </c>
      <c r="D505" s="425" t="s">
        <v>699</v>
      </c>
      <c r="E505" s="424" t="s">
        <v>1791</v>
      </c>
      <c r="F505" s="425" t="s">
        <v>1792</v>
      </c>
      <c r="G505" s="424" t="s">
        <v>1696</v>
      </c>
      <c r="H505" s="424" t="s">
        <v>1697</v>
      </c>
      <c r="I505" s="426">
        <v>76.23</v>
      </c>
      <c r="J505" s="426">
        <v>30</v>
      </c>
      <c r="K505" s="427">
        <v>2286.9</v>
      </c>
    </row>
    <row r="506" spans="1:11" ht="14.4" customHeight="1" x14ac:dyDescent="0.3">
      <c r="A506" s="422" t="s">
        <v>444</v>
      </c>
      <c r="B506" s="423" t="s">
        <v>445</v>
      </c>
      <c r="C506" s="424" t="s">
        <v>449</v>
      </c>
      <c r="D506" s="425" t="s">
        <v>699</v>
      </c>
      <c r="E506" s="424" t="s">
        <v>1791</v>
      </c>
      <c r="F506" s="425" t="s">
        <v>1792</v>
      </c>
      <c r="G506" s="424" t="s">
        <v>1698</v>
      </c>
      <c r="H506" s="424" t="s">
        <v>1699</v>
      </c>
      <c r="I506" s="426">
        <v>5.29</v>
      </c>
      <c r="J506" s="426">
        <v>90</v>
      </c>
      <c r="K506" s="427">
        <v>475.95</v>
      </c>
    </row>
    <row r="507" spans="1:11" ht="14.4" customHeight="1" x14ac:dyDescent="0.3">
      <c r="A507" s="422" t="s">
        <v>444</v>
      </c>
      <c r="B507" s="423" t="s">
        <v>445</v>
      </c>
      <c r="C507" s="424" t="s">
        <v>449</v>
      </c>
      <c r="D507" s="425" t="s">
        <v>699</v>
      </c>
      <c r="E507" s="424" t="s">
        <v>1791</v>
      </c>
      <c r="F507" s="425" t="s">
        <v>1792</v>
      </c>
      <c r="G507" s="424" t="s">
        <v>1700</v>
      </c>
      <c r="H507" s="424" t="s">
        <v>1701</v>
      </c>
      <c r="I507" s="426">
        <v>5.29</v>
      </c>
      <c r="J507" s="426">
        <v>90</v>
      </c>
      <c r="K507" s="427">
        <v>475.95</v>
      </c>
    </row>
    <row r="508" spans="1:11" ht="14.4" customHeight="1" x14ac:dyDescent="0.3">
      <c r="A508" s="422" t="s">
        <v>444</v>
      </c>
      <c r="B508" s="423" t="s">
        <v>445</v>
      </c>
      <c r="C508" s="424" t="s">
        <v>449</v>
      </c>
      <c r="D508" s="425" t="s">
        <v>699</v>
      </c>
      <c r="E508" s="424" t="s">
        <v>1791</v>
      </c>
      <c r="F508" s="425" t="s">
        <v>1792</v>
      </c>
      <c r="G508" s="424" t="s">
        <v>1702</v>
      </c>
      <c r="H508" s="424" t="s">
        <v>1703</v>
      </c>
      <c r="I508" s="426">
        <v>279</v>
      </c>
      <c r="J508" s="426">
        <v>1</v>
      </c>
      <c r="K508" s="427">
        <v>279</v>
      </c>
    </row>
    <row r="509" spans="1:11" ht="14.4" customHeight="1" x14ac:dyDescent="0.3">
      <c r="A509" s="422" t="s">
        <v>444</v>
      </c>
      <c r="B509" s="423" t="s">
        <v>445</v>
      </c>
      <c r="C509" s="424" t="s">
        <v>449</v>
      </c>
      <c r="D509" s="425" t="s">
        <v>699</v>
      </c>
      <c r="E509" s="424" t="s">
        <v>1791</v>
      </c>
      <c r="F509" s="425" t="s">
        <v>1792</v>
      </c>
      <c r="G509" s="424" t="s">
        <v>1704</v>
      </c>
      <c r="H509" s="424" t="s">
        <v>1705</v>
      </c>
      <c r="I509" s="426">
        <v>3852</v>
      </c>
      <c r="J509" s="426">
        <v>1</v>
      </c>
      <c r="K509" s="427">
        <v>3852</v>
      </c>
    </row>
    <row r="510" spans="1:11" ht="14.4" customHeight="1" x14ac:dyDescent="0.3">
      <c r="A510" s="422" t="s">
        <v>444</v>
      </c>
      <c r="B510" s="423" t="s">
        <v>445</v>
      </c>
      <c r="C510" s="424" t="s">
        <v>449</v>
      </c>
      <c r="D510" s="425" t="s">
        <v>699</v>
      </c>
      <c r="E510" s="424" t="s">
        <v>1791</v>
      </c>
      <c r="F510" s="425" t="s">
        <v>1792</v>
      </c>
      <c r="G510" s="424" t="s">
        <v>1706</v>
      </c>
      <c r="H510" s="424" t="s">
        <v>1707</v>
      </c>
      <c r="I510" s="426">
        <v>40.1</v>
      </c>
      <c r="J510" s="426">
        <v>50</v>
      </c>
      <c r="K510" s="427">
        <v>2005.03</v>
      </c>
    </row>
    <row r="511" spans="1:11" ht="14.4" customHeight="1" x14ac:dyDescent="0.3">
      <c r="A511" s="422" t="s">
        <v>444</v>
      </c>
      <c r="B511" s="423" t="s">
        <v>445</v>
      </c>
      <c r="C511" s="424" t="s">
        <v>449</v>
      </c>
      <c r="D511" s="425" t="s">
        <v>699</v>
      </c>
      <c r="E511" s="424" t="s">
        <v>1791</v>
      </c>
      <c r="F511" s="425" t="s">
        <v>1792</v>
      </c>
      <c r="G511" s="424" t="s">
        <v>1708</v>
      </c>
      <c r="H511" s="424" t="s">
        <v>1709</v>
      </c>
      <c r="I511" s="426">
        <v>726</v>
      </c>
      <c r="J511" s="426">
        <v>1</v>
      </c>
      <c r="K511" s="427">
        <v>726</v>
      </c>
    </row>
    <row r="512" spans="1:11" ht="14.4" customHeight="1" x14ac:dyDescent="0.3">
      <c r="A512" s="422" t="s">
        <v>444</v>
      </c>
      <c r="B512" s="423" t="s">
        <v>445</v>
      </c>
      <c r="C512" s="424" t="s">
        <v>449</v>
      </c>
      <c r="D512" s="425" t="s">
        <v>699</v>
      </c>
      <c r="E512" s="424" t="s">
        <v>1791</v>
      </c>
      <c r="F512" s="425" t="s">
        <v>1792</v>
      </c>
      <c r="G512" s="424" t="s">
        <v>1710</v>
      </c>
      <c r="H512" s="424" t="s">
        <v>1711</v>
      </c>
      <c r="I512" s="426">
        <v>3460.6</v>
      </c>
      <c r="J512" s="426">
        <v>1</v>
      </c>
      <c r="K512" s="427">
        <v>3460.6</v>
      </c>
    </row>
    <row r="513" spans="1:11" ht="14.4" customHeight="1" x14ac:dyDescent="0.3">
      <c r="A513" s="422" t="s">
        <v>444</v>
      </c>
      <c r="B513" s="423" t="s">
        <v>445</v>
      </c>
      <c r="C513" s="424" t="s">
        <v>449</v>
      </c>
      <c r="D513" s="425" t="s">
        <v>699</v>
      </c>
      <c r="E513" s="424" t="s">
        <v>1791</v>
      </c>
      <c r="F513" s="425" t="s">
        <v>1792</v>
      </c>
      <c r="G513" s="424" t="s">
        <v>1712</v>
      </c>
      <c r="H513" s="424" t="s">
        <v>1713</v>
      </c>
      <c r="I513" s="426">
        <v>18.579999999999998</v>
      </c>
      <c r="J513" s="426">
        <v>100</v>
      </c>
      <c r="K513" s="427">
        <v>1858</v>
      </c>
    </row>
    <row r="514" spans="1:11" ht="14.4" customHeight="1" x14ac:dyDescent="0.3">
      <c r="A514" s="422" t="s">
        <v>444</v>
      </c>
      <c r="B514" s="423" t="s">
        <v>445</v>
      </c>
      <c r="C514" s="424" t="s">
        <v>449</v>
      </c>
      <c r="D514" s="425" t="s">
        <v>699</v>
      </c>
      <c r="E514" s="424" t="s">
        <v>1793</v>
      </c>
      <c r="F514" s="425" t="s">
        <v>1794</v>
      </c>
      <c r="G514" s="424" t="s">
        <v>1714</v>
      </c>
      <c r="H514" s="424" t="s">
        <v>1715</v>
      </c>
      <c r="I514" s="426">
        <v>54.22</v>
      </c>
      <c r="J514" s="426">
        <v>36</v>
      </c>
      <c r="K514" s="427">
        <v>1952.07</v>
      </c>
    </row>
    <row r="515" spans="1:11" ht="14.4" customHeight="1" x14ac:dyDescent="0.3">
      <c r="A515" s="422" t="s">
        <v>444</v>
      </c>
      <c r="B515" s="423" t="s">
        <v>445</v>
      </c>
      <c r="C515" s="424" t="s">
        <v>449</v>
      </c>
      <c r="D515" s="425" t="s">
        <v>699</v>
      </c>
      <c r="E515" s="424" t="s">
        <v>1793</v>
      </c>
      <c r="F515" s="425" t="s">
        <v>1794</v>
      </c>
      <c r="G515" s="424" t="s">
        <v>1714</v>
      </c>
      <c r="H515" s="424" t="s">
        <v>1716</v>
      </c>
      <c r="I515" s="426">
        <v>54.22</v>
      </c>
      <c r="J515" s="426">
        <v>108</v>
      </c>
      <c r="K515" s="427">
        <v>5856.21</v>
      </c>
    </row>
    <row r="516" spans="1:11" ht="14.4" customHeight="1" x14ac:dyDescent="0.3">
      <c r="A516" s="422" t="s">
        <v>444</v>
      </c>
      <c r="B516" s="423" t="s">
        <v>445</v>
      </c>
      <c r="C516" s="424" t="s">
        <v>449</v>
      </c>
      <c r="D516" s="425" t="s">
        <v>699</v>
      </c>
      <c r="E516" s="424" t="s">
        <v>1793</v>
      </c>
      <c r="F516" s="425" t="s">
        <v>1794</v>
      </c>
      <c r="G516" s="424" t="s">
        <v>1717</v>
      </c>
      <c r="H516" s="424" t="s">
        <v>1718</v>
      </c>
      <c r="I516" s="426">
        <v>44.064999999999998</v>
      </c>
      <c r="J516" s="426">
        <v>108</v>
      </c>
      <c r="K516" s="427">
        <v>4830</v>
      </c>
    </row>
    <row r="517" spans="1:11" ht="14.4" customHeight="1" x14ac:dyDescent="0.3">
      <c r="A517" s="422" t="s">
        <v>444</v>
      </c>
      <c r="B517" s="423" t="s">
        <v>445</v>
      </c>
      <c r="C517" s="424" t="s">
        <v>449</v>
      </c>
      <c r="D517" s="425" t="s">
        <v>699</v>
      </c>
      <c r="E517" s="424" t="s">
        <v>1793</v>
      </c>
      <c r="F517" s="425" t="s">
        <v>1794</v>
      </c>
      <c r="G517" s="424" t="s">
        <v>1719</v>
      </c>
      <c r="H517" s="424" t="s">
        <v>1720</v>
      </c>
      <c r="I517" s="426">
        <v>42.06</v>
      </c>
      <c r="J517" s="426">
        <v>72</v>
      </c>
      <c r="K517" s="427">
        <v>3028.41</v>
      </c>
    </row>
    <row r="518" spans="1:11" ht="14.4" customHeight="1" x14ac:dyDescent="0.3">
      <c r="A518" s="422" t="s">
        <v>444</v>
      </c>
      <c r="B518" s="423" t="s">
        <v>445</v>
      </c>
      <c r="C518" s="424" t="s">
        <v>449</v>
      </c>
      <c r="D518" s="425" t="s">
        <v>699</v>
      </c>
      <c r="E518" s="424" t="s">
        <v>1793</v>
      </c>
      <c r="F518" s="425" t="s">
        <v>1794</v>
      </c>
      <c r="G518" s="424" t="s">
        <v>1721</v>
      </c>
      <c r="H518" s="424" t="s">
        <v>1722</v>
      </c>
      <c r="I518" s="426">
        <v>72.69</v>
      </c>
      <c r="J518" s="426">
        <v>36</v>
      </c>
      <c r="K518" s="427">
        <v>2616.83</v>
      </c>
    </row>
    <row r="519" spans="1:11" ht="14.4" customHeight="1" x14ac:dyDescent="0.3">
      <c r="A519" s="422" t="s">
        <v>444</v>
      </c>
      <c r="B519" s="423" t="s">
        <v>445</v>
      </c>
      <c r="C519" s="424" t="s">
        <v>449</v>
      </c>
      <c r="D519" s="425" t="s">
        <v>699</v>
      </c>
      <c r="E519" s="424" t="s">
        <v>1793</v>
      </c>
      <c r="F519" s="425" t="s">
        <v>1794</v>
      </c>
      <c r="G519" s="424" t="s">
        <v>1723</v>
      </c>
      <c r="H519" s="424" t="s">
        <v>1724</v>
      </c>
      <c r="I519" s="426">
        <v>43.582000000000008</v>
      </c>
      <c r="J519" s="426">
        <v>180</v>
      </c>
      <c r="K519" s="427">
        <v>7844.1600000000008</v>
      </c>
    </row>
    <row r="520" spans="1:11" ht="14.4" customHeight="1" x14ac:dyDescent="0.3">
      <c r="A520" s="422" t="s">
        <v>444</v>
      </c>
      <c r="B520" s="423" t="s">
        <v>445</v>
      </c>
      <c r="C520" s="424" t="s">
        <v>449</v>
      </c>
      <c r="D520" s="425" t="s">
        <v>699</v>
      </c>
      <c r="E520" s="424" t="s">
        <v>1793</v>
      </c>
      <c r="F520" s="425" t="s">
        <v>1794</v>
      </c>
      <c r="G520" s="424" t="s">
        <v>1725</v>
      </c>
      <c r="H520" s="424" t="s">
        <v>1726</v>
      </c>
      <c r="I520" s="426">
        <v>89.274000000000001</v>
      </c>
      <c r="J520" s="426">
        <v>180</v>
      </c>
      <c r="K520" s="427">
        <v>16068.96</v>
      </c>
    </row>
    <row r="521" spans="1:11" ht="14.4" customHeight="1" x14ac:dyDescent="0.3">
      <c r="A521" s="422" t="s">
        <v>444</v>
      </c>
      <c r="B521" s="423" t="s">
        <v>445</v>
      </c>
      <c r="C521" s="424" t="s">
        <v>449</v>
      </c>
      <c r="D521" s="425" t="s">
        <v>699</v>
      </c>
      <c r="E521" s="424" t="s">
        <v>1793</v>
      </c>
      <c r="F521" s="425" t="s">
        <v>1794</v>
      </c>
      <c r="G521" s="424" t="s">
        <v>1727</v>
      </c>
      <c r="H521" s="424" t="s">
        <v>1728</v>
      </c>
      <c r="I521" s="426">
        <v>66.47</v>
      </c>
      <c r="J521" s="426">
        <v>72</v>
      </c>
      <c r="K521" s="427">
        <v>4785.54</v>
      </c>
    </row>
    <row r="522" spans="1:11" ht="14.4" customHeight="1" x14ac:dyDescent="0.3">
      <c r="A522" s="422" t="s">
        <v>444</v>
      </c>
      <c r="B522" s="423" t="s">
        <v>445</v>
      </c>
      <c r="C522" s="424" t="s">
        <v>449</v>
      </c>
      <c r="D522" s="425" t="s">
        <v>699</v>
      </c>
      <c r="E522" s="424" t="s">
        <v>1793</v>
      </c>
      <c r="F522" s="425" t="s">
        <v>1794</v>
      </c>
      <c r="G522" s="424" t="s">
        <v>1729</v>
      </c>
      <c r="H522" s="424" t="s">
        <v>1730</v>
      </c>
      <c r="I522" s="426">
        <v>35.729999999999997</v>
      </c>
      <c r="J522" s="426">
        <v>144</v>
      </c>
      <c r="K522" s="427">
        <v>5144.4399999999996</v>
      </c>
    </row>
    <row r="523" spans="1:11" ht="14.4" customHeight="1" x14ac:dyDescent="0.3">
      <c r="A523" s="422" t="s">
        <v>444</v>
      </c>
      <c r="B523" s="423" t="s">
        <v>445</v>
      </c>
      <c r="C523" s="424" t="s">
        <v>449</v>
      </c>
      <c r="D523" s="425" t="s">
        <v>699</v>
      </c>
      <c r="E523" s="424" t="s">
        <v>1795</v>
      </c>
      <c r="F523" s="425" t="s">
        <v>1796</v>
      </c>
      <c r="G523" s="424" t="s">
        <v>1731</v>
      </c>
      <c r="H523" s="424" t="s">
        <v>1732</v>
      </c>
      <c r="I523" s="426">
        <v>0.30124999999999996</v>
      </c>
      <c r="J523" s="426">
        <v>5150</v>
      </c>
      <c r="K523" s="427">
        <v>1545.96</v>
      </c>
    </row>
    <row r="524" spans="1:11" ht="14.4" customHeight="1" x14ac:dyDescent="0.3">
      <c r="A524" s="422" t="s">
        <v>444</v>
      </c>
      <c r="B524" s="423" t="s">
        <v>445</v>
      </c>
      <c r="C524" s="424" t="s">
        <v>449</v>
      </c>
      <c r="D524" s="425" t="s">
        <v>699</v>
      </c>
      <c r="E524" s="424" t="s">
        <v>1795</v>
      </c>
      <c r="F524" s="425" t="s">
        <v>1796</v>
      </c>
      <c r="G524" s="424" t="s">
        <v>1733</v>
      </c>
      <c r="H524" s="424" t="s">
        <v>1734</v>
      </c>
      <c r="I524" s="426">
        <v>0.30142857142857143</v>
      </c>
      <c r="J524" s="426">
        <v>4107</v>
      </c>
      <c r="K524" s="427">
        <v>1238.99</v>
      </c>
    </row>
    <row r="525" spans="1:11" ht="14.4" customHeight="1" x14ac:dyDescent="0.3">
      <c r="A525" s="422" t="s">
        <v>444</v>
      </c>
      <c r="B525" s="423" t="s">
        <v>445</v>
      </c>
      <c r="C525" s="424" t="s">
        <v>449</v>
      </c>
      <c r="D525" s="425" t="s">
        <v>699</v>
      </c>
      <c r="E525" s="424" t="s">
        <v>1795</v>
      </c>
      <c r="F525" s="425" t="s">
        <v>1796</v>
      </c>
      <c r="G525" s="424" t="s">
        <v>1735</v>
      </c>
      <c r="H525" s="424" t="s">
        <v>1736</v>
      </c>
      <c r="I525" s="426">
        <v>0.30285714285714288</v>
      </c>
      <c r="J525" s="426">
        <v>2700</v>
      </c>
      <c r="K525" s="427">
        <v>818</v>
      </c>
    </row>
    <row r="526" spans="1:11" ht="14.4" customHeight="1" x14ac:dyDescent="0.3">
      <c r="A526" s="422" t="s">
        <v>444</v>
      </c>
      <c r="B526" s="423" t="s">
        <v>445</v>
      </c>
      <c r="C526" s="424" t="s">
        <v>449</v>
      </c>
      <c r="D526" s="425" t="s">
        <v>699</v>
      </c>
      <c r="E526" s="424" t="s">
        <v>1795</v>
      </c>
      <c r="F526" s="425" t="s">
        <v>1796</v>
      </c>
      <c r="G526" s="424" t="s">
        <v>1737</v>
      </c>
      <c r="H526" s="424" t="s">
        <v>1738</v>
      </c>
      <c r="I526" s="426">
        <v>0.48</v>
      </c>
      <c r="J526" s="426">
        <v>250</v>
      </c>
      <c r="K526" s="427">
        <v>120</v>
      </c>
    </row>
    <row r="527" spans="1:11" ht="14.4" customHeight="1" x14ac:dyDescent="0.3">
      <c r="A527" s="422" t="s">
        <v>444</v>
      </c>
      <c r="B527" s="423" t="s">
        <v>445</v>
      </c>
      <c r="C527" s="424" t="s">
        <v>449</v>
      </c>
      <c r="D527" s="425" t="s">
        <v>699</v>
      </c>
      <c r="E527" s="424" t="s">
        <v>1795</v>
      </c>
      <c r="F527" s="425" t="s">
        <v>1796</v>
      </c>
      <c r="G527" s="424" t="s">
        <v>1739</v>
      </c>
      <c r="H527" s="424" t="s">
        <v>1740</v>
      </c>
      <c r="I527" s="426">
        <v>3.2166666666666668</v>
      </c>
      <c r="J527" s="426">
        <v>200</v>
      </c>
      <c r="K527" s="427">
        <v>665.85</v>
      </c>
    </row>
    <row r="528" spans="1:11" ht="14.4" customHeight="1" x14ac:dyDescent="0.3">
      <c r="A528" s="422" t="s">
        <v>444</v>
      </c>
      <c r="B528" s="423" t="s">
        <v>445</v>
      </c>
      <c r="C528" s="424" t="s">
        <v>449</v>
      </c>
      <c r="D528" s="425" t="s">
        <v>699</v>
      </c>
      <c r="E528" s="424" t="s">
        <v>1797</v>
      </c>
      <c r="F528" s="425" t="s">
        <v>1798</v>
      </c>
      <c r="G528" s="424" t="s">
        <v>1741</v>
      </c>
      <c r="H528" s="424" t="s">
        <v>1742</v>
      </c>
      <c r="I528" s="426">
        <v>16.21</v>
      </c>
      <c r="J528" s="426">
        <v>100</v>
      </c>
      <c r="K528" s="427">
        <v>1621.4</v>
      </c>
    </row>
    <row r="529" spans="1:11" ht="14.4" customHeight="1" x14ac:dyDescent="0.3">
      <c r="A529" s="422" t="s">
        <v>444</v>
      </c>
      <c r="B529" s="423" t="s">
        <v>445</v>
      </c>
      <c r="C529" s="424" t="s">
        <v>449</v>
      </c>
      <c r="D529" s="425" t="s">
        <v>699</v>
      </c>
      <c r="E529" s="424" t="s">
        <v>1797</v>
      </c>
      <c r="F529" s="425" t="s">
        <v>1798</v>
      </c>
      <c r="G529" s="424" t="s">
        <v>1743</v>
      </c>
      <c r="H529" s="424" t="s">
        <v>1744</v>
      </c>
      <c r="I529" s="426">
        <v>0.73</v>
      </c>
      <c r="J529" s="426">
        <v>800</v>
      </c>
      <c r="K529" s="427">
        <v>580.79999999999995</v>
      </c>
    </row>
    <row r="530" spans="1:11" ht="14.4" customHeight="1" x14ac:dyDescent="0.3">
      <c r="A530" s="422" t="s">
        <v>444</v>
      </c>
      <c r="B530" s="423" t="s">
        <v>445</v>
      </c>
      <c r="C530" s="424" t="s">
        <v>449</v>
      </c>
      <c r="D530" s="425" t="s">
        <v>699</v>
      </c>
      <c r="E530" s="424" t="s">
        <v>1797</v>
      </c>
      <c r="F530" s="425" t="s">
        <v>1798</v>
      </c>
      <c r="G530" s="424" t="s">
        <v>1745</v>
      </c>
      <c r="H530" s="424" t="s">
        <v>1746</v>
      </c>
      <c r="I530" s="426">
        <v>0.72599999999999987</v>
      </c>
      <c r="J530" s="426">
        <v>2000</v>
      </c>
      <c r="K530" s="427">
        <v>1452</v>
      </c>
    </row>
    <row r="531" spans="1:11" ht="14.4" customHeight="1" x14ac:dyDescent="0.3">
      <c r="A531" s="422" t="s">
        <v>444</v>
      </c>
      <c r="B531" s="423" t="s">
        <v>445</v>
      </c>
      <c r="C531" s="424" t="s">
        <v>449</v>
      </c>
      <c r="D531" s="425" t="s">
        <v>699</v>
      </c>
      <c r="E531" s="424" t="s">
        <v>1797</v>
      </c>
      <c r="F531" s="425" t="s">
        <v>1798</v>
      </c>
      <c r="G531" s="424" t="s">
        <v>1747</v>
      </c>
      <c r="H531" s="424" t="s">
        <v>1748</v>
      </c>
      <c r="I531" s="426">
        <v>7.5</v>
      </c>
      <c r="J531" s="426">
        <v>200</v>
      </c>
      <c r="K531" s="427">
        <v>1500</v>
      </c>
    </row>
    <row r="532" spans="1:11" ht="14.4" customHeight="1" x14ac:dyDescent="0.3">
      <c r="A532" s="422" t="s">
        <v>444</v>
      </c>
      <c r="B532" s="423" t="s">
        <v>445</v>
      </c>
      <c r="C532" s="424" t="s">
        <v>449</v>
      </c>
      <c r="D532" s="425" t="s">
        <v>699</v>
      </c>
      <c r="E532" s="424" t="s">
        <v>1797</v>
      </c>
      <c r="F532" s="425" t="s">
        <v>1798</v>
      </c>
      <c r="G532" s="424" t="s">
        <v>1749</v>
      </c>
      <c r="H532" s="424" t="s">
        <v>1750</v>
      </c>
      <c r="I532" s="426">
        <v>7.503333333333333</v>
      </c>
      <c r="J532" s="426">
        <v>150</v>
      </c>
      <c r="K532" s="427">
        <v>1125.5</v>
      </c>
    </row>
    <row r="533" spans="1:11" ht="14.4" customHeight="1" x14ac:dyDescent="0.3">
      <c r="A533" s="422" t="s">
        <v>444</v>
      </c>
      <c r="B533" s="423" t="s">
        <v>445</v>
      </c>
      <c r="C533" s="424" t="s">
        <v>449</v>
      </c>
      <c r="D533" s="425" t="s">
        <v>699</v>
      </c>
      <c r="E533" s="424" t="s">
        <v>1797</v>
      </c>
      <c r="F533" s="425" t="s">
        <v>1798</v>
      </c>
      <c r="G533" s="424" t="s">
        <v>1751</v>
      </c>
      <c r="H533" s="424" t="s">
        <v>1752</v>
      </c>
      <c r="I533" s="426">
        <v>7.5</v>
      </c>
      <c r="J533" s="426">
        <v>100</v>
      </c>
      <c r="K533" s="427">
        <v>750</v>
      </c>
    </row>
    <row r="534" spans="1:11" ht="14.4" customHeight="1" x14ac:dyDescent="0.3">
      <c r="A534" s="422" t="s">
        <v>444</v>
      </c>
      <c r="B534" s="423" t="s">
        <v>445</v>
      </c>
      <c r="C534" s="424" t="s">
        <v>449</v>
      </c>
      <c r="D534" s="425" t="s">
        <v>699</v>
      </c>
      <c r="E534" s="424" t="s">
        <v>1797</v>
      </c>
      <c r="F534" s="425" t="s">
        <v>1798</v>
      </c>
      <c r="G534" s="424" t="s">
        <v>1751</v>
      </c>
      <c r="H534" s="424" t="s">
        <v>1753</v>
      </c>
      <c r="I534" s="426">
        <v>7.5</v>
      </c>
      <c r="J534" s="426">
        <v>150</v>
      </c>
      <c r="K534" s="427">
        <v>1125</v>
      </c>
    </row>
    <row r="535" spans="1:11" ht="14.4" customHeight="1" x14ac:dyDescent="0.3">
      <c r="A535" s="422" t="s">
        <v>444</v>
      </c>
      <c r="B535" s="423" t="s">
        <v>445</v>
      </c>
      <c r="C535" s="424" t="s">
        <v>449</v>
      </c>
      <c r="D535" s="425" t="s">
        <v>699</v>
      </c>
      <c r="E535" s="424" t="s">
        <v>1797</v>
      </c>
      <c r="F535" s="425" t="s">
        <v>1798</v>
      </c>
      <c r="G535" s="424" t="s">
        <v>1754</v>
      </c>
      <c r="H535" s="424" t="s">
        <v>1755</v>
      </c>
      <c r="I535" s="426">
        <v>7.5</v>
      </c>
      <c r="J535" s="426">
        <v>150</v>
      </c>
      <c r="K535" s="427">
        <v>1125</v>
      </c>
    </row>
    <row r="536" spans="1:11" ht="14.4" customHeight="1" x14ac:dyDescent="0.3">
      <c r="A536" s="422" t="s">
        <v>444</v>
      </c>
      <c r="B536" s="423" t="s">
        <v>445</v>
      </c>
      <c r="C536" s="424" t="s">
        <v>449</v>
      </c>
      <c r="D536" s="425" t="s">
        <v>699</v>
      </c>
      <c r="E536" s="424" t="s">
        <v>1797</v>
      </c>
      <c r="F536" s="425" t="s">
        <v>1798</v>
      </c>
      <c r="G536" s="424" t="s">
        <v>1754</v>
      </c>
      <c r="H536" s="424" t="s">
        <v>1756</v>
      </c>
      <c r="I536" s="426">
        <v>7.5</v>
      </c>
      <c r="J536" s="426">
        <v>50</v>
      </c>
      <c r="K536" s="427">
        <v>375</v>
      </c>
    </row>
    <row r="537" spans="1:11" ht="14.4" customHeight="1" x14ac:dyDescent="0.3">
      <c r="A537" s="422" t="s">
        <v>444</v>
      </c>
      <c r="B537" s="423" t="s">
        <v>445</v>
      </c>
      <c r="C537" s="424" t="s">
        <v>449</v>
      </c>
      <c r="D537" s="425" t="s">
        <v>699</v>
      </c>
      <c r="E537" s="424" t="s">
        <v>1797</v>
      </c>
      <c r="F537" s="425" t="s">
        <v>1798</v>
      </c>
      <c r="G537" s="424" t="s">
        <v>1757</v>
      </c>
      <c r="H537" s="424" t="s">
        <v>1758</v>
      </c>
      <c r="I537" s="426">
        <v>7.5</v>
      </c>
      <c r="J537" s="426">
        <v>200</v>
      </c>
      <c r="K537" s="427">
        <v>1500</v>
      </c>
    </row>
    <row r="538" spans="1:11" ht="14.4" customHeight="1" x14ac:dyDescent="0.3">
      <c r="A538" s="422" t="s">
        <v>444</v>
      </c>
      <c r="B538" s="423" t="s">
        <v>445</v>
      </c>
      <c r="C538" s="424" t="s">
        <v>449</v>
      </c>
      <c r="D538" s="425" t="s">
        <v>699</v>
      </c>
      <c r="E538" s="424" t="s">
        <v>1797</v>
      </c>
      <c r="F538" s="425" t="s">
        <v>1798</v>
      </c>
      <c r="G538" s="424" t="s">
        <v>1757</v>
      </c>
      <c r="H538" s="424" t="s">
        <v>1759</v>
      </c>
      <c r="I538" s="426">
        <v>7.5024999999999995</v>
      </c>
      <c r="J538" s="426">
        <v>330</v>
      </c>
      <c r="K538" s="427">
        <v>2476</v>
      </c>
    </row>
    <row r="539" spans="1:11" ht="14.4" customHeight="1" x14ac:dyDescent="0.3">
      <c r="A539" s="422" t="s">
        <v>444</v>
      </c>
      <c r="B539" s="423" t="s">
        <v>445</v>
      </c>
      <c r="C539" s="424" t="s">
        <v>449</v>
      </c>
      <c r="D539" s="425" t="s">
        <v>699</v>
      </c>
      <c r="E539" s="424" t="s">
        <v>1797</v>
      </c>
      <c r="F539" s="425" t="s">
        <v>1798</v>
      </c>
      <c r="G539" s="424" t="s">
        <v>1760</v>
      </c>
      <c r="H539" s="424" t="s">
        <v>1761</v>
      </c>
      <c r="I539" s="426">
        <v>11.01</v>
      </c>
      <c r="J539" s="426">
        <v>40</v>
      </c>
      <c r="K539" s="427">
        <v>440.4</v>
      </c>
    </row>
    <row r="540" spans="1:11" ht="14.4" customHeight="1" x14ac:dyDescent="0.3">
      <c r="A540" s="422" t="s">
        <v>444</v>
      </c>
      <c r="B540" s="423" t="s">
        <v>445</v>
      </c>
      <c r="C540" s="424" t="s">
        <v>449</v>
      </c>
      <c r="D540" s="425" t="s">
        <v>699</v>
      </c>
      <c r="E540" s="424" t="s">
        <v>1797</v>
      </c>
      <c r="F540" s="425" t="s">
        <v>1798</v>
      </c>
      <c r="G540" s="424" t="s">
        <v>1762</v>
      </c>
      <c r="H540" s="424" t="s">
        <v>1763</v>
      </c>
      <c r="I540" s="426">
        <v>11.01</v>
      </c>
      <c r="J540" s="426">
        <v>40</v>
      </c>
      <c r="K540" s="427">
        <v>440.4</v>
      </c>
    </row>
    <row r="541" spans="1:11" ht="14.4" customHeight="1" x14ac:dyDescent="0.3">
      <c r="A541" s="422" t="s">
        <v>444</v>
      </c>
      <c r="B541" s="423" t="s">
        <v>445</v>
      </c>
      <c r="C541" s="424" t="s">
        <v>449</v>
      </c>
      <c r="D541" s="425" t="s">
        <v>699</v>
      </c>
      <c r="E541" s="424" t="s">
        <v>1797</v>
      </c>
      <c r="F541" s="425" t="s">
        <v>1798</v>
      </c>
      <c r="G541" s="424" t="s">
        <v>1764</v>
      </c>
      <c r="H541" s="424" t="s">
        <v>1765</v>
      </c>
      <c r="I541" s="426">
        <v>1.22</v>
      </c>
      <c r="J541" s="426">
        <v>4600</v>
      </c>
      <c r="K541" s="427">
        <v>5611.43</v>
      </c>
    </row>
    <row r="542" spans="1:11" ht="14.4" customHeight="1" x14ac:dyDescent="0.3">
      <c r="A542" s="422" t="s">
        <v>444</v>
      </c>
      <c r="B542" s="423" t="s">
        <v>445</v>
      </c>
      <c r="C542" s="424" t="s">
        <v>449</v>
      </c>
      <c r="D542" s="425" t="s">
        <v>699</v>
      </c>
      <c r="E542" s="424" t="s">
        <v>1797</v>
      </c>
      <c r="F542" s="425" t="s">
        <v>1798</v>
      </c>
      <c r="G542" s="424" t="s">
        <v>1766</v>
      </c>
      <c r="H542" s="424" t="s">
        <v>1767</v>
      </c>
      <c r="I542" s="426">
        <v>0.81000000000000016</v>
      </c>
      <c r="J542" s="426">
        <v>6500</v>
      </c>
      <c r="K542" s="427">
        <v>5245.9400000000005</v>
      </c>
    </row>
    <row r="543" spans="1:11" ht="14.4" customHeight="1" x14ac:dyDescent="0.3">
      <c r="A543" s="422" t="s">
        <v>444</v>
      </c>
      <c r="B543" s="423" t="s">
        <v>445</v>
      </c>
      <c r="C543" s="424" t="s">
        <v>449</v>
      </c>
      <c r="D543" s="425" t="s">
        <v>699</v>
      </c>
      <c r="E543" s="424" t="s">
        <v>1797</v>
      </c>
      <c r="F543" s="425" t="s">
        <v>1798</v>
      </c>
      <c r="G543" s="424" t="s">
        <v>1768</v>
      </c>
      <c r="H543" s="424" t="s">
        <v>1769</v>
      </c>
      <c r="I543" s="426">
        <v>0.80800000000000005</v>
      </c>
      <c r="J543" s="426">
        <v>10000</v>
      </c>
      <c r="K543" s="427">
        <v>8070.7</v>
      </c>
    </row>
    <row r="544" spans="1:11" ht="14.4" customHeight="1" x14ac:dyDescent="0.3">
      <c r="A544" s="422" t="s">
        <v>444</v>
      </c>
      <c r="B544" s="423" t="s">
        <v>445</v>
      </c>
      <c r="C544" s="424" t="s">
        <v>449</v>
      </c>
      <c r="D544" s="425" t="s">
        <v>699</v>
      </c>
      <c r="E544" s="424" t="s">
        <v>1797</v>
      </c>
      <c r="F544" s="425" t="s">
        <v>1798</v>
      </c>
      <c r="G544" s="424" t="s">
        <v>1770</v>
      </c>
      <c r="H544" s="424" t="s">
        <v>1771</v>
      </c>
      <c r="I544" s="426">
        <v>1.8999999999999997</v>
      </c>
      <c r="J544" s="426">
        <v>1800</v>
      </c>
      <c r="K544" s="427">
        <v>3419.46</v>
      </c>
    </row>
    <row r="545" spans="1:11" ht="14.4" customHeight="1" x14ac:dyDescent="0.3">
      <c r="A545" s="422" t="s">
        <v>444</v>
      </c>
      <c r="B545" s="423" t="s">
        <v>445</v>
      </c>
      <c r="C545" s="424" t="s">
        <v>449</v>
      </c>
      <c r="D545" s="425" t="s">
        <v>699</v>
      </c>
      <c r="E545" s="424" t="s">
        <v>1797</v>
      </c>
      <c r="F545" s="425" t="s">
        <v>1798</v>
      </c>
      <c r="G545" s="424" t="s">
        <v>1770</v>
      </c>
      <c r="H545" s="424" t="s">
        <v>1772</v>
      </c>
      <c r="I545" s="426">
        <v>1.9</v>
      </c>
      <c r="J545" s="426">
        <v>2200</v>
      </c>
      <c r="K545" s="427">
        <v>4179.28</v>
      </c>
    </row>
    <row r="546" spans="1:11" ht="14.4" customHeight="1" x14ac:dyDescent="0.3">
      <c r="A546" s="422" t="s">
        <v>444</v>
      </c>
      <c r="B546" s="423" t="s">
        <v>445</v>
      </c>
      <c r="C546" s="424" t="s">
        <v>449</v>
      </c>
      <c r="D546" s="425" t="s">
        <v>699</v>
      </c>
      <c r="E546" s="424" t="s">
        <v>1797</v>
      </c>
      <c r="F546" s="425" t="s">
        <v>1798</v>
      </c>
      <c r="G546" s="424" t="s">
        <v>1773</v>
      </c>
      <c r="H546" s="424" t="s">
        <v>1774</v>
      </c>
      <c r="I546" s="426">
        <v>0.81</v>
      </c>
      <c r="J546" s="426">
        <v>6000</v>
      </c>
      <c r="K546" s="427">
        <v>4842.4399999999996</v>
      </c>
    </row>
    <row r="547" spans="1:11" ht="14.4" customHeight="1" x14ac:dyDescent="0.3">
      <c r="A547" s="422" t="s">
        <v>444</v>
      </c>
      <c r="B547" s="423" t="s">
        <v>445</v>
      </c>
      <c r="C547" s="424" t="s">
        <v>449</v>
      </c>
      <c r="D547" s="425" t="s">
        <v>699</v>
      </c>
      <c r="E547" s="424" t="s">
        <v>1797</v>
      </c>
      <c r="F547" s="425" t="s">
        <v>1798</v>
      </c>
      <c r="G547" s="424" t="s">
        <v>1775</v>
      </c>
      <c r="H547" s="424" t="s">
        <v>1776</v>
      </c>
      <c r="I547" s="426">
        <v>0.71090909090909082</v>
      </c>
      <c r="J547" s="426">
        <v>49000</v>
      </c>
      <c r="K547" s="427">
        <v>34820</v>
      </c>
    </row>
    <row r="548" spans="1:11" ht="14.4" customHeight="1" x14ac:dyDescent="0.3">
      <c r="A548" s="422" t="s">
        <v>444</v>
      </c>
      <c r="B548" s="423" t="s">
        <v>445</v>
      </c>
      <c r="C548" s="424" t="s">
        <v>449</v>
      </c>
      <c r="D548" s="425" t="s">
        <v>699</v>
      </c>
      <c r="E548" s="424" t="s">
        <v>1797</v>
      </c>
      <c r="F548" s="425" t="s">
        <v>1798</v>
      </c>
      <c r="G548" s="424" t="s">
        <v>1777</v>
      </c>
      <c r="H548" s="424" t="s">
        <v>1778</v>
      </c>
      <c r="I548" s="426">
        <v>0.71</v>
      </c>
      <c r="J548" s="426">
        <v>900</v>
      </c>
      <c r="K548" s="427">
        <v>639</v>
      </c>
    </row>
    <row r="549" spans="1:11" ht="14.4" customHeight="1" x14ac:dyDescent="0.3">
      <c r="A549" s="422" t="s">
        <v>444</v>
      </c>
      <c r="B549" s="423" t="s">
        <v>445</v>
      </c>
      <c r="C549" s="424" t="s">
        <v>449</v>
      </c>
      <c r="D549" s="425" t="s">
        <v>699</v>
      </c>
      <c r="E549" s="424" t="s">
        <v>1797</v>
      </c>
      <c r="F549" s="425" t="s">
        <v>1798</v>
      </c>
      <c r="G549" s="424" t="s">
        <v>1779</v>
      </c>
      <c r="H549" s="424" t="s">
        <v>1780</v>
      </c>
      <c r="I549" s="426">
        <v>0.71</v>
      </c>
      <c r="J549" s="426">
        <v>53600</v>
      </c>
      <c r="K549" s="427">
        <v>38056</v>
      </c>
    </row>
    <row r="550" spans="1:11" ht="14.4" customHeight="1" x14ac:dyDescent="0.3">
      <c r="A550" s="422" t="s">
        <v>444</v>
      </c>
      <c r="B550" s="423" t="s">
        <v>445</v>
      </c>
      <c r="C550" s="424" t="s">
        <v>449</v>
      </c>
      <c r="D550" s="425" t="s">
        <v>699</v>
      </c>
      <c r="E550" s="424" t="s">
        <v>1797</v>
      </c>
      <c r="F550" s="425" t="s">
        <v>1798</v>
      </c>
      <c r="G550" s="424" t="s">
        <v>1781</v>
      </c>
      <c r="H550" s="424" t="s">
        <v>1782</v>
      </c>
      <c r="I550" s="426">
        <v>0.71</v>
      </c>
      <c r="J550" s="426">
        <v>19000</v>
      </c>
      <c r="K550" s="427">
        <v>13490</v>
      </c>
    </row>
    <row r="551" spans="1:11" ht="14.4" customHeight="1" x14ac:dyDescent="0.3">
      <c r="A551" s="422" t="s">
        <v>444</v>
      </c>
      <c r="B551" s="423" t="s">
        <v>445</v>
      </c>
      <c r="C551" s="424" t="s">
        <v>449</v>
      </c>
      <c r="D551" s="425" t="s">
        <v>699</v>
      </c>
      <c r="E551" s="424" t="s">
        <v>1797</v>
      </c>
      <c r="F551" s="425" t="s">
        <v>1798</v>
      </c>
      <c r="G551" s="424" t="s">
        <v>1783</v>
      </c>
      <c r="H551" s="424" t="s">
        <v>1784</v>
      </c>
      <c r="I551" s="426">
        <v>12.58</v>
      </c>
      <c r="J551" s="426">
        <v>50</v>
      </c>
      <c r="K551" s="427">
        <v>629</v>
      </c>
    </row>
    <row r="552" spans="1:11" ht="14.4" customHeight="1" thickBot="1" x14ac:dyDescent="0.35">
      <c r="A552" s="428" t="s">
        <v>444</v>
      </c>
      <c r="B552" s="429" t="s">
        <v>445</v>
      </c>
      <c r="C552" s="430" t="s">
        <v>449</v>
      </c>
      <c r="D552" s="431" t="s">
        <v>699</v>
      </c>
      <c r="E552" s="430" t="s">
        <v>1799</v>
      </c>
      <c r="F552" s="431" t="s">
        <v>1800</v>
      </c>
      <c r="G552" s="430" t="s">
        <v>1785</v>
      </c>
      <c r="H552" s="430" t="s">
        <v>1786</v>
      </c>
      <c r="I552" s="432">
        <v>14.95</v>
      </c>
      <c r="J552" s="432">
        <v>5</v>
      </c>
      <c r="K552" s="433">
        <v>74.75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33" width="13.109375" hidden="1" customWidth="1"/>
    <col min="34" max="35" width="13.109375" customWidth="1"/>
  </cols>
  <sheetData>
    <row r="1" spans="1:36" ht="18.600000000000001" thickBot="1" x14ac:dyDescent="0.4">
      <c r="A1" s="356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</row>
    <row r="2" spans="1:36" ht="15" thickBot="1" x14ac:dyDescent="0.35">
      <c r="A2" s="211" t="s">
        <v>255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</row>
    <row r="3" spans="1:36" x14ac:dyDescent="0.3">
      <c r="A3" s="230" t="s">
        <v>178</v>
      </c>
      <c r="B3" s="357" t="s">
        <v>158</v>
      </c>
      <c r="C3" s="213">
        <v>0</v>
      </c>
      <c r="D3" s="214">
        <v>101</v>
      </c>
      <c r="E3" s="214">
        <v>102</v>
      </c>
      <c r="F3" s="233">
        <v>305</v>
      </c>
      <c r="G3" s="233">
        <v>306</v>
      </c>
      <c r="H3" s="233">
        <v>407</v>
      </c>
      <c r="I3" s="233">
        <v>408</v>
      </c>
      <c r="J3" s="233">
        <v>409</v>
      </c>
      <c r="K3" s="233">
        <v>410</v>
      </c>
      <c r="L3" s="233">
        <v>415</v>
      </c>
      <c r="M3" s="233">
        <v>416</v>
      </c>
      <c r="N3" s="233">
        <v>418</v>
      </c>
      <c r="O3" s="233">
        <v>419</v>
      </c>
      <c r="P3" s="233">
        <v>420</v>
      </c>
      <c r="Q3" s="233">
        <v>421</v>
      </c>
      <c r="R3" s="233">
        <v>522</v>
      </c>
      <c r="S3" s="233">
        <v>523</v>
      </c>
      <c r="T3" s="233">
        <v>524</v>
      </c>
      <c r="U3" s="233">
        <v>525</v>
      </c>
      <c r="V3" s="233">
        <v>526</v>
      </c>
      <c r="W3" s="233">
        <v>527</v>
      </c>
      <c r="X3" s="233">
        <v>528</v>
      </c>
      <c r="Y3" s="233">
        <v>629</v>
      </c>
      <c r="Z3" s="233">
        <v>630</v>
      </c>
      <c r="AA3" s="233">
        <v>636</v>
      </c>
      <c r="AB3" s="233">
        <v>637</v>
      </c>
      <c r="AC3" s="233">
        <v>640</v>
      </c>
      <c r="AD3" s="233">
        <v>642</v>
      </c>
      <c r="AE3" s="233">
        <v>743</v>
      </c>
      <c r="AF3" s="214">
        <v>745</v>
      </c>
      <c r="AG3" s="214">
        <v>746</v>
      </c>
      <c r="AH3" s="214">
        <v>930</v>
      </c>
      <c r="AI3" s="482">
        <v>940</v>
      </c>
      <c r="AJ3" s="499"/>
    </row>
    <row r="4" spans="1:36" ht="36.6" outlineLevel="1" thickBot="1" x14ac:dyDescent="0.35">
      <c r="A4" s="231">
        <v>2015</v>
      </c>
      <c r="B4" s="358"/>
      <c r="C4" s="215" t="s">
        <v>159</v>
      </c>
      <c r="D4" s="216" t="s">
        <v>160</v>
      </c>
      <c r="E4" s="216" t="s">
        <v>161</v>
      </c>
      <c r="F4" s="234" t="s">
        <v>190</v>
      </c>
      <c r="G4" s="234" t="s">
        <v>191</v>
      </c>
      <c r="H4" s="234" t="s">
        <v>253</v>
      </c>
      <c r="I4" s="234" t="s">
        <v>192</v>
      </c>
      <c r="J4" s="234" t="s">
        <v>193</v>
      </c>
      <c r="K4" s="234" t="s">
        <v>194</v>
      </c>
      <c r="L4" s="234" t="s">
        <v>195</v>
      </c>
      <c r="M4" s="234" t="s">
        <v>196</v>
      </c>
      <c r="N4" s="234" t="s">
        <v>197</v>
      </c>
      <c r="O4" s="234" t="s">
        <v>198</v>
      </c>
      <c r="P4" s="234" t="s">
        <v>199</v>
      </c>
      <c r="Q4" s="234" t="s">
        <v>200</v>
      </c>
      <c r="R4" s="234" t="s">
        <v>201</v>
      </c>
      <c r="S4" s="234" t="s">
        <v>202</v>
      </c>
      <c r="T4" s="234" t="s">
        <v>203</v>
      </c>
      <c r="U4" s="234" t="s">
        <v>204</v>
      </c>
      <c r="V4" s="234" t="s">
        <v>205</v>
      </c>
      <c r="W4" s="234" t="s">
        <v>206</v>
      </c>
      <c r="X4" s="234" t="s">
        <v>215</v>
      </c>
      <c r="Y4" s="234" t="s">
        <v>207</v>
      </c>
      <c r="Z4" s="234" t="s">
        <v>216</v>
      </c>
      <c r="AA4" s="234" t="s">
        <v>208</v>
      </c>
      <c r="AB4" s="234" t="s">
        <v>209</v>
      </c>
      <c r="AC4" s="234" t="s">
        <v>210</v>
      </c>
      <c r="AD4" s="234" t="s">
        <v>211</v>
      </c>
      <c r="AE4" s="234" t="s">
        <v>212</v>
      </c>
      <c r="AF4" s="216" t="s">
        <v>213</v>
      </c>
      <c r="AG4" s="216" t="s">
        <v>214</v>
      </c>
      <c r="AH4" s="216" t="s">
        <v>180</v>
      </c>
      <c r="AI4" s="483" t="s">
        <v>162</v>
      </c>
      <c r="AJ4" s="499"/>
    </row>
    <row r="5" spans="1:36" x14ac:dyDescent="0.3">
      <c r="A5" s="217" t="s">
        <v>163</v>
      </c>
      <c r="B5" s="253"/>
      <c r="C5" s="254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484"/>
      <c r="AJ5" s="499"/>
    </row>
    <row r="6" spans="1:36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55.3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0</v>
      </c>
      <c r="E6" s="258">
        <f xml:space="preserve">
TRUNC(IF($A$4&lt;=12,SUMIFS('ON Data'!I:I,'ON Data'!$D:$D,$A$4,'ON Data'!$E:$E,1),SUMIFS('ON Data'!I:I,'ON Data'!$E:$E,1)/'ON Data'!$D$3),1)</f>
        <v>11.1</v>
      </c>
      <c r="F6" s="258">
        <f xml:space="preserve">
TRUNC(IF($A$4&lt;=12,SUMIFS('ON Data'!K:K,'ON Data'!$D:$D,$A$4,'ON Data'!$E:$E,1),SUMIFS('ON Data'!K:K,'ON Data'!$E:$E,1)/'ON Data'!$D$3),1)</f>
        <v>29</v>
      </c>
      <c r="G6" s="258">
        <f xml:space="preserve">
TRUNC(IF($A$4&lt;=12,SUMIFS('ON Data'!L:L,'ON Data'!$D:$D,$A$4,'ON Data'!$E:$E,1),SUMIFS('ON Data'!L:L,'ON Data'!$E:$E,1)/'ON Data'!$D$3),1)</f>
        <v>0</v>
      </c>
      <c r="H6" s="258">
        <f xml:space="preserve">
TRUNC(IF($A$4&lt;=12,SUMIFS('ON Data'!M:M,'ON Data'!$D:$D,$A$4,'ON Data'!$E:$E,1),SUMIFS('ON Data'!M:M,'ON Data'!$E:$E,1)/'ON Data'!$D$3),1)</f>
        <v>0</v>
      </c>
      <c r="I6" s="258">
        <f xml:space="preserve">
TRUNC(IF($A$4&lt;=12,SUMIFS('ON Data'!N:N,'ON Data'!$D:$D,$A$4,'ON Data'!$E:$E,1),SUMIFS('ON Data'!N:N,'ON Data'!$E:$E,1)/'ON Data'!$D$3),1)</f>
        <v>0</v>
      </c>
      <c r="J6" s="258">
        <f xml:space="preserve">
TRUNC(IF($A$4&lt;=12,SUMIFS('ON Data'!O:O,'ON Data'!$D:$D,$A$4,'ON Data'!$E:$E,1),SUMIFS('ON Data'!O:O,'ON Data'!$E:$E,1)/'ON Data'!$D$3),1)</f>
        <v>0</v>
      </c>
      <c r="K6" s="258">
        <f xml:space="preserve">
TRUNC(IF($A$4&lt;=12,SUMIFS('ON Data'!P:P,'ON Data'!$D:$D,$A$4,'ON Data'!$E:$E,1),SUMIFS('ON Data'!P:P,'ON Data'!$E:$E,1)/'ON Data'!$D$3),1)</f>
        <v>0</v>
      </c>
      <c r="L6" s="258">
        <f xml:space="preserve">
TRUNC(IF($A$4&lt;=12,SUMIFS('ON Data'!Q:Q,'ON Data'!$D:$D,$A$4,'ON Data'!$E:$E,1),SUMIFS('ON Data'!Q:Q,'ON Data'!$E:$E,1)/'ON Data'!$D$3),1)</f>
        <v>0</v>
      </c>
      <c r="M6" s="258">
        <f xml:space="preserve">
TRUNC(IF($A$4&lt;=12,SUMIFS('ON Data'!R:R,'ON Data'!$D:$D,$A$4,'ON Data'!$E:$E,1),SUMIFS('ON Data'!R:R,'ON Data'!$E:$E,1)/'ON Data'!$D$3),1)</f>
        <v>13.2</v>
      </c>
      <c r="N6" s="258">
        <f xml:space="preserve">
TRUNC(IF($A$4&lt;=12,SUMIFS('ON Data'!S:S,'ON Data'!$D:$D,$A$4,'ON Data'!$E:$E,1),SUMIFS('ON Data'!S:S,'ON Data'!$E:$E,1)/'ON Data'!$D$3),1)</f>
        <v>0</v>
      </c>
      <c r="O6" s="258">
        <f xml:space="preserve">
TRUNC(IF($A$4&lt;=12,SUMIFS('ON Data'!T:T,'ON Data'!$D:$D,$A$4,'ON Data'!$E:$E,1),SUMIFS('ON Data'!T:T,'ON Data'!$E:$E,1)/'ON Data'!$D$3),1)</f>
        <v>0</v>
      </c>
      <c r="P6" s="258">
        <f xml:space="preserve">
TRUNC(IF($A$4&lt;=12,SUMIFS('ON Data'!U:U,'ON Data'!$D:$D,$A$4,'ON Data'!$E:$E,1),SUMIFS('ON Data'!U:U,'ON Data'!$E:$E,1)/'ON Data'!$D$3),1)</f>
        <v>0</v>
      </c>
      <c r="Q6" s="258">
        <f xml:space="preserve">
TRUNC(IF($A$4&lt;=12,SUMIFS('ON Data'!V:V,'ON Data'!$D:$D,$A$4,'ON Data'!$E:$E,1),SUMIFS('ON Data'!V:V,'ON Data'!$E:$E,1)/'ON Data'!$D$3),1)</f>
        <v>0</v>
      </c>
      <c r="R6" s="258">
        <f xml:space="preserve">
TRUNC(IF($A$4&lt;=12,SUMIFS('ON Data'!W:W,'ON Data'!$D:$D,$A$4,'ON Data'!$E:$E,1),SUMIFS('ON Data'!W:W,'ON Data'!$E:$E,1)/'ON Data'!$D$3),1)</f>
        <v>0</v>
      </c>
      <c r="S6" s="258">
        <f xml:space="preserve">
TRUNC(IF($A$4&lt;=12,SUMIFS('ON Data'!X:X,'ON Data'!$D:$D,$A$4,'ON Data'!$E:$E,1),SUMIFS('ON Data'!X:X,'ON Data'!$E:$E,1)/'ON Data'!$D$3),1)</f>
        <v>0</v>
      </c>
      <c r="T6" s="258">
        <f xml:space="preserve">
TRUNC(IF($A$4&lt;=12,SUMIFS('ON Data'!Y:Y,'ON Data'!$D:$D,$A$4,'ON Data'!$E:$E,1),SUMIFS('ON Data'!Y:Y,'ON Data'!$E:$E,1)/'ON Data'!$D$3),1)</f>
        <v>0</v>
      </c>
      <c r="U6" s="258">
        <f xml:space="preserve">
TRUNC(IF($A$4&lt;=12,SUMIFS('ON Data'!Z:Z,'ON Data'!$D:$D,$A$4,'ON Data'!$E:$E,1),SUMIFS('ON Data'!Z:Z,'ON Data'!$E:$E,1)/'ON Data'!$D$3),1)</f>
        <v>0</v>
      </c>
      <c r="V6" s="258">
        <f xml:space="preserve">
TRUNC(IF($A$4&lt;=12,SUMIFS('ON Data'!AA:AA,'ON Data'!$D:$D,$A$4,'ON Data'!$E:$E,1),SUMIFS('ON Data'!AA:AA,'ON Data'!$E:$E,1)/'ON Data'!$D$3),1)</f>
        <v>0</v>
      </c>
      <c r="W6" s="258">
        <f xml:space="preserve">
TRUNC(IF($A$4&lt;=12,SUMIFS('ON Data'!AB:AB,'ON Data'!$D:$D,$A$4,'ON Data'!$E:$E,1),SUMIFS('ON Data'!AB:AB,'ON Data'!$E:$E,1)/'ON Data'!$D$3),1)</f>
        <v>0</v>
      </c>
      <c r="X6" s="258">
        <f xml:space="preserve">
TRUNC(IF($A$4&lt;=12,SUMIFS('ON Data'!AC:AC,'ON Data'!$D:$D,$A$4,'ON Data'!$E:$E,1),SUMIFS('ON Data'!AC:AC,'ON Data'!$E:$E,1)/'ON Data'!$D$3),1)</f>
        <v>0</v>
      </c>
      <c r="Y6" s="258">
        <f xml:space="preserve">
TRUNC(IF($A$4&lt;=12,SUMIFS('ON Data'!AD:AD,'ON Data'!$D:$D,$A$4,'ON Data'!$E:$E,1),SUMIFS('ON Data'!AD:AD,'ON Data'!$E:$E,1)/'ON Data'!$D$3),1)</f>
        <v>0</v>
      </c>
      <c r="Z6" s="258">
        <f xml:space="preserve">
TRUNC(IF($A$4&lt;=12,SUMIFS('ON Data'!AE:AE,'ON Data'!$D:$D,$A$4,'ON Data'!$E:$E,1),SUMIFS('ON Data'!AE:AE,'ON Data'!$E:$E,1)/'ON Data'!$D$3),1)</f>
        <v>0</v>
      </c>
      <c r="AA6" s="258">
        <f xml:space="preserve">
TRUNC(IF($A$4&lt;=12,SUMIFS('ON Data'!AF:AF,'ON Data'!$D:$D,$A$4,'ON Data'!$E:$E,1),SUMIFS('ON Data'!AF:AF,'ON Data'!$E:$E,1)/'ON Data'!$D$3),1)</f>
        <v>0</v>
      </c>
      <c r="AB6" s="258">
        <f xml:space="preserve">
TRUNC(IF($A$4&lt;=12,SUMIFS('ON Data'!AG:AG,'ON Data'!$D:$D,$A$4,'ON Data'!$E:$E,1),SUMIFS('ON Data'!AG:AG,'ON Data'!$E:$E,1)/'ON Data'!$D$3),1)</f>
        <v>0</v>
      </c>
      <c r="AC6" s="258">
        <f xml:space="preserve">
TRUNC(IF($A$4&lt;=12,SUMIFS('ON Data'!AH:AH,'ON Data'!$D:$D,$A$4,'ON Data'!$E:$E,1),SUMIFS('ON Data'!AH:AH,'ON Data'!$E:$E,1)/'ON Data'!$D$3),1)</f>
        <v>0</v>
      </c>
      <c r="AD6" s="258">
        <f xml:space="preserve">
TRUNC(IF($A$4&lt;=12,SUMIFS('ON Data'!AI:AI,'ON Data'!$D:$D,$A$4,'ON Data'!$E:$E,1),SUMIFS('ON Data'!AI:AI,'ON Data'!$E:$E,1)/'ON Data'!$D$3),1)</f>
        <v>0</v>
      </c>
      <c r="AE6" s="258">
        <f xml:space="preserve">
TRUNC(IF($A$4&lt;=12,SUMIFS('ON Data'!AJ:AJ,'ON Data'!$D:$D,$A$4,'ON Data'!$E:$E,1),SUMIFS('ON Data'!AJ:AJ,'ON Data'!$E:$E,1)/'ON Data'!$D$3),1)</f>
        <v>0</v>
      </c>
      <c r="AF6" s="258">
        <f xml:space="preserve">
TRUNC(IF($A$4&lt;=12,SUMIFS('ON Data'!AK:AK,'ON Data'!$D:$D,$A$4,'ON Data'!$E:$E,1),SUMIFS('ON Data'!AK:AK,'ON Data'!$E:$E,1)/'ON Data'!$D$3),1)</f>
        <v>0</v>
      </c>
      <c r="AG6" s="258">
        <f xml:space="preserve">
TRUNC(IF($A$4&lt;=12,SUMIFS('ON Data'!AL:AL,'ON Data'!$D:$D,$A$4,'ON Data'!$E:$E,1),SUMIFS('ON Data'!AL:AL,'ON Data'!$E:$E,1)/'ON Data'!$D$3),1)</f>
        <v>0</v>
      </c>
      <c r="AH6" s="258">
        <f xml:space="preserve">
TRUNC(IF($A$4&lt;=12,SUMIFS('ON Data'!AN:AN,'ON Data'!$D:$D,$A$4,'ON Data'!$E:$E,1),SUMIFS('ON Data'!AN:AN,'ON Data'!$E:$E,1)/'ON Data'!$D$3),1)</f>
        <v>0.9</v>
      </c>
      <c r="AI6" s="485">
        <f xml:space="preserve">
TRUNC(IF($A$4&lt;=12,SUMIFS('ON Data'!AO:AO,'ON Data'!$D:$D,$A$4,'ON Data'!$E:$E,1),SUMIFS('ON Data'!AO:AO,'ON Data'!$E:$E,1)/'ON Data'!$D$3),1)</f>
        <v>1</v>
      </c>
      <c r="AJ6" s="499"/>
    </row>
    <row r="7" spans="1:36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485"/>
      <c r="AJ7" s="499"/>
    </row>
    <row r="8" spans="1:36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485"/>
      <c r="AJ8" s="499"/>
    </row>
    <row r="9" spans="1:36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486"/>
      <c r="AJ9" s="499"/>
    </row>
    <row r="10" spans="1:36" x14ac:dyDescent="0.3">
      <c r="A10" s="220" t="s">
        <v>164</v>
      </c>
      <c r="B10" s="235"/>
      <c r="C10" s="236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487"/>
      <c r="AJ10" s="499"/>
    </row>
    <row r="11" spans="1:36" x14ac:dyDescent="0.3">
      <c r="A11" s="221" t="s">
        <v>165</v>
      </c>
      <c r="B11" s="238">
        <f xml:space="preserve">
IF($A$4&lt;=12,SUMIFS('ON Data'!F:F,'ON Data'!$D:$D,$A$4,'ON Data'!$E:$E,2),SUMIFS('ON Data'!F:F,'ON Data'!$E:$E,2))</f>
        <v>74146.099999999991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0</v>
      </c>
      <c r="E11" s="240">
        <f xml:space="preserve">
IF($A$4&lt;=12,SUMIFS('ON Data'!I:I,'ON Data'!$D:$D,$A$4,'ON Data'!$E:$E,2),SUMIFS('ON Data'!I:I,'ON Data'!$E:$E,2))</f>
        <v>15255.6</v>
      </c>
      <c r="F11" s="240">
        <f xml:space="preserve">
IF($A$4&lt;=12,SUMIFS('ON Data'!K:K,'ON Data'!$D:$D,$A$4,'ON Data'!$E:$E,2),SUMIFS('ON Data'!K:K,'ON Data'!$E:$E,2))</f>
        <v>38028</v>
      </c>
      <c r="G11" s="240">
        <f xml:space="preserve">
IF($A$4&lt;=12,SUMIFS('ON Data'!L:L,'ON Data'!$D:$D,$A$4,'ON Data'!$E:$E,2),SUMIFS('ON Data'!L:L,'ON Data'!$E:$E,2))</f>
        <v>0</v>
      </c>
      <c r="H11" s="240">
        <f xml:space="preserve">
IF($A$4&lt;=12,SUMIFS('ON Data'!M:M,'ON Data'!$D:$D,$A$4,'ON Data'!$E:$E,2),SUMIFS('ON Data'!M:M,'ON Data'!$E:$E,2))</f>
        <v>0</v>
      </c>
      <c r="I11" s="240">
        <f xml:space="preserve">
IF($A$4&lt;=12,SUMIFS('ON Data'!N:N,'ON Data'!$D:$D,$A$4,'ON Data'!$E:$E,2),SUMIFS('ON Data'!N:N,'ON Data'!$E:$E,2))</f>
        <v>0</v>
      </c>
      <c r="J11" s="240">
        <f xml:space="preserve">
IF($A$4&lt;=12,SUMIFS('ON Data'!O:O,'ON Data'!$D:$D,$A$4,'ON Data'!$E:$E,2),SUMIFS('ON Data'!O:O,'ON Data'!$E:$E,2))</f>
        <v>0</v>
      </c>
      <c r="K11" s="240">
        <f xml:space="preserve">
IF($A$4&lt;=12,SUMIFS('ON Data'!P:P,'ON Data'!$D:$D,$A$4,'ON Data'!$E:$E,2),SUMIFS('ON Data'!P:P,'ON Data'!$E:$E,2))</f>
        <v>0</v>
      </c>
      <c r="L11" s="240">
        <f xml:space="preserve">
IF($A$4&lt;=12,SUMIFS('ON Data'!Q:Q,'ON Data'!$D:$D,$A$4,'ON Data'!$E:$E,2),SUMIFS('ON Data'!Q:Q,'ON Data'!$E:$E,2))</f>
        <v>0</v>
      </c>
      <c r="M11" s="240">
        <f xml:space="preserve">
IF($A$4&lt;=12,SUMIFS('ON Data'!R:R,'ON Data'!$D:$D,$A$4,'ON Data'!$E:$E,2),SUMIFS('ON Data'!R:R,'ON Data'!$E:$E,2))</f>
        <v>18161.599999999999</v>
      </c>
      <c r="N11" s="240">
        <f xml:space="preserve">
IF($A$4&lt;=12,SUMIFS('ON Data'!S:S,'ON Data'!$D:$D,$A$4,'ON Data'!$E:$E,2),SUMIFS('ON Data'!S:S,'ON Data'!$E:$E,2))</f>
        <v>0</v>
      </c>
      <c r="O11" s="240">
        <f xml:space="preserve">
IF($A$4&lt;=12,SUMIFS('ON Data'!T:T,'ON Data'!$D:$D,$A$4,'ON Data'!$E:$E,2),SUMIFS('ON Data'!T:T,'ON Data'!$E:$E,2))</f>
        <v>0</v>
      </c>
      <c r="P11" s="240">
        <f xml:space="preserve">
IF($A$4&lt;=12,SUMIFS('ON Data'!U:U,'ON Data'!$D:$D,$A$4,'ON Data'!$E:$E,2),SUMIFS('ON Data'!U:U,'ON Data'!$E:$E,2))</f>
        <v>0</v>
      </c>
      <c r="Q11" s="240">
        <f xml:space="preserve">
IF($A$4&lt;=12,SUMIFS('ON Data'!V:V,'ON Data'!$D:$D,$A$4,'ON Data'!$E:$E,2),SUMIFS('ON Data'!V:V,'ON Data'!$E:$E,2))</f>
        <v>0</v>
      </c>
      <c r="R11" s="240">
        <f xml:space="preserve">
IF($A$4&lt;=12,SUMIFS('ON Data'!W:W,'ON Data'!$D:$D,$A$4,'ON Data'!$E:$E,2),SUMIFS('ON Data'!W:W,'ON Data'!$E:$E,2))</f>
        <v>0</v>
      </c>
      <c r="S11" s="240">
        <f xml:space="preserve">
IF($A$4&lt;=12,SUMIFS('ON Data'!X:X,'ON Data'!$D:$D,$A$4,'ON Data'!$E:$E,2),SUMIFS('ON Data'!X:X,'ON Data'!$E:$E,2))</f>
        <v>0</v>
      </c>
      <c r="T11" s="240">
        <f xml:space="preserve">
IF($A$4&lt;=12,SUMIFS('ON Data'!Y:Y,'ON Data'!$D:$D,$A$4,'ON Data'!$E:$E,2),SUMIFS('ON Data'!Y:Y,'ON Data'!$E:$E,2))</f>
        <v>0</v>
      </c>
      <c r="U11" s="240">
        <f xml:space="preserve">
IF($A$4&lt;=12,SUMIFS('ON Data'!Z:Z,'ON Data'!$D:$D,$A$4,'ON Data'!$E:$E,2),SUMIFS('ON Data'!Z:Z,'ON Data'!$E:$E,2))</f>
        <v>0</v>
      </c>
      <c r="V11" s="240">
        <f xml:space="preserve">
IF($A$4&lt;=12,SUMIFS('ON Data'!AA:AA,'ON Data'!$D:$D,$A$4,'ON Data'!$E:$E,2),SUMIFS('ON Data'!AA:AA,'ON Data'!$E:$E,2))</f>
        <v>0</v>
      </c>
      <c r="W11" s="240">
        <f xml:space="preserve">
IF($A$4&lt;=12,SUMIFS('ON Data'!AB:AB,'ON Data'!$D:$D,$A$4,'ON Data'!$E:$E,2),SUMIFS('ON Data'!AB:AB,'ON Data'!$E:$E,2))</f>
        <v>0</v>
      </c>
      <c r="X11" s="240">
        <f xml:space="preserve">
IF($A$4&lt;=12,SUMIFS('ON Data'!AC:AC,'ON Data'!$D:$D,$A$4,'ON Data'!$E:$E,2),SUMIFS('ON Data'!AC:AC,'ON Data'!$E:$E,2))</f>
        <v>0</v>
      </c>
      <c r="Y11" s="240">
        <f xml:space="preserve">
IF($A$4&lt;=12,SUMIFS('ON Data'!AD:AD,'ON Data'!$D:$D,$A$4,'ON Data'!$E:$E,2),SUMIFS('ON Data'!AD:AD,'ON Data'!$E:$E,2))</f>
        <v>0</v>
      </c>
      <c r="Z11" s="240">
        <f xml:space="preserve">
IF($A$4&lt;=12,SUMIFS('ON Data'!AE:AE,'ON Data'!$D:$D,$A$4,'ON Data'!$E:$E,2),SUMIFS('ON Data'!AE:AE,'ON Data'!$E:$E,2))</f>
        <v>0</v>
      </c>
      <c r="AA11" s="240">
        <f xml:space="preserve">
IF($A$4&lt;=12,SUMIFS('ON Data'!AF:AF,'ON Data'!$D:$D,$A$4,'ON Data'!$E:$E,2),SUMIFS('ON Data'!AF:AF,'ON Data'!$E:$E,2))</f>
        <v>0</v>
      </c>
      <c r="AB11" s="240">
        <f xml:space="preserve">
IF($A$4&lt;=12,SUMIFS('ON Data'!AG:AG,'ON Data'!$D:$D,$A$4,'ON Data'!$E:$E,2),SUMIFS('ON Data'!AG:AG,'ON Data'!$E:$E,2))</f>
        <v>0</v>
      </c>
      <c r="AC11" s="240">
        <f xml:space="preserve">
IF($A$4&lt;=12,SUMIFS('ON Data'!AH:AH,'ON Data'!$D:$D,$A$4,'ON Data'!$E:$E,2),SUMIFS('ON Data'!AH:AH,'ON Data'!$E:$E,2))</f>
        <v>0</v>
      </c>
      <c r="AD11" s="240">
        <f xml:space="preserve">
IF($A$4&lt;=12,SUMIFS('ON Data'!AI:AI,'ON Data'!$D:$D,$A$4,'ON Data'!$E:$E,2),SUMIFS('ON Data'!AI:AI,'ON Data'!$E:$E,2))</f>
        <v>0</v>
      </c>
      <c r="AE11" s="240">
        <f xml:space="preserve">
IF($A$4&lt;=12,SUMIFS('ON Data'!AJ:AJ,'ON Data'!$D:$D,$A$4,'ON Data'!$E:$E,2),SUMIFS('ON Data'!AJ:AJ,'ON Data'!$E:$E,2))</f>
        <v>0</v>
      </c>
      <c r="AF11" s="240">
        <f xml:space="preserve">
IF($A$4&lt;=12,SUMIFS('ON Data'!AK:AK,'ON Data'!$D:$D,$A$4,'ON Data'!$E:$E,2),SUMIFS('ON Data'!AK:AK,'ON Data'!$E:$E,2))</f>
        <v>0</v>
      </c>
      <c r="AG11" s="240">
        <f xml:space="preserve">
IF($A$4&lt;=12,SUMIFS('ON Data'!AL:AL,'ON Data'!$D:$D,$A$4,'ON Data'!$E:$E,2),SUMIFS('ON Data'!AL:AL,'ON Data'!$E:$E,2))</f>
        <v>0</v>
      </c>
      <c r="AH11" s="240">
        <f xml:space="preserve">
IF($A$4&lt;=12,SUMIFS('ON Data'!AN:AN,'ON Data'!$D:$D,$A$4,'ON Data'!$E:$E,2),SUMIFS('ON Data'!AN:AN,'ON Data'!$E:$E,2))</f>
        <v>1292.9000000000001</v>
      </c>
      <c r="AI11" s="488">
        <f xml:space="preserve">
IF($A$4&lt;=12,SUMIFS('ON Data'!AO:AO,'ON Data'!$D:$D,$A$4,'ON Data'!$E:$E,2),SUMIFS('ON Data'!AO:AO,'ON Data'!$E:$E,2))</f>
        <v>1408</v>
      </c>
      <c r="AJ11" s="499"/>
    </row>
    <row r="12" spans="1:36" x14ac:dyDescent="0.3">
      <c r="A12" s="221" t="s">
        <v>166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Data'!I:I,'ON Data'!$D:$D,$A$4,'ON Data'!$E:$E,3),SUMIFS('ON Data'!I:I,'ON Data'!$E:$E,3))</f>
        <v>0</v>
      </c>
      <c r="F12" s="240">
        <f xml:space="preserve">
IF($A$4&lt;=12,SUMIFS('ON Data'!K:K,'ON Data'!$D:$D,$A$4,'ON Data'!$E:$E,3),SUMIFS('ON Data'!K:K,'ON Data'!$E:$E,3))</f>
        <v>0</v>
      </c>
      <c r="G12" s="240">
        <f xml:space="preserve">
IF($A$4&lt;=12,SUMIFS('ON Data'!L:L,'ON Data'!$D:$D,$A$4,'ON Data'!$E:$E,3),SUMIFS('ON Data'!L:L,'ON Data'!$E:$E,3))</f>
        <v>0</v>
      </c>
      <c r="H12" s="240">
        <f xml:space="preserve">
IF($A$4&lt;=12,SUMIFS('ON Data'!M:M,'ON Data'!$D:$D,$A$4,'ON Data'!$E:$E,3),SUMIFS('ON Data'!M:M,'ON Data'!$E:$E,3))</f>
        <v>0</v>
      </c>
      <c r="I12" s="240">
        <f xml:space="preserve">
IF($A$4&lt;=12,SUMIFS('ON Data'!N:N,'ON Data'!$D:$D,$A$4,'ON Data'!$E:$E,3),SUMIFS('ON Data'!N:N,'ON Data'!$E:$E,3))</f>
        <v>0</v>
      </c>
      <c r="J12" s="240">
        <f xml:space="preserve">
IF($A$4&lt;=12,SUMIFS('ON Data'!O:O,'ON Data'!$D:$D,$A$4,'ON Data'!$E:$E,3),SUMIFS('ON Data'!O:O,'ON Data'!$E:$E,3))</f>
        <v>0</v>
      </c>
      <c r="K12" s="240">
        <f xml:space="preserve">
IF($A$4&lt;=12,SUMIFS('ON Data'!P:P,'ON Data'!$D:$D,$A$4,'ON Data'!$E:$E,3),SUMIFS('ON Data'!P:P,'ON Data'!$E:$E,3))</f>
        <v>0</v>
      </c>
      <c r="L12" s="240">
        <f xml:space="preserve">
IF($A$4&lt;=12,SUMIFS('ON Data'!Q:Q,'ON Data'!$D:$D,$A$4,'ON Data'!$E:$E,3),SUMIFS('ON Data'!Q:Q,'ON Data'!$E:$E,3))</f>
        <v>0</v>
      </c>
      <c r="M12" s="240">
        <f xml:space="preserve">
IF($A$4&lt;=12,SUMIFS('ON Data'!R:R,'ON Data'!$D:$D,$A$4,'ON Data'!$E:$E,3),SUMIFS('ON Data'!R:R,'ON Data'!$E:$E,3))</f>
        <v>0</v>
      </c>
      <c r="N12" s="240">
        <f xml:space="preserve">
IF($A$4&lt;=12,SUMIFS('ON Data'!S:S,'ON Data'!$D:$D,$A$4,'ON Data'!$E:$E,3),SUMIFS('ON Data'!S:S,'ON Data'!$E:$E,3))</f>
        <v>0</v>
      </c>
      <c r="O12" s="240">
        <f xml:space="preserve">
IF($A$4&lt;=12,SUMIFS('ON Data'!T:T,'ON Data'!$D:$D,$A$4,'ON Data'!$E:$E,3),SUMIFS('ON Data'!T:T,'ON Data'!$E:$E,3))</f>
        <v>0</v>
      </c>
      <c r="P12" s="240">
        <f xml:space="preserve">
IF($A$4&lt;=12,SUMIFS('ON Data'!U:U,'ON Data'!$D:$D,$A$4,'ON Data'!$E:$E,3),SUMIFS('ON Data'!U:U,'ON Data'!$E:$E,3))</f>
        <v>0</v>
      </c>
      <c r="Q12" s="240">
        <f xml:space="preserve">
IF($A$4&lt;=12,SUMIFS('ON Data'!V:V,'ON Data'!$D:$D,$A$4,'ON Data'!$E:$E,3),SUMIFS('ON Data'!V:V,'ON Data'!$E:$E,3))</f>
        <v>0</v>
      </c>
      <c r="R12" s="240">
        <f xml:space="preserve">
IF($A$4&lt;=12,SUMIFS('ON Data'!W:W,'ON Data'!$D:$D,$A$4,'ON Data'!$E:$E,3),SUMIFS('ON Data'!W:W,'ON Data'!$E:$E,3))</f>
        <v>0</v>
      </c>
      <c r="S12" s="240">
        <f xml:space="preserve">
IF($A$4&lt;=12,SUMIFS('ON Data'!X:X,'ON Data'!$D:$D,$A$4,'ON Data'!$E:$E,3),SUMIFS('ON Data'!X:X,'ON Data'!$E:$E,3))</f>
        <v>0</v>
      </c>
      <c r="T12" s="240">
        <f xml:space="preserve">
IF($A$4&lt;=12,SUMIFS('ON Data'!Y:Y,'ON Data'!$D:$D,$A$4,'ON Data'!$E:$E,3),SUMIFS('ON Data'!Y:Y,'ON Data'!$E:$E,3))</f>
        <v>0</v>
      </c>
      <c r="U12" s="240">
        <f xml:space="preserve">
IF($A$4&lt;=12,SUMIFS('ON Data'!Z:Z,'ON Data'!$D:$D,$A$4,'ON Data'!$E:$E,3),SUMIFS('ON Data'!Z:Z,'ON Data'!$E:$E,3))</f>
        <v>0</v>
      </c>
      <c r="V12" s="240">
        <f xml:space="preserve">
IF($A$4&lt;=12,SUMIFS('ON Data'!AA:AA,'ON Data'!$D:$D,$A$4,'ON Data'!$E:$E,3),SUMIFS('ON Data'!AA:AA,'ON Data'!$E:$E,3))</f>
        <v>0</v>
      </c>
      <c r="W12" s="240">
        <f xml:space="preserve">
IF($A$4&lt;=12,SUMIFS('ON Data'!AB:AB,'ON Data'!$D:$D,$A$4,'ON Data'!$E:$E,3),SUMIFS('ON Data'!AB:AB,'ON Data'!$E:$E,3))</f>
        <v>0</v>
      </c>
      <c r="X12" s="240">
        <f xml:space="preserve">
IF($A$4&lt;=12,SUMIFS('ON Data'!AC:AC,'ON Data'!$D:$D,$A$4,'ON Data'!$E:$E,3),SUMIFS('ON Data'!AC:AC,'ON Data'!$E:$E,3))</f>
        <v>0</v>
      </c>
      <c r="Y12" s="240">
        <f xml:space="preserve">
IF($A$4&lt;=12,SUMIFS('ON Data'!AD:AD,'ON Data'!$D:$D,$A$4,'ON Data'!$E:$E,3),SUMIFS('ON Data'!AD:AD,'ON Data'!$E:$E,3))</f>
        <v>0</v>
      </c>
      <c r="Z12" s="240">
        <f xml:space="preserve">
IF($A$4&lt;=12,SUMIFS('ON Data'!AE:AE,'ON Data'!$D:$D,$A$4,'ON Data'!$E:$E,3),SUMIFS('ON Data'!AE:AE,'ON Data'!$E:$E,3))</f>
        <v>0</v>
      </c>
      <c r="AA12" s="240">
        <f xml:space="preserve">
IF($A$4&lt;=12,SUMIFS('ON Data'!AF:AF,'ON Data'!$D:$D,$A$4,'ON Data'!$E:$E,3),SUMIFS('ON Data'!AF:AF,'ON Data'!$E:$E,3))</f>
        <v>0</v>
      </c>
      <c r="AB12" s="240">
        <f xml:space="preserve">
IF($A$4&lt;=12,SUMIFS('ON Data'!AG:AG,'ON Data'!$D:$D,$A$4,'ON Data'!$E:$E,3),SUMIFS('ON Data'!AG:AG,'ON Data'!$E:$E,3))</f>
        <v>0</v>
      </c>
      <c r="AC12" s="240">
        <f xml:space="preserve">
IF($A$4&lt;=12,SUMIFS('ON Data'!AH:AH,'ON Data'!$D:$D,$A$4,'ON Data'!$E:$E,3),SUMIFS('ON Data'!AH:AH,'ON Data'!$E:$E,3))</f>
        <v>0</v>
      </c>
      <c r="AD12" s="240">
        <f xml:space="preserve">
IF($A$4&lt;=12,SUMIFS('ON Data'!AI:AI,'ON Data'!$D:$D,$A$4,'ON Data'!$E:$E,3),SUMIFS('ON Data'!AI:AI,'ON Data'!$E:$E,3))</f>
        <v>0</v>
      </c>
      <c r="AE12" s="240">
        <f xml:space="preserve">
IF($A$4&lt;=12,SUMIFS('ON Data'!AJ:AJ,'ON Data'!$D:$D,$A$4,'ON Data'!$E:$E,3),SUMIFS('ON Data'!AJ:AJ,'ON Data'!$E:$E,3))</f>
        <v>0</v>
      </c>
      <c r="AF12" s="240">
        <f xml:space="preserve">
IF($A$4&lt;=12,SUMIFS('ON Data'!AK:AK,'ON Data'!$D:$D,$A$4,'ON Data'!$E:$E,3),SUMIFS('ON Data'!AK:AK,'ON Data'!$E:$E,3))</f>
        <v>0</v>
      </c>
      <c r="AG12" s="240">
        <f xml:space="preserve">
IF($A$4&lt;=12,SUMIFS('ON Data'!AL:AL,'ON Data'!$D:$D,$A$4,'ON Data'!$E:$E,3),SUMIFS('ON Data'!AL:AL,'ON Data'!$E:$E,3))</f>
        <v>0</v>
      </c>
      <c r="AH12" s="240">
        <f xml:space="preserve">
IF($A$4&lt;=12,SUMIFS('ON Data'!AN:AN,'ON Data'!$D:$D,$A$4,'ON Data'!$E:$E,3),SUMIFS('ON Data'!AN:AN,'ON Data'!$E:$E,3))</f>
        <v>0</v>
      </c>
      <c r="AI12" s="488">
        <f xml:space="preserve">
IF($A$4&lt;=12,SUMIFS('ON Data'!AO:AO,'ON Data'!$D:$D,$A$4,'ON Data'!$E:$E,3),SUMIFS('ON Data'!AO:AO,'ON Data'!$E:$E,3))</f>
        <v>0</v>
      </c>
      <c r="AJ12" s="499"/>
    </row>
    <row r="13" spans="1:36" x14ac:dyDescent="0.3">
      <c r="A13" s="221" t="s">
        <v>173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Data'!I:I,'ON Data'!$D:$D,$A$4,'ON Data'!$E:$E,4),SUMIFS('ON Data'!I:I,'ON Data'!$E:$E,4))</f>
        <v>0</v>
      </c>
      <c r="F13" s="240">
        <f xml:space="preserve">
IF($A$4&lt;=12,SUMIFS('ON Data'!K:K,'ON Data'!$D:$D,$A$4,'ON Data'!$E:$E,4),SUMIFS('ON Data'!K:K,'ON Data'!$E:$E,4))</f>
        <v>0</v>
      </c>
      <c r="G13" s="240">
        <f xml:space="preserve">
IF($A$4&lt;=12,SUMIFS('ON Data'!L:L,'ON Data'!$D:$D,$A$4,'ON Data'!$E:$E,4),SUMIFS('ON Data'!L:L,'ON Data'!$E:$E,4))</f>
        <v>0</v>
      </c>
      <c r="H13" s="240">
        <f xml:space="preserve">
IF($A$4&lt;=12,SUMIFS('ON Data'!M:M,'ON Data'!$D:$D,$A$4,'ON Data'!$E:$E,4),SUMIFS('ON Data'!M:M,'ON Data'!$E:$E,4))</f>
        <v>0</v>
      </c>
      <c r="I13" s="240">
        <f xml:space="preserve">
IF($A$4&lt;=12,SUMIFS('ON Data'!N:N,'ON Data'!$D:$D,$A$4,'ON Data'!$E:$E,4),SUMIFS('ON Data'!N:N,'ON Data'!$E:$E,4))</f>
        <v>0</v>
      </c>
      <c r="J13" s="240">
        <f xml:space="preserve">
IF($A$4&lt;=12,SUMIFS('ON Data'!O:O,'ON Data'!$D:$D,$A$4,'ON Data'!$E:$E,4),SUMIFS('ON Data'!O:O,'ON Data'!$E:$E,4))</f>
        <v>0</v>
      </c>
      <c r="K13" s="240">
        <f xml:space="preserve">
IF($A$4&lt;=12,SUMIFS('ON Data'!P:P,'ON Data'!$D:$D,$A$4,'ON Data'!$E:$E,4),SUMIFS('ON Data'!P:P,'ON Data'!$E:$E,4))</f>
        <v>0</v>
      </c>
      <c r="L13" s="240">
        <f xml:space="preserve">
IF($A$4&lt;=12,SUMIFS('ON Data'!Q:Q,'ON Data'!$D:$D,$A$4,'ON Data'!$E:$E,4),SUMIFS('ON Data'!Q:Q,'ON Data'!$E:$E,4))</f>
        <v>0</v>
      </c>
      <c r="M13" s="240">
        <f xml:space="preserve">
IF($A$4&lt;=12,SUMIFS('ON Data'!R:R,'ON Data'!$D:$D,$A$4,'ON Data'!$E:$E,4),SUMIFS('ON Data'!R:R,'ON Data'!$E:$E,4))</f>
        <v>0</v>
      </c>
      <c r="N13" s="240">
        <f xml:space="preserve">
IF($A$4&lt;=12,SUMIFS('ON Data'!S:S,'ON Data'!$D:$D,$A$4,'ON Data'!$E:$E,4),SUMIFS('ON Data'!S:S,'ON Data'!$E:$E,4))</f>
        <v>0</v>
      </c>
      <c r="O13" s="240">
        <f xml:space="preserve">
IF($A$4&lt;=12,SUMIFS('ON Data'!T:T,'ON Data'!$D:$D,$A$4,'ON Data'!$E:$E,4),SUMIFS('ON Data'!T:T,'ON Data'!$E:$E,4))</f>
        <v>0</v>
      </c>
      <c r="P13" s="240">
        <f xml:space="preserve">
IF($A$4&lt;=12,SUMIFS('ON Data'!U:U,'ON Data'!$D:$D,$A$4,'ON Data'!$E:$E,4),SUMIFS('ON Data'!U:U,'ON Data'!$E:$E,4))</f>
        <v>0</v>
      </c>
      <c r="Q13" s="240">
        <f xml:space="preserve">
IF($A$4&lt;=12,SUMIFS('ON Data'!V:V,'ON Data'!$D:$D,$A$4,'ON Data'!$E:$E,4),SUMIFS('ON Data'!V:V,'ON Data'!$E:$E,4))</f>
        <v>0</v>
      </c>
      <c r="R13" s="240">
        <f xml:space="preserve">
IF($A$4&lt;=12,SUMIFS('ON Data'!W:W,'ON Data'!$D:$D,$A$4,'ON Data'!$E:$E,4),SUMIFS('ON Data'!W:W,'ON Data'!$E:$E,4))</f>
        <v>0</v>
      </c>
      <c r="S13" s="240">
        <f xml:space="preserve">
IF($A$4&lt;=12,SUMIFS('ON Data'!X:X,'ON Data'!$D:$D,$A$4,'ON Data'!$E:$E,4),SUMIFS('ON Data'!X:X,'ON Data'!$E:$E,4))</f>
        <v>0</v>
      </c>
      <c r="T13" s="240">
        <f xml:space="preserve">
IF($A$4&lt;=12,SUMIFS('ON Data'!Y:Y,'ON Data'!$D:$D,$A$4,'ON Data'!$E:$E,4),SUMIFS('ON Data'!Y:Y,'ON Data'!$E:$E,4))</f>
        <v>0</v>
      </c>
      <c r="U13" s="240">
        <f xml:space="preserve">
IF($A$4&lt;=12,SUMIFS('ON Data'!Z:Z,'ON Data'!$D:$D,$A$4,'ON Data'!$E:$E,4),SUMIFS('ON Data'!Z:Z,'ON Data'!$E:$E,4))</f>
        <v>0</v>
      </c>
      <c r="V13" s="240">
        <f xml:space="preserve">
IF($A$4&lt;=12,SUMIFS('ON Data'!AA:AA,'ON Data'!$D:$D,$A$4,'ON Data'!$E:$E,4),SUMIFS('ON Data'!AA:AA,'ON Data'!$E:$E,4))</f>
        <v>0</v>
      </c>
      <c r="W13" s="240">
        <f xml:space="preserve">
IF($A$4&lt;=12,SUMIFS('ON Data'!AB:AB,'ON Data'!$D:$D,$A$4,'ON Data'!$E:$E,4),SUMIFS('ON Data'!AB:AB,'ON Data'!$E:$E,4))</f>
        <v>0</v>
      </c>
      <c r="X13" s="240">
        <f xml:space="preserve">
IF($A$4&lt;=12,SUMIFS('ON Data'!AC:AC,'ON Data'!$D:$D,$A$4,'ON Data'!$E:$E,4),SUMIFS('ON Data'!AC:AC,'ON Data'!$E:$E,4))</f>
        <v>0</v>
      </c>
      <c r="Y13" s="240">
        <f xml:space="preserve">
IF($A$4&lt;=12,SUMIFS('ON Data'!AD:AD,'ON Data'!$D:$D,$A$4,'ON Data'!$E:$E,4),SUMIFS('ON Data'!AD:AD,'ON Data'!$E:$E,4))</f>
        <v>0</v>
      </c>
      <c r="Z13" s="240">
        <f xml:space="preserve">
IF($A$4&lt;=12,SUMIFS('ON Data'!AE:AE,'ON Data'!$D:$D,$A$4,'ON Data'!$E:$E,4),SUMIFS('ON Data'!AE:AE,'ON Data'!$E:$E,4))</f>
        <v>0</v>
      </c>
      <c r="AA13" s="240">
        <f xml:space="preserve">
IF($A$4&lt;=12,SUMIFS('ON Data'!AF:AF,'ON Data'!$D:$D,$A$4,'ON Data'!$E:$E,4),SUMIFS('ON Data'!AF:AF,'ON Data'!$E:$E,4))</f>
        <v>0</v>
      </c>
      <c r="AB13" s="240">
        <f xml:space="preserve">
IF($A$4&lt;=12,SUMIFS('ON Data'!AG:AG,'ON Data'!$D:$D,$A$4,'ON Data'!$E:$E,4),SUMIFS('ON Data'!AG:AG,'ON Data'!$E:$E,4))</f>
        <v>0</v>
      </c>
      <c r="AC13" s="240">
        <f xml:space="preserve">
IF($A$4&lt;=12,SUMIFS('ON Data'!AH:AH,'ON Data'!$D:$D,$A$4,'ON Data'!$E:$E,4),SUMIFS('ON Data'!AH:AH,'ON Data'!$E:$E,4))</f>
        <v>0</v>
      </c>
      <c r="AD13" s="240">
        <f xml:space="preserve">
IF($A$4&lt;=12,SUMIFS('ON Data'!AI:AI,'ON Data'!$D:$D,$A$4,'ON Data'!$E:$E,4),SUMIFS('ON Data'!AI:AI,'ON Data'!$E:$E,4))</f>
        <v>0</v>
      </c>
      <c r="AE13" s="240">
        <f xml:space="preserve">
IF($A$4&lt;=12,SUMIFS('ON Data'!AJ:AJ,'ON Data'!$D:$D,$A$4,'ON Data'!$E:$E,4),SUMIFS('ON Data'!AJ:AJ,'ON Data'!$E:$E,4))</f>
        <v>0</v>
      </c>
      <c r="AF13" s="240">
        <f xml:space="preserve">
IF($A$4&lt;=12,SUMIFS('ON Data'!AK:AK,'ON Data'!$D:$D,$A$4,'ON Data'!$E:$E,4),SUMIFS('ON Data'!AK:AK,'ON Data'!$E:$E,4))</f>
        <v>0</v>
      </c>
      <c r="AG13" s="240">
        <f xml:space="preserve">
IF($A$4&lt;=12,SUMIFS('ON Data'!AL:AL,'ON Data'!$D:$D,$A$4,'ON Data'!$E:$E,4),SUMIFS('ON Data'!AL:AL,'ON Data'!$E:$E,4))</f>
        <v>0</v>
      </c>
      <c r="AH13" s="240">
        <f xml:space="preserve">
IF($A$4&lt;=12,SUMIFS('ON Data'!AN:AN,'ON Data'!$D:$D,$A$4,'ON Data'!$E:$E,4),SUMIFS('ON Data'!AN:AN,'ON Data'!$E:$E,4))</f>
        <v>0</v>
      </c>
      <c r="AI13" s="488">
        <f xml:space="preserve">
IF($A$4&lt;=12,SUMIFS('ON Data'!AO:AO,'ON Data'!$D:$D,$A$4,'ON Data'!$E:$E,4),SUMIFS('ON Data'!AO:AO,'ON Data'!$E:$E,4))</f>
        <v>0</v>
      </c>
      <c r="AJ13" s="499"/>
    </row>
    <row r="14" spans="1:36" ht="15" thickBot="1" x14ac:dyDescent="0.35">
      <c r="A14" s="222" t="s">
        <v>167</v>
      </c>
      <c r="B14" s="241">
        <f xml:space="preserve">
IF($A$4&lt;=12,SUMIFS('ON Data'!F:F,'ON Data'!$D:$D,$A$4,'ON Data'!$E:$E,5),SUMIFS('ON Data'!F:F,'ON Data'!$E:$E,5))</f>
        <v>941.5</v>
      </c>
      <c r="C14" s="242">
        <f xml:space="preserve">
IF($A$4&lt;=12,SUMIFS('ON Data'!G:G,'ON Data'!$D:$D,$A$4,'ON Data'!$E:$E,5),SUMIFS('ON Data'!G:G,'ON Data'!$E:$E,5))</f>
        <v>941.5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Data'!I:I,'ON Data'!$D:$D,$A$4,'ON Data'!$E:$E,5),SUMIFS('ON Data'!I:I,'ON Data'!$E:$E,5))</f>
        <v>0</v>
      </c>
      <c r="F14" s="243">
        <f xml:space="preserve">
IF($A$4&lt;=12,SUMIFS('ON Data'!K:K,'ON Data'!$D:$D,$A$4,'ON Data'!$E:$E,5),SUMIFS('ON Data'!K:K,'ON Data'!$E:$E,5))</f>
        <v>0</v>
      </c>
      <c r="G14" s="243">
        <f xml:space="preserve">
IF($A$4&lt;=12,SUMIFS('ON Data'!L:L,'ON Data'!$D:$D,$A$4,'ON Data'!$E:$E,5),SUMIFS('ON Data'!L:L,'ON Data'!$E:$E,5))</f>
        <v>0</v>
      </c>
      <c r="H14" s="243">
        <f xml:space="preserve">
IF($A$4&lt;=12,SUMIFS('ON Data'!M:M,'ON Data'!$D:$D,$A$4,'ON Data'!$E:$E,5),SUMIFS('ON Data'!M:M,'ON Data'!$E:$E,5))</f>
        <v>0</v>
      </c>
      <c r="I14" s="243">
        <f xml:space="preserve">
IF($A$4&lt;=12,SUMIFS('ON Data'!N:N,'ON Data'!$D:$D,$A$4,'ON Data'!$E:$E,5),SUMIFS('ON Data'!N:N,'ON Data'!$E:$E,5))</f>
        <v>0</v>
      </c>
      <c r="J14" s="243">
        <f xml:space="preserve">
IF($A$4&lt;=12,SUMIFS('ON Data'!O:O,'ON Data'!$D:$D,$A$4,'ON Data'!$E:$E,5),SUMIFS('ON Data'!O:O,'ON Data'!$E:$E,5))</f>
        <v>0</v>
      </c>
      <c r="K14" s="243">
        <f xml:space="preserve">
IF($A$4&lt;=12,SUMIFS('ON Data'!P:P,'ON Data'!$D:$D,$A$4,'ON Data'!$E:$E,5),SUMIFS('ON Data'!P:P,'ON Data'!$E:$E,5))</f>
        <v>0</v>
      </c>
      <c r="L14" s="243">
        <f xml:space="preserve">
IF($A$4&lt;=12,SUMIFS('ON Data'!Q:Q,'ON Data'!$D:$D,$A$4,'ON Data'!$E:$E,5),SUMIFS('ON Data'!Q:Q,'ON Data'!$E:$E,5))</f>
        <v>0</v>
      </c>
      <c r="M14" s="243">
        <f xml:space="preserve">
IF($A$4&lt;=12,SUMIFS('ON Data'!R:R,'ON Data'!$D:$D,$A$4,'ON Data'!$E:$E,5),SUMIFS('ON Data'!R:R,'ON Data'!$E:$E,5))</f>
        <v>0</v>
      </c>
      <c r="N14" s="243">
        <f xml:space="preserve">
IF($A$4&lt;=12,SUMIFS('ON Data'!S:S,'ON Data'!$D:$D,$A$4,'ON Data'!$E:$E,5),SUMIFS('ON Data'!S:S,'ON Data'!$E:$E,5))</f>
        <v>0</v>
      </c>
      <c r="O14" s="243">
        <f xml:space="preserve">
IF($A$4&lt;=12,SUMIFS('ON Data'!T:T,'ON Data'!$D:$D,$A$4,'ON Data'!$E:$E,5),SUMIFS('ON Data'!T:T,'ON Data'!$E:$E,5))</f>
        <v>0</v>
      </c>
      <c r="P14" s="243">
        <f xml:space="preserve">
IF($A$4&lt;=12,SUMIFS('ON Data'!U:U,'ON Data'!$D:$D,$A$4,'ON Data'!$E:$E,5),SUMIFS('ON Data'!U:U,'ON Data'!$E:$E,5))</f>
        <v>0</v>
      </c>
      <c r="Q14" s="243">
        <f xml:space="preserve">
IF($A$4&lt;=12,SUMIFS('ON Data'!V:V,'ON Data'!$D:$D,$A$4,'ON Data'!$E:$E,5),SUMIFS('ON Data'!V:V,'ON Data'!$E:$E,5))</f>
        <v>0</v>
      </c>
      <c r="R14" s="243">
        <f xml:space="preserve">
IF($A$4&lt;=12,SUMIFS('ON Data'!W:W,'ON Data'!$D:$D,$A$4,'ON Data'!$E:$E,5),SUMIFS('ON Data'!W:W,'ON Data'!$E:$E,5))</f>
        <v>0</v>
      </c>
      <c r="S14" s="243">
        <f xml:space="preserve">
IF($A$4&lt;=12,SUMIFS('ON Data'!X:X,'ON Data'!$D:$D,$A$4,'ON Data'!$E:$E,5),SUMIFS('ON Data'!X:X,'ON Data'!$E:$E,5))</f>
        <v>0</v>
      </c>
      <c r="T14" s="243">
        <f xml:space="preserve">
IF($A$4&lt;=12,SUMIFS('ON Data'!Y:Y,'ON Data'!$D:$D,$A$4,'ON Data'!$E:$E,5),SUMIFS('ON Data'!Y:Y,'ON Data'!$E:$E,5))</f>
        <v>0</v>
      </c>
      <c r="U14" s="243">
        <f xml:space="preserve">
IF($A$4&lt;=12,SUMIFS('ON Data'!Z:Z,'ON Data'!$D:$D,$A$4,'ON Data'!$E:$E,5),SUMIFS('ON Data'!Z:Z,'ON Data'!$E:$E,5))</f>
        <v>0</v>
      </c>
      <c r="V14" s="243">
        <f xml:space="preserve">
IF($A$4&lt;=12,SUMIFS('ON Data'!AA:AA,'ON Data'!$D:$D,$A$4,'ON Data'!$E:$E,5),SUMIFS('ON Data'!AA:AA,'ON Data'!$E:$E,5))</f>
        <v>0</v>
      </c>
      <c r="W14" s="243">
        <f xml:space="preserve">
IF($A$4&lt;=12,SUMIFS('ON Data'!AB:AB,'ON Data'!$D:$D,$A$4,'ON Data'!$E:$E,5),SUMIFS('ON Data'!AB:AB,'ON Data'!$E:$E,5))</f>
        <v>0</v>
      </c>
      <c r="X14" s="243">
        <f xml:space="preserve">
IF($A$4&lt;=12,SUMIFS('ON Data'!AC:AC,'ON Data'!$D:$D,$A$4,'ON Data'!$E:$E,5),SUMIFS('ON Data'!AC:AC,'ON Data'!$E:$E,5))</f>
        <v>0</v>
      </c>
      <c r="Y14" s="243">
        <f xml:space="preserve">
IF($A$4&lt;=12,SUMIFS('ON Data'!AD:AD,'ON Data'!$D:$D,$A$4,'ON Data'!$E:$E,5),SUMIFS('ON Data'!AD:AD,'ON Data'!$E:$E,5))</f>
        <v>0</v>
      </c>
      <c r="Z14" s="243">
        <f xml:space="preserve">
IF($A$4&lt;=12,SUMIFS('ON Data'!AE:AE,'ON Data'!$D:$D,$A$4,'ON Data'!$E:$E,5),SUMIFS('ON Data'!AE:AE,'ON Data'!$E:$E,5))</f>
        <v>0</v>
      </c>
      <c r="AA14" s="243">
        <f xml:space="preserve">
IF($A$4&lt;=12,SUMIFS('ON Data'!AF:AF,'ON Data'!$D:$D,$A$4,'ON Data'!$E:$E,5),SUMIFS('ON Data'!AF:AF,'ON Data'!$E:$E,5))</f>
        <v>0</v>
      </c>
      <c r="AB14" s="243">
        <f xml:space="preserve">
IF($A$4&lt;=12,SUMIFS('ON Data'!AG:AG,'ON Data'!$D:$D,$A$4,'ON Data'!$E:$E,5),SUMIFS('ON Data'!AG:AG,'ON Data'!$E:$E,5))</f>
        <v>0</v>
      </c>
      <c r="AC14" s="243">
        <f xml:space="preserve">
IF($A$4&lt;=12,SUMIFS('ON Data'!AH:AH,'ON Data'!$D:$D,$A$4,'ON Data'!$E:$E,5),SUMIFS('ON Data'!AH:AH,'ON Data'!$E:$E,5))</f>
        <v>0</v>
      </c>
      <c r="AD14" s="243">
        <f xml:space="preserve">
IF($A$4&lt;=12,SUMIFS('ON Data'!AI:AI,'ON Data'!$D:$D,$A$4,'ON Data'!$E:$E,5),SUMIFS('ON Data'!AI:AI,'ON Data'!$E:$E,5))</f>
        <v>0</v>
      </c>
      <c r="AE14" s="243">
        <f xml:space="preserve">
IF($A$4&lt;=12,SUMIFS('ON Data'!AJ:AJ,'ON Data'!$D:$D,$A$4,'ON Data'!$E:$E,5),SUMIFS('ON Data'!AJ:AJ,'ON Data'!$E:$E,5))</f>
        <v>0</v>
      </c>
      <c r="AF14" s="243">
        <f xml:space="preserve">
IF($A$4&lt;=12,SUMIFS('ON Data'!AK:AK,'ON Data'!$D:$D,$A$4,'ON Data'!$E:$E,5),SUMIFS('ON Data'!AK:AK,'ON Data'!$E:$E,5))</f>
        <v>0</v>
      </c>
      <c r="AG14" s="243">
        <f xml:space="preserve">
IF($A$4&lt;=12,SUMIFS('ON Data'!AL:AL,'ON Data'!$D:$D,$A$4,'ON Data'!$E:$E,5),SUMIFS('ON Data'!AL:AL,'ON Data'!$E:$E,5))</f>
        <v>0</v>
      </c>
      <c r="AH14" s="243">
        <f xml:space="preserve">
IF($A$4&lt;=12,SUMIFS('ON Data'!AN:AN,'ON Data'!$D:$D,$A$4,'ON Data'!$E:$E,5),SUMIFS('ON Data'!AN:AN,'ON Data'!$E:$E,5))</f>
        <v>0</v>
      </c>
      <c r="AI14" s="489">
        <f xml:space="preserve">
IF($A$4&lt;=12,SUMIFS('ON Data'!AO:AO,'ON Data'!$D:$D,$A$4,'ON Data'!$E:$E,5),SUMIFS('ON Data'!AO:AO,'ON Data'!$E:$E,5))</f>
        <v>0</v>
      </c>
      <c r="AJ14" s="499"/>
    </row>
    <row r="15" spans="1:36" x14ac:dyDescent="0.3">
      <c r="A15" s="146" t="s">
        <v>177</v>
      </c>
      <c r="B15" s="244"/>
      <c r="C15" s="245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490"/>
      <c r="AJ15" s="499"/>
    </row>
    <row r="16" spans="1:36" x14ac:dyDescent="0.3">
      <c r="A16" s="223" t="s">
        <v>168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Data'!I:I,'ON Data'!$D:$D,$A$4,'ON Data'!$E:$E,7),SUMIFS('ON Data'!I:I,'ON Data'!$E:$E,7))</f>
        <v>0</v>
      </c>
      <c r="F16" s="240">
        <f xml:space="preserve">
IF($A$4&lt;=12,SUMIFS('ON Data'!K:K,'ON Data'!$D:$D,$A$4,'ON Data'!$E:$E,7),SUMIFS('ON Data'!K:K,'ON Data'!$E:$E,7))</f>
        <v>0</v>
      </c>
      <c r="G16" s="240">
        <f xml:space="preserve">
IF($A$4&lt;=12,SUMIFS('ON Data'!L:L,'ON Data'!$D:$D,$A$4,'ON Data'!$E:$E,7),SUMIFS('ON Data'!L:L,'ON Data'!$E:$E,7))</f>
        <v>0</v>
      </c>
      <c r="H16" s="240">
        <f xml:space="preserve">
IF($A$4&lt;=12,SUMIFS('ON Data'!M:M,'ON Data'!$D:$D,$A$4,'ON Data'!$E:$E,7),SUMIFS('ON Data'!M:M,'ON Data'!$E:$E,7))</f>
        <v>0</v>
      </c>
      <c r="I16" s="240">
        <f xml:space="preserve">
IF($A$4&lt;=12,SUMIFS('ON Data'!N:N,'ON Data'!$D:$D,$A$4,'ON Data'!$E:$E,7),SUMIFS('ON Data'!N:N,'ON Data'!$E:$E,7))</f>
        <v>0</v>
      </c>
      <c r="J16" s="240">
        <f xml:space="preserve">
IF($A$4&lt;=12,SUMIFS('ON Data'!O:O,'ON Data'!$D:$D,$A$4,'ON Data'!$E:$E,7),SUMIFS('ON Data'!O:O,'ON Data'!$E:$E,7))</f>
        <v>0</v>
      </c>
      <c r="K16" s="240">
        <f xml:space="preserve">
IF($A$4&lt;=12,SUMIFS('ON Data'!P:P,'ON Data'!$D:$D,$A$4,'ON Data'!$E:$E,7),SUMIFS('ON Data'!P:P,'ON Data'!$E:$E,7))</f>
        <v>0</v>
      </c>
      <c r="L16" s="240">
        <f xml:space="preserve">
IF($A$4&lt;=12,SUMIFS('ON Data'!Q:Q,'ON Data'!$D:$D,$A$4,'ON Data'!$E:$E,7),SUMIFS('ON Data'!Q:Q,'ON Data'!$E:$E,7))</f>
        <v>0</v>
      </c>
      <c r="M16" s="240">
        <f xml:space="preserve">
IF($A$4&lt;=12,SUMIFS('ON Data'!R:R,'ON Data'!$D:$D,$A$4,'ON Data'!$E:$E,7),SUMIFS('ON Data'!R:R,'ON Data'!$E:$E,7))</f>
        <v>0</v>
      </c>
      <c r="N16" s="240">
        <f xml:space="preserve">
IF($A$4&lt;=12,SUMIFS('ON Data'!S:S,'ON Data'!$D:$D,$A$4,'ON Data'!$E:$E,7),SUMIFS('ON Data'!S:S,'ON Data'!$E:$E,7))</f>
        <v>0</v>
      </c>
      <c r="O16" s="240">
        <f xml:space="preserve">
IF($A$4&lt;=12,SUMIFS('ON Data'!T:T,'ON Data'!$D:$D,$A$4,'ON Data'!$E:$E,7),SUMIFS('ON Data'!T:T,'ON Data'!$E:$E,7))</f>
        <v>0</v>
      </c>
      <c r="P16" s="240">
        <f xml:space="preserve">
IF($A$4&lt;=12,SUMIFS('ON Data'!U:U,'ON Data'!$D:$D,$A$4,'ON Data'!$E:$E,7),SUMIFS('ON Data'!U:U,'ON Data'!$E:$E,7))</f>
        <v>0</v>
      </c>
      <c r="Q16" s="240">
        <f xml:space="preserve">
IF($A$4&lt;=12,SUMIFS('ON Data'!V:V,'ON Data'!$D:$D,$A$4,'ON Data'!$E:$E,7),SUMIFS('ON Data'!V:V,'ON Data'!$E:$E,7))</f>
        <v>0</v>
      </c>
      <c r="R16" s="240">
        <f xml:space="preserve">
IF($A$4&lt;=12,SUMIFS('ON Data'!W:W,'ON Data'!$D:$D,$A$4,'ON Data'!$E:$E,7),SUMIFS('ON Data'!W:W,'ON Data'!$E:$E,7))</f>
        <v>0</v>
      </c>
      <c r="S16" s="240">
        <f xml:space="preserve">
IF($A$4&lt;=12,SUMIFS('ON Data'!X:X,'ON Data'!$D:$D,$A$4,'ON Data'!$E:$E,7),SUMIFS('ON Data'!X:X,'ON Data'!$E:$E,7))</f>
        <v>0</v>
      </c>
      <c r="T16" s="240">
        <f xml:space="preserve">
IF($A$4&lt;=12,SUMIFS('ON Data'!Y:Y,'ON Data'!$D:$D,$A$4,'ON Data'!$E:$E,7),SUMIFS('ON Data'!Y:Y,'ON Data'!$E:$E,7))</f>
        <v>0</v>
      </c>
      <c r="U16" s="240">
        <f xml:space="preserve">
IF($A$4&lt;=12,SUMIFS('ON Data'!Z:Z,'ON Data'!$D:$D,$A$4,'ON Data'!$E:$E,7),SUMIFS('ON Data'!Z:Z,'ON Data'!$E:$E,7))</f>
        <v>0</v>
      </c>
      <c r="V16" s="240">
        <f xml:space="preserve">
IF($A$4&lt;=12,SUMIFS('ON Data'!AA:AA,'ON Data'!$D:$D,$A$4,'ON Data'!$E:$E,7),SUMIFS('ON Data'!AA:AA,'ON Data'!$E:$E,7))</f>
        <v>0</v>
      </c>
      <c r="W16" s="240">
        <f xml:space="preserve">
IF($A$4&lt;=12,SUMIFS('ON Data'!AB:AB,'ON Data'!$D:$D,$A$4,'ON Data'!$E:$E,7),SUMIFS('ON Data'!AB:AB,'ON Data'!$E:$E,7))</f>
        <v>0</v>
      </c>
      <c r="X16" s="240">
        <f xml:space="preserve">
IF($A$4&lt;=12,SUMIFS('ON Data'!AC:AC,'ON Data'!$D:$D,$A$4,'ON Data'!$E:$E,7),SUMIFS('ON Data'!AC:AC,'ON Data'!$E:$E,7))</f>
        <v>0</v>
      </c>
      <c r="Y16" s="240">
        <f xml:space="preserve">
IF($A$4&lt;=12,SUMIFS('ON Data'!AD:AD,'ON Data'!$D:$D,$A$4,'ON Data'!$E:$E,7),SUMIFS('ON Data'!AD:AD,'ON Data'!$E:$E,7))</f>
        <v>0</v>
      </c>
      <c r="Z16" s="240">
        <f xml:space="preserve">
IF($A$4&lt;=12,SUMIFS('ON Data'!AE:AE,'ON Data'!$D:$D,$A$4,'ON Data'!$E:$E,7),SUMIFS('ON Data'!AE:AE,'ON Data'!$E:$E,7))</f>
        <v>0</v>
      </c>
      <c r="AA16" s="240">
        <f xml:space="preserve">
IF($A$4&lt;=12,SUMIFS('ON Data'!AF:AF,'ON Data'!$D:$D,$A$4,'ON Data'!$E:$E,7),SUMIFS('ON Data'!AF:AF,'ON Data'!$E:$E,7))</f>
        <v>0</v>
      </c>
      <c r="AB16" s="240">
        <f xml:space="preserve">
IF($A$4&lt;=12,SUMIFS('ON Data'!AG:AG,'ON Data'!$D:$D,$A$4,'ON Data'!$E:$E,7),SUMIFS('ON Data'!AG:AG,'ON Data'!$E:$E,7))</f>
        <v>0</v>
      </c>
      <c r="AC16" s="240">
        <f xml:space="preserve">
IF($A$4&lt;=12,SUMIFS('ON Data'!AH:AH,'ON Data'!$D:$D,$A$4,'ON Data'!$E:$E,7),SUMIFS('ON Data'!AH:AH,'ON Data'!$E:$E,7))</f>
        <v>0</v>
      </c>
      <c r="AD16" s="240">
        <f xml:space="preserve">
IF($A$4&lt;=12,SUMIFS('ON Data'!AI:AI,'ON Data'!$D:$D,$A$4,'ON Data'!$E:$E,7),SUMIFS('ON Data'!AI:AI,'ON Data'!$E:$E,7))</f>
        <v>0</v>
      </c>
      <c r="AE16" s="240">
        <f xml:space="preserve">
IF($A$4&lt;=12,SUMIFS('ON Data'!AJ:AJ,'ON Data'!$D:$D,$A$4,'ON Data'!$E:$E,7),SUMIFS('ON Data'!AJ:AJ,'ON Data'!$E:$E,7))</f>
        <v>0</v>
      </c>
      <c r="AF16" s="240">
        <f xml:space="preserve">
IF($A$4&lt;=12,SUMIFS('ON Data'!AK:AK,'ON Data'!$D:$D,$A$4,'ON Data'!$E:$E,7),SUMIFS('ON Data'!AK:AK,'ON Data'!$E:$E,7))</f>
        <v>0</v>
      </c>
      <c r="AG16" s="240">
        <f xml:space="preserve">
IF($A$4&lt;=12,SUMIFS('ON Data'!AL:AL,'ON Data'!$D:$D,$A$4,'ON Data'!$E:$E,7),SUMIFS('ON Data'!AL:AL,'ON Data'!$E:$E,7))</f>
        <v>0</v>
      </c>
      <c r="AH16" s="240">
        <f xml:space="preserve">
IF($A$4&lt;=12,SUMIFS('ON Data'!AN:AN,'ON Data'!$D:$D,$A$4,'ON Data'!$E:$E,7),SUMIFS('ON Data'!AN:AN,'ON Data'!$E:$E,7))</f>
        <v>0</v>
      </c>
      <c r="AI16" s="488">
        <f xml:space="preserve">
IF($A$4&lt;=12,SUMIFS('ON Data'!AO:AO,'ON Data'!$D:$D,$A$4,'ON Data'!$E:$E,7),SUMIFS('ON Data'!AO:AO,'ON Data'!$E:$E,7))</f>
        <v>0</v>
      </c>
      <c r="AJ16" s="499"/>
    </row>
    <row r="17" spans="1:36" x14ac:dyDescent="0.3">
      <c r="A17" s="223" t="s">
        <v>169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Data'!I:I,'ON Data'!$D:$D,$A$4,'ON Data'!$E:$E,8),SUMIFS('ON Data'!I:I,'ON Data'!$E:$E,8))</f>
        <v>0</v>
      </c>
      <c r="F17" s="240">
        <f xml:space="preserve">
IF($A$4&lt;=12,SUMIFS('ON Data'!K:K,'ON Data'!$D:$D,$A$4,'ON Data'!$E:$E,8),SUMIFS('ON Data'!K:K,'ON Data'!$E:$E,8))</f>
        <v>0</v>
      </c>
      <c r="G17" s="240">
        <f xml:space="preserve">
IF($A$4&lt;=12,SUMIFS('ON Data'!L:L,'ON Data'!$D:$D,$A$4,'ON Data'!$E:$E,8),SUMIFS('ON Data'!L:L,'ON Data'!$E:$E,8))</f>
        <v>0</v>
      </c>
      <c r="H17" s="240">
        <f xml:space="preserve">
IF($A$4&lt;=12,SUMIFS('ON Data'!M:M,'ON Data'!$D:$D,$A$4,'ON Data'!$E:$E,8),SUMIFS('ON Data'!M:M,'ON Data'!$E:$E,8))</f>
        <v>0</v>
      </c>
      <c r="I17" s="240">
        <f xml:space="preserve">
IF($A$4&lt;=12,SUMIFS('ON Data'!N:N,'ON Data'!$D:$D,$A$4,'ON Data'!$E:$E,8),SUMIFS('ON Data'!N:N,'ON Data'!$E:$E,8))</f>
        <v>0</v>
      </c>
      <c r="J17" s="240">
        <f xml:space="preserve">
IF($A$4&lt;=12,SUMIFS('ON Data'!O:O,'ON Data'!$D:$D,$A$4,'ON Data'!$E:$E,8),SUMIFS('ON Data'!O:O,'ON Data'!$E:$E,8))</f>
        <v>0</v>
      </c>
      <c r="K17" s="240">
        <f xml:space="preserve">
IF($A$4&lt;=12,SUMIFS('ON Data'!P:P,'ON Data'!$D:$D,$A$4,'ON Data'!$E:$E,8),SUMIFS('ON Data'!P:P,'ON Data'!$E:$E,8))</f>
        <v>0</v>
      </c>
      <c r="L17" s="240">
        <f xml:space="preserve">
IF($A$4&lt;=12,SUMIFS('ON Data'!Q:Q,'ON Data'!$D:$D,$A$4,'ON Data'!$E:$E,8),SUMIFS('ON Data'!Q:Q,'ON Data'!$E:$E,8))</f>
        <v>0</v>
      </c>
      <c r="M17" s="240">
        <f xml:space="preserve">
IF($A$4&lt;=12,SUMIFS('ON Data'!R:R,'ON Data'!$D:$D,$A$4,'ON Data'!$E:$E,8),SUMIFS('ON Data'!R:R,'ON Data'!$E:$E,8))</f>
        <v>0</v>
      </c>
      <c r="N17" s="240">
        <f xml:space="preserve">
IF($A$4&lt;=12,SUMIFS('ON Data'!S:S,'ON Data'!$D:$D,$A$4,'ON Data'!$E:$E,8),SUMIFS('ON Data'!S:S,'ON Data'!$E:$E,8))</f>
        <v>0</v>
      </c>
      <c r="O17" s="240">
        <f xml:space="preserve">
IF($A$4&lt;=12,SUMIFS('ON Data'!T:T,'ON Data'!$D:$D,$A$4,'ON Data'!$E:$E,8),SUMIFS('ON Data'!T:T,'ON Data'!$E:$E,8))</f>
        <v>0</v>
      </c>
      <c r="P17" s="240">
        <f xml:space="preserve">
IF($A$4&lt;=12,SUMIFS('ON Data'!U:U,'ON Data'!$D:$D,$A$4,'ON Data'!$E:$E,8),SUMIFS('ON Data'!U:U,'ON Data'!$E:$E,8))</f>
        <v>0</v>
      </c>
      <c r="Q17" s="240">
        <f xml:space="preserve">
IF($A$4&lt;=12,SUMIFS('ON Data'!V:V,'ON Data'!$D:$D,$A$4,'ON Data'!$E:$E,8),SUMIFS('ON Data'!V:V,'ON Data'!$E:$E,8))</f>
        <v>0</v>
      </c>
      <c r="R17" s="240">
        <f xml:space="preserve">
IF($A$4&lt;=12,SUMIFS('ON Data'!W:W,'ON Data'!$D:$D,$A$4,'ON Data'!$E:$E,8),SUMIFS('ON Data'!W:W,'ON Data'!$E:$E,8))</f>
        <v>0</v>
      </c>
      <c r="S17" s="240">
        <f xml:space="preserve">
IF($A$4&lt;=12,SUMIFS('ON Data'!X:X,'ON Data'!$D:$D,$A$4,'ON Data'!$E:$E,8),SUMIFS('ON Data'!X:X,'ON Data'!$E:$E,8))</f>
        <v>0</v>
      </c>
      <c r="T17" s="240">
        <f xml:space="preserve">
IF($A$4&lt;=12,SUMIFS('ON Data'!Y:Y,'ON Data'!$D:$D,$A$4,'ON Data'!$E:$E,8),SUMIFS('ON Data'!Y:Y,'ON Data'!$E:$E,8))</f>
        <v>0</v>
      </c>
      <c r="U17" s="240">
        <f xml:space="preserve">
IF($A$4&lt;=12,SUMIFS('ON Data'!Z:Z,'ON Data'!$D:$D,$A$4,'ON Data'!$E:$E,8),SUMIFS('ON Data'!Z:Z,'ON Data'!$E:$E,8))</f>
        <v>0</v>
      </c>
      <c r="V17" s="240">
        <f xml:space="preserve">
IF($A$4&lt;=12,SUMIFS('ON Data'!AA:AA,'ON Data'!$D:$D,$A$4,'ON Data'!$E:$E,8),SUMIFS('ON Data'!AA:AA,'ON Data'!$E:$E,8))</f>
        <v>0</v>
      </c>
      <c r="W17" s="240">
        <f xml:space="preserve">
IF($A$4&lt;=12,SUMIFS('ON Data'!AB:AB,'ON Data'!$D:$D,$A$4,'ON Data'!$E:$E,8),SUMIFS('ON Data'!AB:AB,'ON Data'!$E:$E,8))</f>
        <v>0</v>
      </c>
      <c r="X17" s="240">
        <f xml:space="preserve">
IF($A$4&lt;=12,SUMIFS('ON Data'!AC:AC,'ON Data'!$D:$D,$A$4,'ON Data'!$E:$E,8),SUMIFS('ON Data'!AC:AC,'ON Data'!$E:$E,8))</f>
        <v>0</v>
      </c>
      <c r="Y17" s="240">
        <f xml:space="preserve">
IF($A$4&lt;=12,SUMIFS('ON Data'!AD:AD,'ON Data'!$D:$D,$A$4,'ON Data'!$E:$E,8),SUMIFS('ON Data'!AD:AD,'ON Data'!$E:$E,8))</f>
        <v>0</v>
      </c>
      <c r="Z17" s="240">
        <f xml:space="preserve">
IF($A$4&lt;=12,SUMIFS('ON Data'!AE:AE,'ON Data'!$D:$D,$A$4,'ON Data'!$E:$E,8),SUMIFS('ON Data'!AE:AE,'ON Data'!$E:$E,8))</f>
        <v>0</v>
      </c>
      <c r="AA17" s="240">
        <f xml:space="preserve">
IF($A$4&lt;=12,SUMIFS('ON Data'!AF:AF,'ON Data'!$D:$D,$A$4,'ON Data'!$E:$E,8),SUMIFS('ON Data'!AF:AF,'ON Data'!$E:$E,8))</f>
        <v>0</v>
      </c>
      <c r="AB17" s="240">
        <f xml:space="preserve">
IF($A$4&lt;=12,SUMIFS('ON Data'!AG:AG,'ON Data'!$D:$D,$A$4,'ON Data'!$E:$E,8),SUMIFS('ON Data'!AG:AG,'ON Data'!$E:$E,8))</f>
        <v>0</v>
      </c>
      <c r="AC17" s="240">
        <f xml:space="preserve">
IF($A$4&lt;=12,SUMIFS('ON Data'!AH:AH,'ON Data'!$D:$D,$A$4,'ON Data'!$E:$E,8),SUMIFS('ON Data'!AH:AH,'ON Data'!$E:$E,8))</f>
        <v>0</v>
      </c>
      <c r="AD17" s="240">
        <f xml:space="preserve">
IF($A$4&lt;=12,SUMIFS('ON Data'!AI:AI,'ON Data'!$D:$D,$A$4,'ON Data'!$E:$E,8),SUMIFS('ON Data'!AI:AI,'ON Data'!$E:$E,8))</f>
        <v>0</v>
      </c>
      <c r="AE17" s="240">
        <f xml:space="preserve">
IF($A$4&lt;=12,SUMIFS('ON Data'!AJ:AJ,'ON Data'!$D:$D,$A$4,'ON Data'!$E:$E,8),SUMIFS('ON Data'!AJ:AJ,'ON Data'!$E:$E,8))</f>
        <v>0</v>
      </c>
      <c r="AF17" s="240">
        <f xml:space="preserve">
IF($A$4&lt;=12,SUMIFS('ON Data'!AK:AK,'ON Data'!$D:$D,$A$4,'ON Data'!$E:$E,8),SUMIFS('ON Data'!AK:AK,'ON Data'!$E:$E,8))</f>
        <v>0</v>
      </c>
      <c r="AG17" s="240">
        <f xml:space="preserve">
IF($A$4&lt;=12,SUMIFS('ON Data'!AL:AL,'ON Data'!$D:$D,$A$4,'ON Data'!$E:$E,8),SUMIFS('ON Data'!AL:AL,'ON Data'!$E:$E,8))</f>
        <v>0</v>
      </c>
      <c r="AH17" s="240">
        <f xml:space="preserve">
IF($A$4&lt;=12,SUMIFS('ON Data'!AN:AN,'ON Data'!$D:$D,$A$4,'ON Data'!$E:$E,8),SUMIFS('ON Data'!AN:AN,'ON Data'!$E:$E,8))</f>
        <v>0</v>
      </c>
      <c r="AI17" s="488">
        <f xml:space="preserve">
IF($A$4&lt;=12,SUMIFS('ON Data'!AO:AO,'ON Data'!$D:$D,$A$4,'ON Data'!$E:$E,8),SUMIFS('ON Data'!AO:AO,'ON Data'!$E:$E,8))</f>
        <v>0</v>
      </c>
      <c r="AJ17" s="499"/>
    </row>
    <row r="18" spans="1:36" x14ac:dyDescent="0.3">
      <c r="A18" s="223" t="s">
        <v>170</v>
      </c>
      <c r="B18" s="238">
        <f xml:space="preserve">
B19-B16-B17</f>
        <v>945194</v>
      </c>
      <c r="C18" s="239">
        <f t="shared" ref="C18:G18" si="0" xml:space="preserve">
C19-C16-C17</f>
        <v>0</v>
      </c>
      <c r="D18" s="240">
        <f t="shared" si="0"/>
        <v>0</v>
      </c>
      <c r="E18" s="240">
        <f t="shared" si="0"/>
        <v>334865</v>
      </c>
      <c r="F18" s="240">
        <f t="shared" si="0"/>
        <v>429433</v>
      </c>
      <c r="G18" s="240">
        <f t="shared" si="0"/>
        <v>0</v>
      </c>
      <c r="H18" s="240">
        <f t="shared" ref="H18:AI18" si="1" xml:space="preserve">
H19-H16-H17</f>
        <v>0</v>
      </c>
      <c r="I18" s="240">
        <f t="shared" si="1"/>
        <v>0</v>
      </c>
      <c r="J18" s="240">
        <f t="shared" si="1"/>
        <v>0</v>
      </c>
      <c r="K18" s="240">
        <f t="shared" si="1"/>
        <v>0</v>
      </c>
      <c r="L18" s="240">
        <f t="shared" si="1"/>
        <v>0</v>
      </c>
      <c r="M18" s="240">
        <f t="shared" si="1"/>
        <v>167648</v>
      </c>
      <c r="N18" s="240">
        <f t="shared" si="1"/>
        <v>0</v>
      </c>
      <c r="O18" s="240">
        <f t="shared" si="1"/>
        <v>0</v>
      </c>
      <c r="P18" s="240">
        <f t="shared" si="1"/>
        <v>0</v>
      </c>
      <c r="Q18" s="240">
        <f t="shared" si="1"/>
        <v>0</v>
      </c>
      <c r="R18" s="240">
        <f t="shared" si="1"/>
        <v>0</v>
      </c>
      <c r="S18" s="240">
        <f t="shared" si="1"/>
        <v>0</v>
      </c>
      <c r="T18" s="240">
        <f t="shared" si="1"/>
        <v>0</v>
      </c>
      <c r="U18" s="240">
        <f t="shared" si="1"/>
        <v>0</v>
      </c>
      <c r="V18" s="240">
        <f t="shared" si="1"/>
        <v>0</v>
      </c>
      <c r="W18" s="240">
        <f t="shared" si="1"/>
        <v>0</v>
      </c>
      <c r="X18" s="240">
        <f t="shared" si="1"/>
        <v>0</v>
      </c>
      <c r="Y18" s="240">
        <f t="shared" si="1"/>
        <v>0</v>
      </c>
      <c r="Z18" s="240">
        <f t="shared" si="1"/>
        <v>0</v>
      </c>
      <c r="AA18" s="240">
        <f t="shared" si="1"/>
        <v>0</v>
      </c>
      <c r="AB18" s="240">
        <f t="shared" si="1"/>
        <v>0</v>
      </c>
      <c r="AC18" s="240">
        <f t="shared" si="1"/>
        <v>0</v>
      </c>
      <c r="AD18" s="240">
        <f t="shared" si="1"/>
        <v>0</v>
      </c>
      <c r="AE18" s="240">
        <f t="shared" si="1"/>
        <v>0</v>
      </c>
      <c r="AF18" s="240">
        <f t="shared" si="1"/>
        <v>0</v>
      </c>
      <c r="AG18" s="240">
        <f t="shared" si="1"/>
        <v>0</v>
      </c>
      <c r="AH18" s="240">
        <f t="shared" si="1"/>
        <v>7078</v>
      </c>
      <c r="AI18" s="488">
        <f t="shared" si="1"/>
        <v>6170</v>
      </c>
      <c r="AJ18" s="499"/>
    </row>
    <row r="19" spans="1:36" ht="15" thickBot="1" x14ac:dyDescent="0.35">
      <c r="A19" s="224" t="s">
        <v>171</v>
      </c>
      <c r="B19" s="247">
        <f xml:space="preserve">
IF($A$4&lt;=12,SUMIFS('ON Data'!F:F,'ON Data'!$D:$D,$A$4,'ON Data'!$E:$E,9),SUMIFS('ON Data'!F:F,'ON Data'!$E:$E,9))</f>
        <v>945194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0</v>
      </c>
      <c r="E19" s="249">
        <f xml:space="preserve">
IF($A$4&lt;=12,SUMIFS('ON Data'!I:I,'ON Data'!$D:$D,$A$4,'ON Data'!$E:$E,9),SUMIFS('ON Data'!I:I,'ON Data'!$E:$E,9))</f>
        <v>334865</v>
      </c>
      <c r="F19" s="249">
        <f xml:space="preserve">
IF($A$4&lt;=12,SUMIFS('ON Data'!K:K,'ON Data'!$D:$D,$A$4,'ON Data'!$E:$E,9),SUMIFS('ON Data'!K:K,'ON Data'!$E:$E,9))</f>
        <v>429433</v>
      </c>
      <c r="G19" s="249">
        <f xml:space="preserve">
IF($A$4&lt;=12,SUMIFS('ON Data'!L:L,'ON Data'!$D:$D,$A$4,'ON Data'!$E:$E,9),SUMIFS('ON Data'!L:L,'ON Data'!$E:$E,9))</f>
        <v>0</v>
      </c>
      <c r="H19" s="249">
        <f xml:space="preserve">
IF($A$4&lt;=12,SUMIFS('ON Data'!M:M,'ON Data'!$D:$D,$A$4,'ON Data'!$E:$E,9),SUMIFS('ON Data'!M:M,'ON Data'!$E:$E,9))</f>
        <v>0</v>
      </c>
      <c r="I19" s="249">
        <f xml:space="preserve">
IF($A$4&lt;=12,SUMIFS('ON Data'!N:N,'ON Data'!$D:$D,$A$4,'ON Data'!$E:$E,9),SUMIFS('ON Data'!N:N,'ON Data'!$E:$E,9))</f>
        <v>0</v>
      </c>
      <c r="J19" s="249">
        <f xml:space="preserve">
IF($A$4&lt;=12,SUMIFS('ON Data'!O:O,'ON Data'!$D:$D,$A$4,'ON Data'!$E:$E,9),SUMIFS('ON Data'!O:O,'ON Data'!$E:$E,9))</f>
        <v>0</v>
      </c>
      <c r="K19" s="249">
        <f xml:space="preserve">
IF($A$4&lt;=12,SUMIFS('ON Data'!P:P,'ON Data'!$D:$D,$A$4,'ON Data'!$E:$E,9),SUMIFS('ON Data'!P:P,'ON Data'!$E:$E,9))</f>
        <v>0</v>
      </c>
      <c r="L19" s="249">
        <f xml:space="preserve">
IF($A$4&lt;=12,SUMIFS('ON Data'!Q:Q,'ON Data'!$D:$D,$A$4,'ON Data'!$E:$E,9),SUMIFS('ON Data'!Q:Q,'ON Data'!$E:$E,9))</f>
        <v>0</v>
      </c>
      <c r="M19" s="249">
        <f xml:space="preserve">
IF($A$4&lt;=12,SUMIFS('ON Data'!R:R,'ON Data'!$D:$D,$A$4,'ON Data'!$E:$E,9),SUMIFS('ON Data'!R:R,'ON Data'!$E:$E,9))</f>
        <v>167648</v>
      </c>
      <c r="N19" s="249">
        <f xml:space="preserve">
IF($A$4&lt;=12,SUMIFS('ON Data'!S:S,'ON Data'!$D:$D,$A$4,'ON Data'!$E:$E,9),SUMIFS('ON Data'!S:S,'ON Data'!$E:$E,9))</f>
        <v>0</v>
      </c>
      <c r="O19" s="249">
        <f xml:space="preserve">
IF($A$4&lt;=12,SUMIFS('ON Data'!T:T,'ON Data'!$D:$D,$A$4,'ON Data'!$E:$E,9),SUMIFS('ON Data'!T:T,'ON Data'!$E:$E,9))</f>
        <v>0</v>
      </c>
      <c r="P19" s="249">
        <f xml:space="preserve">
IF($A$4&lt;=12,SUMIFS('ON Data'!U:U,'ON Data'!$D:$D,$A$4,'ON Data'!$E:$E,9),SUMIFS('ON Data'!U:U,'ON Data'!$E:$E,9))</f>
        <v>0</v>
      </c>
      <c r="Q19" s="249">
        <f xml:space="preserve">
IF($A$4&lt;=12,SUMIFS('ON Data'!V:V,'ON Data'!$D:$D,$A$4,'ON Data'!$E:$E,9),SUMIFS('ON Data'!V:V,'ON Data'!$E:$E,9))</f>
        <v>0</v>
      </c>
      <c r="R19" s="249">
        <f xml:space="preserve">
IF($A$4&lt;=12,SUMIFS('ON Data'!W:W,'ON Data'!$D:$D,$A$4,'ON Data'!$E:$E,9),SUMIFS('ON Data'!W:W,'ON Data'!$E:$E,9))</f>
        <v>0</v>
      </c>
      <c r="S19" s="249">
        <f xml:space="preserve">
IF($A$4&lt;=12,SUMIFS('ON Data'!X:X,'ON Data'!$D:$D,$A$4,'ON Data'!$E:$E,9),SUMIFS('ON Data'!X:X,'ON Data'!$E:$E,9))</f>
        <v>0</v>
      </c>
      <c r="T19" s="249">
        <f xml:space="preserve">
IF($A$4&lt;=12,SUMIFS('ON Data'!Y:Y,'ON Data'!$D:$D,$A$4,'ON Data'!$E:$E,9),SUMIFS('ON Data'!Y:Y,'ON Data'!$E:$E,9))</f>
        <v>0</v>
      </c>
      <c r="U19" s="249">
        <f xml:space="preserve">
IF($A$4&lt;=12,SUMIFS('ON Data'!Z:Z,'ON Data'!$D:$D,$A$4,'ON Data'!$E:$E,9),SUMIFS('ON Data'!Z:Z,'ON Data'!$E:$E,9))</f>
        <v>0</v>
      </c>
      <c r="V19" s="249">
        <f xml:space="preserve">
IF($A$4&lt;=12,SUMIFS('ON Data'!AA:AA,'ON Data'!$D:$D,$A$4,'ON Data'!$E:$E,9),SUMIFS('ON Data'!AA:AA,'ON Data'!$E:$E,9))</f>
        <v>0</v>
      </c>
      <c r="W19" s="249">
        <f xml:space="preserve">
IF($A$4&lt;=12,SUMIFS('ON Data'!AB:AB,'ON Data'!$D:$D,$A$4,'ON Data'!$E:$E,9),SUMIFS('ON Data'!AB:AB,'ON Data'!$E:$E,9))</f>
        <v>0</v>
      </c>
      <c r="X19" s="249">
        <f xml:space="preserve">
IF($A$4&lt;=12,SUMIFS('ON Data'!AC:AC,'ON Data'!$D:$D,$A$4,'ON Data'!$E:$E,9),SUMIFS('ON Data'!AC:AC,'ON Data'!$E:$E,9))</f>
        <v>0</v>
      </c>
      <c r="Y19" s="249">
        <f xml:space="preserve">
IF($A$4&lt;=12,SUMIFS('ON Data'!AD:AD,'ON Data'!$D:$D,$A$4,'ON Data'!$E:$E,9),SUMIFS('ON Data'!AD:AD,'ON Data'!$E:$E,9))</f>
        <v>0</v>
      </c>
      <c r="Z19" s="249">
        <f xml:space="preserve">
IF($A$4&lt;=12,SUMIFS('ON Data'!AE:AE,'ON Data'!$D:$D,$A$4,'ON Data'!$E:$E,9),SUMIFS('ON Data'!AE:AE,'ON Data'!$E:$E,9))</f>
        <v>0</v>
      </c>
      <c r="AA19" s="249">
        <f xml:space="preserve">
IF($A$4&lt;=12,SUMIFS('ON Data'!AF:AF,'ON Data'!$D:$D,$A$4,'ON Data'!$E:$E,9),SUMIFS('ON Data'!AF:AF,'ON Data'!$E:$E,9))</f>
        <v>0</v>
      </c>
      <c r="AB19" s="249">
        <f xml:space="preserve">
IF($A$4&lt;=12,SUMIFS('ON Data'!AG:AG,'ON Data'!$D:$D,$A$4,'ON Data'!$E:$E,9),SUMIFS('ON Data'!AG:AG,'ON Data'!$E:$E,9))</f>
        <v>0</v>
      </c>
      <c r="AC19" s="249">
        <f xml:space="preserve">
IF($A$4&lt;=12,SUMIFS('ON Data'!AH:AH,'ON Data'!$D:$D,$A$4,'ON Data'!$E:$E,9),SUMIFS('ON Data'!AH:AH,'ON Data'!$E:$E,9))</f>
        <v>0</v>
      </c>
      <c r="AD19" s="249">
        <f xml:space="preserve">
IF($A$4&lt;=12,SUMIFS('ON Data'!AI:AI,'ON Data'!$D:$D,$A$4,'ON Data'!$E:$E,9),SUMIFS('ON Data'!AI:AI,'ON Data'!$E:$E,9))</f>
        <v>0</v>
      </c>
      <c r="AE19" s="249">
        <f xml:space="preserve">
IF($A$4&lt;=12,SUMIFS('ON Data'!AJ:AJ,'ON Data'!$D:$D,$A$4,'ON Data'!$E:$E,9),SUMIFS('ON Data'!AJ:AJ,'ON Data'!$E:$E,9))</f>
        <v>0</v>
      </c>
      <c r="AF19" s="249">
        <f xml:space="preserve">
IF($A$4&lt;=12,SUMIFS('ON Data'!AK:AK,'ON Data'!$D:$D,$A$4,'ON Data'!$E:$E,9),SUMIFS('ON Data'!AK:AK,'ON Data'!$E:$E,9))</f>
        <v>0</v>
      </c>
      <c r="AG19" s="249">
        <f xml:space="preserve">
IF($A$4&lt;=12,SUMIFS('ON Data'!AL:AL,'ON Data'!$D:$D,$A$4,'ON Data'!$E:$E,9),SUMIFS('ON Data'!AL:AL,'ON Data'!$E:$E,9))</f>
        <v>0</v>
      </c>
      <c r="AH19" s="249">
        <f xml:space="preserve">
IF($A$4&lt;=12,SUMIFS('ON Data'!AN:AN,'ON Data'!$D:$D,$A$4,'ON Data'!$E:$E,9),SUMIFS('ON Data'!AN:AN,'ON Data'!$E:$E,9))</f>
        <v>7078</v>
      </c>
      <c r="AI19" s="491">
        <f xml:space="preserve">
IF($A$4&lt;=12,SUMIFS('ON Data'!AO:AO,'ON Data'!$D:$D,$A$4,'ON Data'!$E:$E,9),SUMIFS('ON Data'!AO:AO,'ON Data'!$E:$E,9))</f>
        <v>6170</v>
      </c>
      <c r="AJ19" s="499"/>
    </row>
    <row r="20" spans="1:36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15267132</v>
      </c>
      <c r="C20" s="251">
        <f xml:space="preserve">
IF($A$4&lt;=12,SUMIFS('ON Data'!G:G,'ON Data'!$D:$D,$A$4,'ON Data'!$E:$E,6),SUMIFS('ON Data'!G:G,'ON Data'!$E:$E,6))</f>
        <v>152640</v>
      </c>
      <c r="D20" s="252">
        <f xml:space="preserve">
IF($A$4&lt;=12,SUMIFS('ON Data'!H:H,'ON Data'!$D:$D,$A$4,'ON Data'!$E:$E,6),SUMIFS('ON Data'!H:H,'ON Data'!$E:$E,6))</f>
        <v>0</v>
      </c>
      <c r="E20" s="252">
        <f xml:space="preserve">
IF($A$4&lt;=12,SUMIFS('ON Data'!I:I,'ON Data'!$D:$D,$A$4,'ON Data'!$E:$E,6),SUMIFS('ON Data'!I:I,'ON Data'!$E:$E,6))</f>
        <v>4763848</v>
      </c>
      <c r="F20" s="252">
        <f xml:space="preserve">
IF($A$4&lt;=12,SUMIFS('ON Data'!K:K,'ON Data'!$D:$D,$A$4,'ON Data'!$E:$E,6),SUMIFS('ON Data'!K:K,'ON Data'!$E:$E,6))</f>
        <v>7193631</v>
      </c>
      <c r="G20" s="252">
        <f xml:space="preserve">
IF($A$4&lt;=12,SUMIFS('ON Data'!L:L,'ON Data'!$D:$D,$A$4,'ON Data'!$E:$E,6),SUMIFS('ON Data'!L:L,'ON Data'!$E:$E,6))</f>
        <v>0</v>
      </c>
      <c r="H20" s="252">
        <f xml:space="preserve">
IF($A$4&lt;=12,SUMIFS('ON Data'!M:M,'ON Data'!$D:$D,$A$4,'ON Data'!$E:$E,6),SUMIFS('ON Data'!M:M,'ON Data'!$E:$E,6))</f>
        <v>0</v>
      </c>
      <c r="I20" s="252">
        <f xml:space="preserve">
IF($A$4&lt;=12,SUMIFS('ON Data'!N:N,'ON Data'!$D:$D,$A$4,'ON Data'!$E:$E,6),SUMIFS('ON Data'!N:N,'ON Data'!$E:$E,6))</f>
        <v>0</v>
      </c>
      <c r="J20" s="252">
        <f xml:space="preserve">
IF($A$4&lt;=12,SUMIFS('ON Data'!O:O,'ON Data'!$D:$D,$A$4,'ON Data'!$E:$E,6),SUMIFS('ON Data'!O:O,'ON Data'!$E:$E,6))</f>
        <v>0</v>
      </c>
      <c r="K20" s="252">
        <f xml:space="preserve">
IF($A$4&lt;=12,SUMIFS('ON Data'!P:P,'ON Data'!$D:$D,$A$4,'ON Data'!$E:$E,6),SUMIFS('ON Data'!P:P,'ON Data'!$E:$E,6))</f>
        <v>0</v>
      </c>
      <c r="L20" s="252">
        <f xml:space="preserve">
IF($A$4&lt;=12,SUMIFS('ON Data'!Q:Q,'ON Data'!$D:$D,$A$4,'ON Data'!$E:$E,6),SUMIFS('ON Data'!Q:Q,'ON Data'!$E:$E,6))</f>
        <v>0</v>
      </c>
      <c r="M20" s="252">
        <f xml:space="preserve">
IF($A$4&lt;=12,SUMIFS('ON Data'!R:R,'ON Data'!$D:$D,$A$4,'ON Data'!$E:$E,6),SUMIFS('ON Data'!R:R,'ON Data'!$E:$E,6))</f>
        <v>2871008</v>
      </c>
      <c r="N20" s="252">
        <f xml:space="preserve">
IF($A$4&lt;=12,SUMIFS('ON Data'!S:S,'ON Data'!$D:$D,$A$4,'ON Data'!$E:$E,6),SUMIFS('ON Data'!S:S,'ON Data'!$E:$E,6))</f>
        <v>0</v>
      </c>
      <c r="O20" s="252">
        <f xml:space="preserve">
IF($A$4&lt;=12,SUMIFS('ON Data'!T:T,'ON Data'!$D:$D,$A$4,'ON Data'!$E:$E,6),SUMIFS('ON Data'!T:T,'ON Data'!$E:$E,6))</f>
        <v>0</v>
      </c>
      <c r="P20" s="252">
        <f xml:space="preserve">
IF($A$4&lt;=12,SUMIFS('ON Data'!U:U,'ON Data'!$D:$D,$A$4,'ON Data'!$E:$E,6),SUMIFS('ON Data'!U:U,'ON Data'!$E:$E,6))</f>
        <v>0</v>
      </c>
      <c r="Q20" s="252">
        <f xml:space="preserve">
IF($A$4&lt;=12,SUMIFS('ON Data'!V:V,'ON Data'!$D:$D,$A$4,'ON Data'!$E:$E,6),SUMIFS('ON Data'!V:V,'ON Data'!$E:$E,6))</f>
        <v>0</v>
      </c>
      <c r="R20" s="252">
        <f xml:space="preserve">
IF($A$4&lt;=12,SUMIFS('ON Data'!W:W,'ON Data'!$D:$D,$A$4,'ON Data'!$E:$E,6),SUMIFS('ON Data'!W:W,'ON Data'!$E:$E,6))</f>
        <v>0</v>
      </c>
      <c r="S20" s="252">
        <f xml:space="preserve">
IF($A$4&lt;=12,SUMIFS('ON Data'!X:X,'ON Data'!$D:$D,$A$4,'ON Data'!$E:$E,6),SUMIFS('ON Data'!X:X,'ON Data'!$E:$E,6))</f>
        <v>0</v>
      </c>
      <c r="T20" s="252">
        <f xml:space="preserve">
IF($A$4&lt;=12,SUMIFS('ON Data'!Y:Y,'ON Data'!$D:$D,$A$4,'ON Data'!$E:$E,6),SUMIFS('ON Data'!Y:Y,'ON Data'!$E:$E,6))</f>
        <v>0</v>
      </c>
      <c r="U20" s="252">
        <f xml:space="preserve">
IF($A$4&lt;=12,SUMIFS('ON Data'!Z:Z,'ON Data'!$D:$D,$A$4,'ON Data'!$E:$E,6),SUMIFS('ON Data'!Z:Z,'ON Data'!$E:$E,6))</f>
        <v>0</v>
      </c>
      <c r="V20" s="252">
        <f xml:space="preserve">
IF($A$4&lt;=12,SUMIFS('ON Data'!AA:AA,'ON Data'!$D:$D,$A$4,'ON Data'!$E:$E,6),SUMIFS('ON Data'!AA:AA,'ON Data'!$E:$E,6))</f>
        <v>0</v>
      </c>
      <c r="W20" s="252">
        <f xml:space="preserve">
IF($A$4&lt;=12,SUMIFS('ON Data'!AB:AB,'ON Data'!$D:$D,$A$4,'ON Data'!$E:$E,6),SUMIFS('ON Data'!AB:AB,'ON Data'!$E:$E,6))</f>
        <v>0</v>
      </c>
      <c r="X20" s="252">
        <f xml:space="preserve">
IF($A$4&lt;=12,SUMIFS('ON Data'!AC:AC,'ON Data'!$D:$D,$A$4,'ON Data'!$E:$E,6),SUMIFS('ON Data'!AC:AC,'ON Data'!$E:$E,6))</f>
        <v>0</v>
      </c>
      <c r="Y20" s="252">
        <f xml:space="preserve">
IF($A$4&lt;=12,SUMIFS('ON Data'!AD:AD,'ON Data'!$D:$D,$A$4,'ON Data'!$E:$E,6),SUMIFS('ON Data'!AD:AD,'ON Data'!$E:$E,6))</f>
        <v>0</v>
      </c>
      <c r="Z20" s="252">
        <f xml:space="preserve">
IF($A$4&lt;=12,SUMIFS('ON Data'!AE:AE,'ON Data'!$D:$D,$A$4,'ON Data'!$E:$E,6),SUMIFS('ON Data'!AE:AE,'ON Data'!$E:$E,6))</f>
        <v>0</v>
      </c>
      <c r="AA20" s="252">
        <f xml:space="preserve">
IF($A$4&lt;=12,SUMIFS('ON Data'!AF:AF,'ON Data'!$D:$D,$A$4,'ON Data'!$E:$E,6),SUMIFS('ON Data'!AF:AF,'ON Data'!$E:$E,6))</f>
        <v>0</v>
      </c>
      <c r="AB20" s="252">
        <f xml:space="preserve">
IF($A$4&lt;=12,SUMIFS('ON Data'!AG:AG,'ON Data'!$D:$D,$A$4,'ON Data'!$E:$E,6),SUMIFS('ON Data'!AG:AG,'ON Data'!$E:$E,6))</f>
        <v>0</v>
      </c>
      <c r="AC20" s="252">
        <f xml:space="preserve">
IF($A$4&lt;=12,SUMIFS('ON Data'!AH:AH,'ON Data'!$D:$D,$A$4,'ON Data'!$E:$E,6),SUMIFS('ON Data'!AH:AH,'ON Data'!$E:$E,6))</f>
        <v>0</v>
      </c>
      <c r="AD20" s="252">
        <f xml:space="preserve">
IF($A$4&lt;=12,SUMIFS('ON Data'!AI:AI,'ON Data'!$D:$D,$A$4,'ON Data'!$E:$E,6),SUMIFS('ON Data'!AI:AI,'ON Data'!$E:$E,6))</f>
        <v>0</v>
      </c>
      <c r="AE20" s="252">
        <f xml:space="preserve">
IF($A$4&lt;=12,SUMIFS('ON Data'!AJ:AJ,'ON Data'!$D:$D,$A$4,'ON Data'!$E:$E,6),SUMIFS('ON Data'!AJ:AJ,'ON Data'!$E:$E,6))</f>
        <v>0</v>
      </c>
      <c r="AF20" s="252">
        <f xml:space="preserve">
IF($A$4&lt;=12,SUMIFS('ON Data'!AK:AK,'ON Data'!$D:$D,$A$4,'ON Data'!$E:$E,6),SUMIFS('ON Data'!AK:AK,'ON Data'!$E:$E,6))</f>
        <v>0</v>
      </c>
      <c r="AG20" s="252">
        <f xml:space="preserve">
IF($A$4&lt;=12,SUMIFS('ON Data'!AL:AL,'ON Data'!$D:$D,$A$4,'ON Data'!$E:$E,6),SUMIFS('ON Data'!AL:AL,'ON Data'!$E:$E,6))</f>
        <v>0</v>
      </c>
      <c r="AH20" s="252">
        <f xml:space="preserve">
IF($A$4&lt;=12,SUMIFS('ON Data'!AN:AN,'ON Data'!$D:$D,$A$4,'ON Data'!$E:$E,6),SUMIFS('ON Data'!AN:AN,'ON Data'!$E:$E,6))</f>
        <v>147841</v>
      </c>
      <c r="AI20" s="492">
        <f xml:space="preserve">
IF($A$4&lt;=12,SUMIFS('ON Data'!AO:AO,'ON Data'!$D:$D,$A$4,'ON Data'!$E:$E,6),SUMIFS('ON Data'!AO:AO,'ON Data'!$E:$E,6))</f>
        <v>138164</v>
      </c>
      <c r="AJ20" s="499"/>
    </row>
    <row r="21" spans="1:36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Data'!I:I,'ON Data'!$D:$D,$A$4,'ON Data'!$E:$E,12),SUMIFS('ON Data'!I:I,'ON Data'!$E:$E,12))</f>
        <v>0</v>
      </c>
      <c r="F21" s="240">
        <f xml:space="preserve">
IF($A$4&lt;=12,SUMIFS('ON Data'!K:K,'ON Data'!$D:$D,$A$4,'ON Data'!$E:$E,12),SUMIFS('ON Data'!K:K,'ON Data'!$E:$E,12))</f>
        <v>0</v>
      </c>
      <c r="G21" s="240">
        <f xml:space="preserve">
IF($A$4&lt;=12,SUMIFS('ON Data'!L:L,'ON Data'!$D:$D,$A$4,'ON Data'!$E:$E,12),SUMIFS('ON Data'!L:L,'ON Data'!$E:$E,12))</f>
        <v>0</v>
      </c>
      <c r="H21" s="240">
        <f xml:space="preserve">
IF($A$4&lt;=12,SUMIFS('ON Data'!M:M,'ON Data'!$D:$D,$A$4,'ON Data'!$E:$E,12),SUMIFS('ON Data'!M:M,'ON Data'!$E:$E,12))</f>
        <v>0</v>
      </c>
      <c r="I21" s="240">
        <f xml:space="preserve">
IF($A$4&lt;=12,SUMIFS('ON Data'!N:N,'ON Data'!$D:$D,$A$4,'ON Data'!$E:$E,12),SUMIFS('ON Data'!N:N,'ON Data'!$E:$E,12))</f>
        <v>0</v>
      </c>
      <c r="J21" s="240">
        <f xml:space="preserve">
IF($A$4&lt;=12,SUMIFS('ON Data'!O:O,'ON Data'!$D:$D,$A$4,'ON Data'!$E:$E,12),SUMIFS('ON Data'!O:O,'ON Data'!$E:$E,12))</f>
        <v>0</v>
      </c>
      <c r="K21" s="240">
        <f xml:space="preserve">
IF($A$4&lt;=12,SUMIFS('ON Data'!P:P,'ON Data'!$D:$D,$A$4,'ON Data'!$E:$E,12),SUMIFS('ON Data'!P:P,'ON Data'!$E:$E,12))</f>
        <v>0</v>
      </c>
      <c r="L21" s="240">
        <f xml:space="preserve">
IF($A$4&lt;=12,SUMIFS('ON Data'!Q:Q,'ON Data'!$D:$D,$A$4,'ON Data'!$E:$E,12),SUMIFS('ON Data'!Q:Q,'ON Data'!$E:$E,12))</f>
        <v>0</v>
      </c>
      <c r="M21" s="240">
        <f xml:space="preserve">
IF($A$4&lt;=12,SUMIFS('ON Data'!R:R,'ON Data'!$D:$D,$A$4,'ON Data'!$E:$E,12),SUMIFS('ON Data'!R:R,'ON Data'!$E:$E,12))</f>
        <v>0</v>
      </c>
      <c r="N21" s="240">
        <f xml:space="preserve">
IF($A$4&lt;=12,SUMIFS('ON Data'!S:S,'ON Data'!$D:$D,$A$4,'ON Data'!$E:$E,12),SUMIFS('ON Data'!S:S,'ON Data'!$E:$E,12))</f>
        <v>0</v>
      </c>
      <c r="O21" s="240">
        <f xml:space="preserve">
IF($A$4&lt;=12,SUMIFS('ON Data'!T:T,'ON Data'!$D:$D,$A$4,'ON Data'!$E:$E,12),SUMIFS('ON Data'!T:T,'ON Data'!$E:$E,12))</f>
        <v>0</v>
      </c>
      <c r="P21" s="240">
        <f xml:space="preserve">
IF($A$4&lt;=12,SUMIFS('ON Data'!U:U,'ON Data'!$D:$D,$A$4,'ON Data'!$E:$E,12),SUMIFS('ON Data'!U:U,'ON Data'!$E:$E,12))</f>
        <v>0</v>
      </c>
      <c r="Q21" s="240">
        <f xml:space="preserve">
IF($A$4&lt;=12,SUMIFS('ON Data'!V:V,'ON Data'!$D:$D,$A$4,'ON Data'!$E:$E,12),SUMIFS('ON Data'!V:V,'ON Data'!$E:$E,12))</f>
        <v>0</v>
      </c>
      <c r="R21" s="240">
        <f xml:space="preserve">
IF($A$4&lt;=12,SUMIFS('ON Data'!W:W,'ON Data'!$D:$D,$A$4,'ON Data'!$E:$E,12),SUMIFS('ON Data'!W:W,'ON Data'!$E:$E,12))</f>
        <v>0</v>
      </c>
      <c r="S21" s="240">
        <f xml:space="preserve">
IF($A$4&lt;=12,SUMIFS('ON Data'!X:X,'ON Data'!$D:$D,$A$4,'ON Data'!$E:$E,12),SUMIFS('ON Data'!X:X,'ON Data'!$E:$E,12))</f>
        <v>0</v>
      </c>
      <c r="T21" s="240">
        <f xml:space="preserve">
IF($A$4&lt;=12,SUMIFS('ON Data'!Y:Y,'ON Data'!$D:$D,$A$4,'ON Data'!$E:$E,12),SUMIFS('ON Data'!Y:Y,'ON Data'!$E:$E,12))</f>
        <v>0</v>
      </c>
      <c r="U21" s="240">
        <f xml:space="preserve">
IF($A$4&lt;=12,SUMIFS('ON Data'!Z:Z,'ON Data'!$D:$D,$A$4,'ON Data'!$E:$E,12),SUMIFS('ON Data'!Z:Z,'ON Data'!$E:$E,12))</f>
        <v>0</v>
      </c>
      <c r="V21" s="240">
        <f xml:space="preserve">
IF($A$4&lt;=12,SUMIFS('ON Data'!AA:AA,'ON Data'!$D:$D,$A$4,'ON Data'!$E:$E,12),SUMIFS('ON Data'!AA:AA,'ON Data'!$E:$E,12))</f>
        <v>0</v>
      </c>
      <c r="W21" s="240">
        <f xml:space="preserve">
IF($A$4&lt;=12,SUMIFS('ON Data'!AB:AB,'ON Data'!$D:$D,$A$4,'ON Data'!$E:$E,12),SUMIFS('ON Data'!AB:AB,'ON Data'!$E:$E,12))</f>
        <v>0</v>
      </c>
      <c r="X21" s="240">
        <f xml:space="preserve">
IF($A$4&lt;=12,SUMIFS('ON Data'!AC:AC,'ON Data'!$D:$D,$A$4,'ON Data'!$E:$E,12),SUMIFS('ON Data'!AC:AC,'ON Data'!$E:$E,12))</f>
        <v>0</v>
      </c>
      <c r="Y21" s="240">
        <f xml:space="preserve">
IF($A$4&lt;=12,SUMIFS('ON Data'!AD:AD,'ON Data'!$D:$D,$A$4,'ON Data'!$E:$E,12),SUMIFS('ON Data'!AD:AD,'ON Data'!$E:$E,12))</f>
        <v>0</v>
      </c>
      <c r="Z21" s="240">
        <f xml:space="preserve">
IF($A$4&lt;=12,SUMIFS('ON Data'!AE:AE,'ON Data'!$D:$D,$A$4,'ON Data'!$E:$E,12),SUMIFS('ON Data'!AE:AE,'ON Data'!$E:$E,12))</f>
        <v>0</v>
      </c>
      <c r="AA21" s="240">
        <f xml:space="preserve">
IF($A$4&lt;=12,SUMIFS('ON Data'!AF:AF,'ON Data'!$D:$D,$A$4,'ON Data'!$E:$E,12),SUMIFS('ON Data'!AF:AF,'ON Data'!$E:$E,12))</f>
        <v>0</v>
      </c>
      <c r="AB21" s="240">
        <f xml:space="preserve">
IF($A$4&lt;=12,SUMIFS('ON Data'!AG:AG,'ON Data'!$D:$D,$A$4,'ON Data'!$E:$E,12),SUMIFS('ON Data'!AG:AG,'ON Data'!$E:$E,12))</f>
        <v>0</v>
      </c>
      <c r="AC21" s="240">
        <f xml:space="preserve">
IF($A$4&lt;=12,SUMIFS('ON Data'!AH:AH,'ON Data'!$D:$D,$A$4,'ON Data'!$E:$E,12),SUMIFS('ON Data'!AH:AH,'ON Data'!$E:$E,12))</f>
        <v>0</v>
      </c>
      <c r="AD21" s="240">
        <f xml:space="preserve">
IF($A$4&lt;=12,SUMIFS('ON Data'!AI:AI,'ON Data'!$D:$D,$A$4,'ON Data'!$E:$E,12),SUMIFS('ON Data'!AI:AI,'ON Data'!$E:$E,12))</f>
        <v>0</v>
      </c>
      <c r="AE21" s="240">
        <f xml:space="preserve">
IF($A$4&lt;=12,SUMIFS('ON Data'!AJ:AJ,'ON Data'!$D:$D,$A$4,'ON Data'!$E:$E,12),SUMIFS('ON Data'!AJ:AJ,'ON Data'!$E:$E,12))</f>
        <v>0</v>
      </c>
      <c r="AF21" s="240">
        <f xml:space="preserve">
IF($A$4&lt;=12,SUMIFS('ON Data'!AK:AK,'ON Data'!$D:$D,$A$4,'ON Data'!$E:$E,12),SUMIFS('ON Data'!AK:AK,'ON Data'!$E:$E,12))</f>
        <v>0</v>
      </c>
      <c r="AG21" s="240">
        <f xml:space="preserve">
IF($A$4&lt;=12,SUMIFS('ON Data'!AL:AL,'ON Data'!$D:$D,$A$4,'ON Data'!$E:$E,12),SUMIFS('ON Data'!AL:AL,'ON Data'!$E:$E,12))</f>
        <v>0</v>
      </c>
      <c r="AH21" s="240">
        <f xml:space="preserve">
IF($A$4&lt;=12,SUMIFS('ON Data'!AN:AN,'ON Data'!$D:$D,$A$4,'ON Data'!$E:$E,12),SUMIFS('ON Data'!AN:AN,'ON Data'!$E:$E,12))</f>
        <v>0</v>
      </c>
      <c r="AI21" s="488">
        <f xml:space="preserve">
IF($A$4&lt;=12,SUMIFS('ON Data'!AO:AO,'ON Data'!$D:$D,$A$4,'ON Data'!$E:$E,12),SUMIFS('ON Data'!AO:AO,'ON Data'!$E:$E,12))</f>
        <v>0</v>
      </c>
      <c r="AJ21" s="499"/>
    </row>
    <row r="22" spans="1:36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G22" si="2" xml:space="preserve">
IF(OR(C21="",C21=0),"",C20/C21)</f>
        <v/>
      </c>
      <c r="D22" s="296" t="str">
        <f t="shared" si="2"/>
        <v/>
      </c>
      <c r="E22" s="296" t="str">
        <f t="shared" si="2"/>
        <v/>
      </c>
      <c r="F22" s="296" t="str">
        <f t="shared" si="2"/>
        <v/>
      </c>
      <c r="G22" s="296" t="str">
        <f t="shared" si="2"/>
        <v/>
      </c>
      <c r="H22" s="296" t="str">
        <f t="shared" ref="H22:AI22" si="3" xml:space="preserve">
IF(OR(H21="",H21=0),"",H20/H21)</f>
        <v/>
      </c>
      <c r="I22" s="296" t="str">
        <f t="shared" si="3"/>
        <v/>
      </c>
      <c r="J22" s="296" t="str">
        <f t="shared" si="3"/>
        <v/>
      </c>
      <c r="K22" s="296" t="str">
        <f t="shared" si="3"/>
        <v/>
      </c>
      <c r="L22" s="296" t="str">
        <f t="shared" si="3"/>
        <v/>
      </c>
      <c r="M22" s="296" t="str">
        <f t="shared" si="3"/>
        <v/>
      </c>
      <c r="N22" s="296" t="str">
        <f t="shared" si="3"/>
        <v/>
      </c>
      <c r="O22" s="296" t="str">
        <f t="shared" si="3"/>
        <v/>
      </c>
      <c r="P22" s="296" t="str">
        <f t="shared" si="3"/>
        <v/>
      </c>
      <c r="Q22" s="296" t="str">
        <f t="shared" si="3"/>
        <v/>
      </c>
      <c r="R22" s="296" t="str">
        <f t="shared" si="3"/>
        <v/>
      </c>
      <c r="S22" s="296" t="str">
        <f t="shared" si="3"/>
        <v/>
      </c>
      <c r="T22" s="296" t="str">
        <f t="shared" si="3"/>
        <v/>
      </c>
      <c r="U22" s="296" t="str">
        <f t="shared" si="3"/>
        <v/>
      </c>
      <c r="V22" s="296" t="str">
        <f t="shared" si="3"/>
        <v/>
      </c>
      <c r="W22" s="296" t="str">
        <f t="shared" si="3"/>
        <v/>
      </c>
      <c r="X22" s="296" t="str">
        <f t="shared" si="3"/>
        <v/>
      </c>
      <c r="Y22" s="296" t="str">
        <f t="shared" si="3"/>
        <v/>
      </c>
      <c r="Z22" s="296" t="str">
        <f t="shared" si="3"/>
        <v/>
      </c>
      <c r="AA22" s="296" t="str">
        <f t="shared" si="3"/>
        <v/>
      </c>
      <c r="AB22" s="296" t="str">
        <f t="shared" si="3"/>
        <v/>
      </c>
      <c r="AC22" s="296" t="str">
        <f t="shared" si="3"/>
        <v/>
      </c>
      <c r="AD22" s="296" t="str">
        <f t="shared" si="3"/>
        <v/>
      </c>
      <c r="AE22" s="296" t="str">
        <f t="shared" si="3"/>
        <v/>
      </c>
      <c r="AF22" s="296" t="str">
        <f t="shared" si="3"/>
        <v/>
      </c>
      <c r="AG22" s="296" t="str">
        <f t="shared" si="3"/>
        <v/>
      </c>
      <c r="AH22" s="296" t="str">
        <f t="shared" si="3"/>
        <v/>
      </c>
      <c r="AI22" s="493" t="str">
        <f t="shared" si="3"/>
        <v/>
      </c>
      <c r="AJ22" s="499"/>
    </row>
    <row r="23" spans="1:36" ht="15" hidden="1" outlineLevel="1" thickBot="1" x14ac:dyDescent="0.35">
      <c r="A23" s="226" t="s">
        <v>55</v>
      </c>
      <c r="B23" s="241">
        <f xml:space="preserve">
IF(B21="","",B20-B21)</f>
        <v>15267132</v>
      </c>
      <c r="C23" s="242">
        <f t="shared" ref="C23:G23" si="4" xml:space="preserve">
IF(C21="","",C20-C21)</f>
        <v>152640</v>
      </c>
      <c r="D23" s="243">
        <f t="shared" si="4"/>
        <v>0</v>
      </c>
      <c r="E23" s="243">
        <f t="shared" si="4"/>
        <v>4763848</v>
      </c>
      <c r="F23" s="243">
        <f t="shared" si="4"/>
        <v>7193631</v>
      </c>
      <c r="G23" s="243">
        <f t="shared" si="4"/>
        <v>0</v>
      </c>
      <c r="H23" s="243">
        <f t="shared" ref="H23:AI23" si="5" xml:space="preserve">
IF(H21="","",H20-H21)</f>
        <v>0</v>
      </c>
      <c r="I23" s="243">
        <f t="shared" si="5"/>
        <v>0</v>
      </c>
      <c r="J23" s="243">
        <f t="shared" si="5"/>
        <v>0</v>
      </c>
      <c r="K23" s="243">
        <f t="shared" si="5"/>
        <v>0</v>
      </c>
      <c r="L23" s="243">
        <f t="shared" si="5"/>
        <v>0</v>
      </c>
      <c r="M23" s="243">
        <f t="shared" si="5"/>
        <v>2871008</v>
      </c>
      <c r="N23" s="243">
        <f t="shared" si="5"/>
        <v>0</v>
      </c>
      <c r="O23" s="243">
        <f t="shared" si="5"/>
        <v>0</v>
      </c>
      <c r="P23" s="243">
        <f t="shared" si="5"/>
        <v>0</v>
      </c>
      <c r="Q23" s="243">
        <f t="shared" si="5"/>
        <v>0</v>
      </c>
      <c r="R23" s="243">
        <f t="shared" si="5"/>
        <v>0</v>
      </c>
      <c r="S23" s="243">
        <f t="shared" si="5"/>
        <v>0</v>
      </c>
      <c r="T23" s="243">
        <f t="shared" si="5"/>
        <v>0</v>
      </c>
      <c r="U23" s="243">
        <f t="shared" si="5"/>
        <v>0</v>
      </c>
      <c r="V23" s="243">
        <f t="shared" si="5"/>
        <v>0</v>
      </c>
      <c r="W23" s="243">
        <f t="shared" si="5"/>
        <v>0</v>
      </c>
      <c r="X23" s="243">
        <f t="shared" si="5"/>
        <v>0</v>
      </c>
      <c r="Y23" s="243">
        <f t="shared" si="5"/>
        <v>0</v>
      </c>
      <c r="Z23" s="243">
        <f t="shared" si="5"/>
        <v>0</v>
      </c>
      <c r="AA23" s="243">
        <f t="shared" si="5"/>
        <v>0</v>
      </c>
      <c r="AB23" s="243">
        <f t="shared" si="5"/>
        <v>0</v>
      </c>
      <c r="AC23" s="243">
        <f t="shared" si="5"/>
        <v>0</v>
      </c>
      <c r="AD23" s="243">
        <f t="shared" si="5"/>
        <v>0</v>
      </c>
      <c r="AE23" s="243">
        <f t="shared" si="5"/>
        <v>0</v>
      </c>
      <c r="AF23" s="243">
        <f t="shared" si="5"/>
        <v>0</v>
      </c>
      <c r="AG23" s="243">
        <f t="shared" si="5"/>
        <v>0</v>
      </c>
      <c r="AH23" s="243">
        <f t="shared" si="5"/>
        <v>147841</v>
      </c>
      <c r="AI23" s="489">
        <f t="shared" si="5"/>
        <v>138164</v>
      </c>
      <c r="AJ23" s="499"/>
    </row>
    <row r="24" spans="1:36" x14ac:dyDescent="0.3">
      <c r="A24" s="220" t="s">
        <v>172</v>
      </c>
      <c r="B24" s="267" t="s">
        <v>3</v>
      </c>
      <c r="C24" s="500" t="s">
        <v>183</v>
      </c>
      <c r="D24" s="473"/>
      <c r="E24" s="474"/>
      <c r="F24" s="474" t="s">
        <v>184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 t="s">
        <v>185</v>
      </c>
      <c r="AI24" s="494"/>
      <c r="AJ24" s="499"/>
    </row>
    <row r="25" spans="1:36" x14ac:dyDescent="0.3">
      <c r="A25" s="221" t="s">
        <v>60</v>
      </c>
      <c r="B25" s="238">
        <f xml:space="preserve">
SUM(C25:AI25)</f>
        <v>13200</v>
      </c>
      <c r="C25" s="501">
        <f xml:space="preserve">
IF($A$4&lt;=12,SUMIFS('ON Data'!H:H,'ON Data'!$D:$D,$A$4,'ON Data'!$E:$E,10),SUMIFS('ON Data'!H:H,'ON Data'!$E:$E,10))</f>
        <v>0</v>
      </c>
      <c r="D25" s="475"/>
      <c r="E25" s="476"/>
      <c r="F25" s="476">
        <f xml:space="preserve">
IF($A$4&lt;=12,SUMIFS('ON Data'!K:K,'ON Data'!$D:$D,$A$4,'ON Data'!$E:$E,10),SUMIFS('ON Data'!K:K,'ON Data'!$E:$E,10))</f>
        <v>13200</v>
      </c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/>
      <c r="AH25" s="476">
        <f xml:space="preserve">
IF($A$4&lt;=12,SUMIFS('ON Data'!AN:AN,'ON Data'!$D:$D,$A$4,'ON Data'!$E:$E,10),SUMIFS('ON Data'!AN:AN,'ON Data'!$E:$E,10))</f>
        <v>0</v>
      </c>
      <c r="AI25" s="495"/>
      <c r="AJ25" s="499"/>
    </row>
    <row r="26" spans="1:36" x14ac:dyDescent="0.3">
      <c r="A26" s="227" t="s">
        <v>182</v>
      </c>
      <c r="B26" s="247">
        <f xml:space="preserve">
SUM(C26:AI26)</f>
        <v>53177.947800333182</v>
      </c>
      <c r="C26" s="501">
        <f xml:space="preserve">
IF($A$4&lt;=12,SUMIFS('ON Data'!H:H,'ON Data'!$D:$D,$A$4,'ON Data'!$E:$E,11),SUMIFS('ON Data'!H:H,'ON Data'!$E:$E,11))</f>
        <v>38177.947800333182</v>
      </c>
      <c r="D26" s="475"/>
      <c r="E26" s="476"/>
      <c r="F26" s="477">
        <f xml:space="preserve">
IF($A$4&lt;=12,SUMIFS('ON Data'!K:K,'ON Data'!$D:$D,$A$4,'ON Data'!$E:$E,11),SUMIFS('ON Data'!K:K,'ON Data'!$E:$E,11))</f>
        <v>14999.999999999998</v>
      </c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6">
        <f xml:space="preserve">
IF($A$4&lt;=12,SUMIFS('ON Data'!AN:AN,'ON Data'!$D:$D,$A$4,'ON Data'!$E:$E,11),SUMIFS('ON Data'!AN:AN,'ON Data'!$E:$E,11))</f>
        <v>0</v>
      </c>
      <c r="AI26" s="496"/>
      <c r="AJ26" s="499"/>
    </row>
    <row r="27" spans="1:36" x14ac:dyDescent="0.3">
      <c r="A27" s="227" t="s">
        <v>62</v>
      </c>
      <c r="B27" s="268">
        <f xml:space="preserve">
IF(B26=0,0,B25/B26)</f>
        <v>0.24822319299650175</v>
      </c>
      <c r="C27" s="502">
        <f xml:space="preserve">
IF(C26=0,0,C25/C26)</f>
        <v>0</v>
      </c>
      <c r="D27" s="478"/>
      <c r="E27" s="479"/>
      <c r="F27" s="479">
        <f xml:space="preserve">
IF(F26=0,0,F25/F26)</f>
        <v>0.88000000000000012</v>
      </c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>
        <f xml:space="preserve">
IF(AH26=0,0,AH25/AH26)</f>
        <v>0</v>
      </c>
      <c r="AI27" s="497"/>
      <c r="AJ27" s="499"/>
    </row>
    <row r="28" spans="1:36" ht="15" thickBot="1" x14ac:dyDescent="0.35">
      <c r="A28" s="227" t="s">
        <v>181</v>
      </c>
      <c r="B28" s="247">
        <f xml:space="preserve">
SUM(C28:AI28)</f>
        <v>39977.947800333182</v>
      </c>
      <c r="C28" s="503">
        <f xml:space="preserve">
C26-C25</f>
        <v>38177.947800333182</v>
      </c>
      <c r="D28" s="480"/>
      <c r="E28" s="481"/>
      <c r="F28" s="481">
        <f xml:space="preserve">
F26-F25</f>
        <v>1799.9999999999982</v>
      </c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/>
      <c r="AH28" s="481">
        <f xml:space="preserve">
AH26-AH25</f>
        <v>0</v>
      </c>
      <c r="AI28" s="498"/>
      <c r="AJ28" s="499"/>
    </row>
    <row r="29" spans="1:36" x14ac:dyDescent="0.3">
      <c r="A29" s="228"/>
      <c r="B29" s="228"/>
      <c r="C29" s="229"/>
      <c r="D29" s="228"/>
      <c r="E29" s="228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8"/>
      <c r="AG29" s="228"/>
      <c r="AH29" s="228"/>
      <c r="AI29" s="228"/>
    </row>
    <row r="30" spans="1:36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34"/>
      <c r="AI30" s="134"/>
    </row>
    <row r="31" spans="1:36" x14ac:dyDescent="0.3">
      <c r="A31" s="99" t="s">
        <v>179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34"/>
      <c r="AI31" s="134"/>
    </row>
    <row r="32" spans="1:36" ht="14.4" customHeight="1" x14ac:dyDescent="0.3">
      <c r="A32" s="264" t="s">
        <v>176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</row>
    <row r="33" spans="1:1" x14ac:dyDescent="0.3">
      <c r="A33" s="266" t="s">
        <v>186</v>
      </c>
    </row>
    <row r="34" spans="1:1" x14ac:dyDescent="0.3">
      <c r="A34" s="266" t="s">
        <v>187</v>
      </c>
    </row>
    <row r="35" spans="1:1" x14ac:dyDescent="0.3">
      <c r="A35" s="266" t="s">
        <v>188</v>
      </c>
    </row>
    <row r="36" spans="1:1" x14ac:dyDescent="0.3">
      <c r="A36" s="266" t="s">
        <v>189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1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1" x14ac:dyDescent="0.3">
      <c r="A1" s="207" t="s">
        <v>1802</v>
      </c>
    </row>
    <row r="2" spans="1:41" x14ac:dyDescent="0.3">
      <c r="A2" s="211" t="s">
        <v>255</v>
      </c>
    </row>
    <row r="3" spans="1:41" x14ac:dyDescent="0.3">
      <c r="A3" s="207" t="s">
        <v>145</v>
      </c>
      <c r="B3" s="232">
        <v>2015</v>
      </c>
      <c r="D3" s="208">
        <f>MAX(D5:D1048576)</f>
        <v>9</v>
      </c>
      <c r="F3" s="208">
        <f>SUMIF($E5:$E1048576,"&lt;10",F5:F1048576)</f>
        <v>16287911.749999998</v>
      </c>
      <c r="G3" s="208">
        <f t="shared" ref="G3:AO3" si="0">SUMIF($E5:$E1048576,"&lt;10",G5:G1048576)</f>
        <v>153581.5</v>
      </c>
      <c r="H3" s="208">
        <f t="shared" si="0"/>
        <v>0</v>
      </c>
      <c r="I3" s="208">
        <f t="shared" si="0"/>
        <v>5114069.2</v>
      </c>
      <c r="J3" s="208">
        <f t="shared" si="0"/>
        <v>0</v>
      </c>
      <c r="K3" s="208">
        <f t="shared" si="0"/>
        <v>7661353</v>
      </c>
      <c r="L3" s="208">
        <f t="shared" si="0"/>
        <v>0</v>
      </c>
      <c r="M3" s="208">
        <f t="shared" si="0"/>
        <v>0</v>
      </c>
      <c r="N3" s="208">
        <f t="shared" si="0"/>
        <v>0</v>
      </c>
      <c r="O3" s="208">
        <f t="shared" si="0"/>
        <v>0</v>
      </c>
      <c r="P3" s="208">
        <f t="shared" si="0"/>
        <v>0</v>
      </c>
      <c r="Q3" s="208">
        <f t="shared" si="0"/>
        <v>0</v>
      </c>
      <c r="R3" s="208">
        <f t="shared" si="0"/>
        <v>3056936.6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0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156220.45000000001</v>
      </c>
      <c r="AO3" s="208">
        <f t="shared" si="0"/>
        <v>145751</v>
      </c>
    </row>
    <row r="4" spans="1:41" x14ac:dyDescent="0.3">
      <c r="A4" s="207" t="s">
        <v>146</v>
      </c>
      <c r="B4" s="232">
        <v>1</v>
      </c>
      <c r="C4" s="209" t="s">
        <v>5</v>
      </c>
      <c r="D4" s="210" t="s">
        <v>54</v>
      </c>
      <c r="E4" s="210" t="s">
        <v>140</v>
      </c>
      <c r="F4" s="210" t="s">
        <v>3</v>
      </c>
      <c r="G4" s="210" t="s">
        <v>141</v>
      </c>
      <c r="H4" s="210" t="s">
        <v>142</v>
      </c>
      <c r="I4" s="210" t="s">
        <v>143</v>
      </c>
      <c r="J4" s="210" t="s">
        <v>144</v>
      </c>
      <c r="K4" s="210">
        <v>305</v>
      </c>
      <c r="L4" s="210">
        <v>306</v>
      </c>
      <c r="M4" s="210">
        <v>407</v>
      </c>
      <c r="N4" s="210">
        <v>408</v>
      </c>
      <c r="O4" s="210">
        <v>409</v>
      </c>
      <c r="P4" s="210">
        <v>410</v>
      </c>
      <c r="Q4" s="210">
        <v>415</v>
      </c>
      <c r="R4" s="210">
        <v>416</v>
      </c>
      <c r="S4" s="210">
        <v>418</v>
      </c>
      <c r="T4" s="210">
        <v>419</v>
      </c>
      <c r="U4" s="210">
        <v>420</v>
      </c>
      <c r="V4" s="210">
        <v>421</v>
      </c>
      <c r="W4" s="210">
        <v>522</v>
      </c>
      <c r="X4" s="210">
        <v>523</v>
      </c>
      <c r="Y4" s="210">
        <v>524</v>
      </c>
      <c r="Z4" s="210">
        <v>525</v>
      </c>
      <c r="AA4" s="210">
        <v>526</v>
      </c>
      <c r="AB4" s="210">
        <v>527</v>
      </c>
      <c r="AC4" s="210">
        <v>528</v>
      </c>
      <c r="AD4" s="210">
        <v>629</v>
      </c>
      <c r="AE4" s="210">
        <v>630</v>
      </c>
      <c r="AF4" s="210">
        <v>636</v>
      </c>
      <c r="AG4" s="210">
        <v>637</v>
      </c>
      <c r="AH4" s="210">
        <v>640</v>
      </c>
      <c r="AI4" s="210">
        <v>642</v>
      </c>
      <c r="AJ4" s="210">
        <v>743</v>
      </c>
      <c r="AK4" s="210">
        <v>745</v>
      </c>
      <c r="AL4" s="210">
        <v>746</v>
      </c>
      <c r="AM4" s="210">
        <v>747</v>
      </c>
      <c r="AN4" s="210">
        <v>930</v>
      </c>
      <c r="AO4" s="210">
        <v>940</v>
      </c>
    </row>
    <row r="5" spans="1:41" x14ac:dyDescent="0.3">
      <c r="A5" s="207" t="s">
        <v>147</v>
      </c>
      <c r="B5" s="232">
        <v>2</v>
      </c>
      <c r="C5" s="207">
        <v>24</v>
      </c>
      <c r="D5" s="207">
        <v>1</v>
      </c>
      <c r="E5" s="207">
        <v>1</v>
      </c>
      <c r="F5" s="207">
        <v>57.15</v>
      </c>
      <c r="G5" s="207">
        <v>0</v>
      </c>
      <c r="H5" s="207">
        <v>0</v>
      </c>
      <c r="I5" s="207">
        <v>12.2</v>
      </c>
      <c r="J5" s="207">
        <v>0</v>
      </c>
      <c r="K5" s="207">
        <v>29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14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0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0.95</v>
      </c>
      <c r="AO5" s="207">
        <v>1</v>
      </c>
    </row>
    <row r="6" spans="1:41" x14ac:dyDescent="0.3">
      <c r="A6" s="207" t="s">
        <v>148</v>
      </c>
      <c r="B6" s="232">
        <v>3</v>
      </c>
      <c r="C6" s="207">
        <v>24</v>
      </c>
      <c r="D6" s="207">
        <v>1</v>
      </c>
      <c r="E6" s="207">
        <v>2</v>
      </c>
      <c r="F6" s="207">
        <v>9187.9</v>
      </c>
      <c r="G6" s="207">
        <v>0</v>
      </c>
      <c r="H6" s="207">
        <v>0</v>
      </c>
      <c r="I6" s="207">
        <v>1832.7</v>
      </c>
      <c r="J6" s="207">
        <v>0</v>
      </c>
      <c r="K6" s="207">
        <v>4732</v>
      </c>
      <c r="L6" s="207">
        <v>0</v>
      </c>
      <c r="M6" s="207">
        <v>0</v>
      </c>
      <c r="N6" s="207">
        <v>0</v>
      </c>
      <c r="O6" s="207">
        <v>0</v>
      </c>
      <c r="P6" s="207">
        <v>0</v>
      </c>
      <c r="Q6" s="207">
        <v>0</v>
      </c>
      <c r="R6" s="207">
        <v>2290.8000000000002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0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156.4</v>
      </c>
      <c r="AO6" s="207">
        <v>176</v>
      </c>
    </row>
    <row r="7" spans="1:41" x14ac:dyDescent="0.3">
      <c r="A7" s="207" t="s">
        <v>149</v>
      </c>
      <c r="B7" s="232">
        <v>4</v>
      </c>
      <c r="C7" s="207">
        <v>24</v>
      </c>
      <c r="D7" s="207">
        <v>1</v>
      </c>
      <c r="E7" s="207">
        <v>5</v>
      </c>
      <c r="F7" s="207">
        <v>99.5</v>
      </c>
      <c r="G7" s="207">
        <v>99.5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</row>
    <row r="8" spans="1:41" x14ac:dyDescent="0.3">
      <c r="A8" s="207" t="s">
        <v>150</v>
      </c>
      <c r="B8" s="232">
        <v>5</v>
      </c>
      <c r="C8" s="207">
        <v>24</v>
      </c>
      <c r="D8" s="207">
        <v>1</v>
      </c>
      <c r="E8" s="207">
        <v>6</v>
      </c>
      <c r="F8" s="207">
        <v>1671074</v>
      </c>
      <c r="G8" s="207">
        <v>15960</v>
      </c>
      <c r="H8" s="207">
        <v>0</v>
      </c>
      <c r="I8" s="207">
        <v>529717</v>
      </c>
      <c r="J8" s="207">
        <v>0</v>
      </c>
      <c r="K8" s="207">
        <v>785876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309960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0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14931</v>
      </c>
      <c r="AO8" s="207">
        <v>14630</v>
      </c>
    </row>
    <row r="9" spans="1:41" x14ac:dyDescent="0.3">
      <c r="A9" s="207" t="s">
        <v>151</v>
      </c>
      <c r="B9" s="232">
        <v>6</v>
      </c>
      <c r="C9" s="207">
        <v>24</v>
      </c>
      <c r="D9" s="207">
        <v>1</v>
      </c>
      <c r="E9" s="207">
        <v>9</v>
      </c>
      <c r="F9" s="207">
        <v>9608</v>
      </c>
      <c r="G9" s="207">
        <v>0</v>
      </c>
      <c r="H9" s="207">
        <v>0</v>
      </c>
      <c r="I9" s="207">
        <v>0</v>
      </c>
      <c r="J9" s="207">
        <v>0</v>
      </c>
      <c r="K9" s="207">
        <v>9608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207">
        <v>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</row>
    <row r="10" spans="1:41" x14ac:dyDescent="0.3">
      <c r="A10" s="207" t="s">
        <v>152</v>
      </c>
      <c r="B10" s="232">
        <v>7</v>
      </c>
      <c r="C10" s="207">
        <v>24</v>
      </c>
      <c r="D10" s="207">
        <v>1</v>
      </c>
      <c r="E10" s="207">
        <v>11</v>
      </c>
      <c r="F10" s="207">
        <v>5908.6608667036871</v>
      </c>
      <c r="G10" s="207">
        <v>0</v>
      </c>
      <c r="H10" s="207">
        <v>4241.9942000370202</v>
      </c>
      <c r="I10" s="207">
        <v>0</v>
      </c>
      <c r="J10" s="207">
        <v>0</v>
      </c>
      <c r="K10" s="207">
        <v>1666.6666666666667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</row>
    <row r="11" spans="1:41" x14ac:dyDescent="0.3">
      <c r="A11" s="207" t="s">
        <v>153</v>
      </c>
      <c r="B11" s="232">
        <v>8</v>
      </c>
      <c r="C11" s="207">
        <v>24</v>
      </c>
      <c r="D11" s="207">
        <v>2</v>
      </c>
      <c r="E11" s="207">
        <v>1</v>
      </c>
      <c r="F11" s="207">
        <v>57.1</v>
      </c>
      <c r="G11" s="207">
        <v>0</v>
      </c>
      <c r="H11" s="207">
        <v>0</v>
      </c>
      <c r="I11" s="207">
        <v>12.15</v>
      </c>
      <c r="J11" s="207">
        <v>0</v>
      </c>
      <c r="K11" s="207">
        <v>29</v>
      </c>
      <c r="L11" s="207">
        <v>0</v>
      </c>
      <c r="M11" s="207">
        <v>0</v>
      </c>
      <c r="N11" s="207">
        <v>0</v>
      </c>
      <c r="O11" s="207">
        <v>0</v>
      </c>
      <c r="P11" s="207">
        <v>0</v>
      </c>
      <c r="Q11" s="207">
        <v>0</v>
      </c>
      <c r="R11" s="207">
        <v>14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0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0.95</v>
      </c>
      <c r="AO11" s="207">
        <v>1</v>
      </c>
    </row>
    <row r="12" spans="1:41" x14ac:dyDescent="0.3">
      <c r="A12" s="207" t="s">
        <v>154</v>
      </c>
      <c r="B12" s="232">
        <v>9</v>
      </c>
      <c r="C12" s="207">
        <v>24</v>
      </c>
      <c r="D12" s="207">
        <v>2</v>
      </c>
      <c r="E12" s="207">
        <v>2</v>
      </c>
      <c r="F12" s="207">
        <v>8223.1</v>
      </c>
      <c r="G12" s="207">
        <v>0</v>
      </c>
      <c r="H12" s="207">
        <v>0</v>
      </c>
      <c r="I12" s="207">
        <v>1756.3</v>
      </c>
      <c r="J12" s="207">
        <v>0</v>
      </c>
      <c r="K12" s="207">
        <v>4072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2096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138.80000000000001</v>
      </c>
      <c r="AO12" s="207">
        <v>160</v>
      </c>
    </row>
    <row r="13" spans="1:41" x14ac:dyDescent="0.3">
      <c r="A13" s="207" t="s">
        <v>155</v>
      </c>
      <c r="B13" s="232">
        <v>10</v>
      </c>
      <c r="C13" s="207">
        <v>24</v>
      </c>
      <c r="D13" s="207">
        <v>2</v>
      </c>
      <c r="E13" s="207">
        <v>5</v>
      </c>
      <c r="F13" s="207">
        <v>106.5</v>
      </c>
      <c r="G13" s="207">
        <v>106.5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</row>
    <row r="14" spans="1:41" x14ac:dyDescent="0.3">
      <c r="A14" s="207" t="s">
        <v>156</v>
      </c>
      <c r="B14" s="232">
        <v>11</v>
      </c>
      <c r="C14" s="207">
        <v>24</v>
      </c>
      <c r="D14" s="207">
        <v>2</v>
      </c>
      <c r="E14" s="207">
        <v>6</v>
      </c>
      <c r="F14" s="207">
        <v>1645034</v>
      </c>
      <c r="G14" s="207">
        <v>17220</v>
      </c>
      <c r="H14" s="207">
        <v>0</v>
      </c>
      <c r="I14" s="207">
        <v>526289</v>
      </c>
      <c r="J14" s="207">
        <v>0</v>
      </c>
      <c r="K14" s="207">
        <v>754333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317727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14835</v>
      </c>
      <c r="AO14" s="207">
        <v>14630</v>
      </c>
    </row>
    <row r="15" spans="1:41" x14ac:dyDescent="0.3">
      <c r="A15" s="207" t="s">
        <v>157</v>
      </c>
      <c r="B15" s="232">
        <v>12</v>
      </c>
      <c r="C15" s="207">
        <v>24</v>
      </c>
      <c r="D15" s="207">
        <v>2</v>
      </c>
      <c r="E15" s="207">
        <v>9</v>
      </c>
      <c r="F15" s="207">
        <v>5142</v>
      </c>
      <c r="G15" s="207">
        <v>0</v>
      </c>
      <c r="H15" s="207">
        <v>0</v>
      </c>
      <c r="I15" s="207">
        <v>5142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</row>
    <row r="16" spans="1:41" x14ac:dyDescent="0.3">
      <c r="A16" s="207" t="s">
        <v>145</v>
      </c>
      <c r="B16" s="232">
        <v>2015</v>
      </c>
      <c r="C16" s="207">
        <v>24</v>
      </c>
      <c r="D16" s="207">
        <v>2</v>
      </c>
      <c r="E16" s="207">
        <v>11</v>
      </c>
      <c r="F16" s="207">
        <v>5908.6608667036871</v>
      </c>
      <c r="G16" s="207">
        <v>0</v>
      </c>
      <c r="H16" s="207">
        <v>4241.9942000370202</v>
      </c>
      <c r="I16" s="207">
        <v>0</v>
      </c>
      <c r="J16" s="207">
        <v>0</v>
      </c>
      <c r="K16" s="207">
        <v>1666.6666666666667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</row>
    <row r="17" spans="3:41" x14ac:dyDescent="0.3">
      <c r="C17" s="207">
        <v>24</v>
      </c>
      <c r="D17" s="207">
        <v>3</v>
      </c>
      <c r="E17" s="207">
        <v>1</v>
      </c>
      <c r="F17" s="207">
        <v>55.65</v>
      </c>
      <c r="G17" s="207">
        <v>0</v>
      </c>
      <c r="H17" s="207">
        <v>0</v>
      </c>
      <c r="I17" s="207">
        <v>11.7</v>
      </c>
      <c r="J17" s="207">
        <v>0</v>
      </c>
      <c r="K17" s="207">
        <v>29</v>
      </c>
      <c r="L17" s="207">
        <v>0</v>
      </c>
      <c r="M17" s="207">
        <v>0</v>
      </c>
      <c r="N17" s="207">
        <v>0</v>
      </c>
      <c r="O17" s="207">
        <v>0</v>
      </c>
      <c r="P17" s="207">
        <v>0</v>
      </c>
      <c r="Q17" s="207">
        <v>0</v>
      </c>
      <c r="R17" s="207">
        <v>13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0.95</v>
      </c>
      <c r="AO17" s="207">
        <v>1</v>
      </c>
    </row>
    <row r="18" spans="3:41" x14ac:dyDescent="0.3">
      <c r="C18" s="207">
        <v>24</v>
      </c>
      <c r="D18" s="207">
        <v>3</v>
      </c>
      <c r="E18" s="207">
        <v>2</v>
      </c>
      <c r="F18" s="207">
        <v>9229.9</v>
      </c>
      <c r="G18" s="207">
        <v>0</v>
      </c>
      <c r="H18" s="207">
        <v>0</v>
      </c>
      <c r="I18" s="207">
        <v>1884.9</v>
      </c>
      <c r="J18" s="207">
        <v>0</v>
      </c>
      <c r="K18" s="207">
        <v>4728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2280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161</v>
      </c>
      <c r="AO18" s="207">
        <v>176</v>
      </c>
    </row>
    <row r="19" spans="3:41" x14ac:dyDescent="0.3">
      <c r="C19" s="207">
        <v>24</v>
      </c>
      <c r="D19" s="207">
        <v>3</v>
      </c>
      <c r="E19" s="207">
        <v>5</v>
      </c>
      <c r="F19" s="207">
        <v>124.5</v>
      </c>
      <c r="G19" s="207">
        <v>124.5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</row>
    <row r="20" spans="3:41" x14ac:dyDescent="0.3">
      <c r="C20" s="207">
        <v>24</v>
      </c>
      <c r="D20" s="207">
        <v>3</v>
      </c>
      <c r="E20" s="207">
        <v>6</v>
      </c>
      <c r="F20" s="207">
        <v>1608630</v>
      </c>
      <c r="G20" s="207">
        <v>20460</v>
      </c>
      <c r="H20" s="207">
        <v>0</v>
      </c>
      <c r="I20" s="207">
        <v>502482</v>
      </c>
      <c r="J20" s="207">
        <v>0</v>
      </c>
      <c r="K20" s="207">
        <v>746347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308866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15845</v>
      </c>
      <c r="AO20" s="207">
        <v>14630</v>
      </c>
    </row>
    <row r="21" spans="3:41" x14ac:dyDescent="0.3">
      <c r="C21" s="207">
        <v>24</v>
      </c>
      <c r="D21" s="207">
        <v>3</v>
      </c>
      <c r="E21" s="207">
        <v>9</v>
      </c>
      <c r="F21" s="207">
        <v>9024</v>
      </c>
      <c r="G21" s="207">
        <v>0</v>
      </c>
      <c r="H21" s="207">
        <v>0</v>
      </c>
      <c r="I21" s="207">
        <v>0</v>
      </c>
      <c r="J21" s="207">
        <v>0</v>
      </c>
      <c r="K21" s="207">
        <v>9024</v>
      </c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0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</row>
    <row r="22" spans="3:41" x14ac:dyDescent="0.3">
      <c r="C22" s="207">
        <v>24</v>
      </c>
      <c r="D22" s="207">
        <v>3</v>
      </c>
      <c r="E22" s="207">
        <v>11</v>
      </c>
      <c r="F22" s="207">
        <v>5908.6608667036871</v>
      </c>
      <c r="G22" s="207">
        <v>0</v>
      </c>
      <c r="H22" s="207">
        <v>4241.9942000370202</v>
      </c>
      <c r="I22" s="207">
        <v>0</v>
      </c>
      <c r="J22" s="207">
        <v>0</v>
      </c>
      <c r="K22" s="207">
        <v>1666.6666666666667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</row>
    <row r="23" spans="3:41" x14ac:dyDescent="0.3">
      <c r="C23" s="207">
        <v>24</v>
      </c>
      <c r="D23" s="207">
        <v>4</v>
      </c>
      <c r="E23" s="207">
        <v>1</v>
      </c>
      <c r="F23" s="207">
        <v>55.15</v>
      </c>
      <c r="G23" s="207">
        <v>0</v>
      </c>
      <c r="H23" s="207">
        <v>0</v>
      </c>
      <c r="I23" s="207">
        <v>11.2</v>
      </c>
      <c r="J23" s="207">
        <v>0</v>
      </c>
      <c r="K23" s="207">
        <v>29</v>
      </c>
      <c r="L23" s="207">
        <v>0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13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0.95</v>
      </c>
      <c r="AO23" s="207">
        <v>1</v>
      </c>
    </row>
    <row r="24" spans="3:41" x14ac:dyDescent="0.3">
      <c r="C24" s="207">
        <v>24</v>
      </c>
      <c r="D24" s="207">
        <v>4</v>
      </c>
      <c r="E24" s="207">
        <v>2</v>
      </c>
      <c r="F24" s="207">
        <v>9184.1</v>
      </c>
      <c r="G24" s="207">
        <v>0</v>
      </c>
      <c r="H24" s="207">
        <v>0</v>
      </c>
      <c r="I24" s="207">
        <v>1900</v>
      </c>
      <c r="J24" s="207">
        <v>0</v>
      </c>
      <c r="K24" s="207">
        <v>4720</v>
      </c>
      <c r="L24" s="207">
        <v>0</v>
      </c>
      <c r="M24" s="207">
        <v>0</v>
      </c>
      <c r="N24" s="207">
        <v>0</v>
      </c>
      <c r="O24" s="207">
        <v>0</v>
      </c>
      <c r="P24" s="207">
        <v>0</v>
      </c>
      <c r="Q24" s="207">
        <v>0</v>
      </c>
      <c r="R24" s="207">
        <v>2248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148.1</v>
      </c>
      <c r="AO24" s="207">
        <v>168</v>
      </c>
    </row>
    <row r="25" spans="3:41" x14ac:dyDescent="0.3">
      <c r="C25" s="207">
        <v>24</v>
      </c>
      <c r="D25" s="207">
        <v>4</v>
      </c>
      <c r="E25" s="207">
        <v>5</v>
      </c>
      <c r="F25" s="207">
        <v>154</v>
      </c>
      <c r="G25" s="207">
        <v>154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0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</row>
    <row r="26" spans="3:41" x14ac:dyDescent="0.3">
      <c r="C26" s="207">
        <v>24</v>
      </c>
      <c r="D26" s="207">
        <v>4</v>
      </c>
      <c r="E26" s="207">
        <v>6</v>
      </c>
      <c r="F26" s="207">
        <v>1591112</v>
      </c>
      <c r="G26" s="207">
        <v>26820</v>
      </c>
      <c r="H26" s="207">
        <v>0</v>
      </c>
      <c r="I26" s="207">
        <v>489396</v>
      </c>
      <c r="J26" s="207">
        <v>0</v>
      </c>
      <c r="K26" s="207">
        <v>753241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291858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0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15123</v>
      </c>
      <c r="AO26" s="207">
        <v>14674</v>
      </c>
    </row>
    <row r="27" spans="3:41" x14ac:dyDescent="0.3">
      <c r="C27" s="207">
        <v>24</v>
      </c>
      <c r="D27" s="207">
        <v>4</v>
      </c>
      <c r="E27" s="207">
        <v>9</v>
      </c>
      <c r="F27" s="207">
        <v>9024</v>
      </c>
      <c r="G27" s="207">
        <v>0</v>
      </c>
      <c r="H27" s="207">
        <v>0</v>
      </c>
      <c r="I27" s="207">
        <v>0</v>
      </c>
      <c r="J27" s="207">
        <v>0</v>
      </c>
      <c r="K27" s="207">
        <v>9024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</row>
    <row r="28" spans="3:41" x14ac:dyDescent="0.3">
      <c r="C28" s="207">
        <v>24</v>
      </c>
      <c r="D28" s="207">
        <v>4</v>
      </c>
      <c r="E28" s="207">
        <v>10</v>
      </c>
      <c r="F28" s="207">
        <v>6000</v>
      </c>
      <c r="G28" s="207">
        <v>0</v>
      </c>
      <c r="H28" s="207">
        <v>0</v>
      </c>
      <c r="I28" s="207">
        <v>0</v>
      </c>
      <c r="J28" s="207">
        <v>0</v>
      </c>
      <c r="K28" s="207">
        <v>6000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</row>
    <row r="29" spans="3:41" x14ac:dyDescent="0.3">
      <c r="C29" s="207">
        <v>24</v>
      </c>
      <c r="D29" s="207">
        <v>4</v>
      </c>
      <c r="E29" s="207">
        <v>11</v>
      </c>
      <c r="F29" s="207">
        <v>5908.6608667036871</v>
      </c>
      <c r="G29" s="207">
        <v>0</v>
      </c>
      <c r="H29" s="207">
        <v>4241.9942000370202</v>
      </c>
      <c r="I29" s="207">
        <v>0</v>
      </c>
      <c r="J29" s="207">
        <v>0</v>
      </c>
      <c r="K29" s="207">
        <v>1666.6666666666667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</row>
    <row r="30" spans="3:41" x14ac:dyDescent="0.3">
      <c r="C30" s="207">
        <v>24</v>
      </c>
      <c r="D30" s="207">
        <v>5</v>
      </c>
      <c r="E30" s="207">
        <v>1</v>
      </c>
      <c r="F30" s="207">
        <v>55.05</v>
      </c>
      <c r="G30" s="207">
        <v>0</v>
      </c>
      <c r="H30" s="207">
        <v>0</v>
      </c>
      <c r="I30" s="207">
        <v>11.1</v>
      </c>
      <c r="J30" s="207">
        <v>0</v>
      </c>
      <c r="K30" s="207">
        <v>29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13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0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0.95</v>
      </c>
      <c r="AO30" s="207">
        <v>1</v>
      </c>
    </row>
    <row r="31" spans="3:41" x14ac:dyDescent="0.3">
      <c r="C31" s="207">
        <v>24</v>
      </c>
      <c r="D31" s="207">
        <v>5</v>
      </c>
      <c r="E31" s="207">
        <v>2</v>
      </c>
      <c r="F31" s="207">
        <v>8678.7000000000007</v>
      </c>
      <c r="G31" s="207">
        <v>0</v>
      </c>
      <c r="H31" s="207">
        <v>0</v>
      </c>
      <c r="I31" s="207">
        <v>1751.2</v>
      </c>
      <c r="J31" s="207">
        <v>0</v>
      </c>
      <c r="K31" s="207">
        <v>4504</v>
      </c>
      <c r="L31" s="207">
        <v>0</v>
      </c>
      <c r="M31" s="207">
        <v>0</v>
      </c>
      <c r="N31" s="207">
        <v>0</v>
      </c>
      <c r="O31" s="207">
        <v>0</v>
      </c>
      <c r="P31" s="207">
        <v>0</v>
      </c>
      <c r="Q31" s="207">
        <v>0</v>
      </c>
      <c r="R31" s="207">
        <v>2128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0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151.5</v>
      </c>
      <c r="AO31" s="207">
        <v>144</v>
      </c>
    </row>
    <row r="32" spans="3:41" x14ac:dyDescent="0.3">
      <c r="C32" s="207">
        <v>24</v>
      </c>
      <c r="D32" s="207">
        <v>5</v>
      </c>
      <c r="E32" s="207">
        <v>5</v>
      </c>
      <c r="F32" s="207">
        <v>124</v>
      </c>
      <c r="G32" s="207">
        <v>124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</row>
    <row r="33" spans="3:41" x14ac:dyDescent="0.3">
      <c r="C33" s="207">
        <v>24</v>
      </c>
      <c r="D33" s="207">
        <v>5</v>
      </c>
      <c r="E33" s="207">
        <v>6</v>
      </c>
      <c r="F33" s="207">
        <v>1585173</v>
      </c>
      <c r="G33" s="207">
        <v>21120</v>
      </c>
      <c r="H33" s="207">
        <v>0</v>
      </c>
      <c r="I33" s="207">
        <v>488447</v>
      </c>
      <c r="J33" s="207">
        <v>0</v>
      </c>
      <c r="K33" s="207">
        <v>748821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296248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0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15869</v>
      </c>
      <c r="AO33" s="207">
        <v>14668</v>
      </c>
    </row>
    <row r="34" spans="3:41" x14ac:dyDescent="0.3">
      <c r="C34" s="207">
        <v>24</v>
      </c>
      <c r="D34" s="207">
        <v>5</v>
      </c>
      <c r="E34" s="207">
        <v>9</v>
      </c>
      <c r="F34" s="207">
        <v>10956</v>
      </c>
      <c r="G34" s="207">
        <v>0</v>
      </c>
      <c r="H34" s="207">
        <v>0</v>
      </c>
      <c r="I34" s="207">
        <v>0</v>
      </c>
      <c r="J34" s="207">
        <v>0</v>
      </c>
      <c r="K34" s="207">
        <v>10956</v>
      </c>
      <c r="L34" s="207">
        <v>0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</row>
    <row r="35" spans="3:41" x14ac:dyDescent="0.3">
      <c r="C35" s="207">
        <v>24</v>
      </c>
      <c r="D35" s="207">
        <v>5</v>
      </c>
      <c r="E35" s="207">
        <v>11</v>
      </c>
      <c r="F35" s="207">
        <v>5908.6608667036871</v>
      </c>
      <c r="G35" s="207">
        <v>0</v>
      </c>
      <c r="H35" s="207">
        <v>4241.9942000370202</v>
      </c>
      <c r="I35" s="207">
        <v>0</v>
      </c>
      <c r="J35" s="207">
        <v>0</v>
      </c>
      <c r="K35" s="207">
        <v>1666.6666666666667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</row>
    <row r="36" spans="3:41" x14ac:dyDescent="0.3">
      <c r="C36" s="207">
        <v>24</v>
      </c>
      <c r="D36" s="207">
        <v>6</v>
      </c>
      <c r="E36" s="207">
        <v>1</v>
      </c>
      <c r="F36" s="207">
        <v>55.05</v>
      </c>
      <c r="G36" s="207">
        <v>0</v>
      </c>
      <c r="H36" s="207">
        <v>0</v>
      </c>
      <c r="I36" s="207">
        <v>11.1</v>
      </c>
      <c r="J36" s="207">
        <v>0</v>
      </c>
      <c r="K36" s="207">
        <v>29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13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0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0.95</v>
      </c>
      <c r="AO36" s="207">
        <v>1</v>
      </c>
    </row>
    <row r="37" spans="3:41" x14ac:dyDescent="0.3">
      <c r="C37" s="207">
        <v>24</v>
      </c>
      <c r="D37" s="207">
        <v>6</v>
      </c>
      <c r="E37" s="207">
        <v>2</v>
      </c>
      <c r="F37" s="207">
        <v>8675.6</v>
      </c>
      <c r="G37" s="207">
        <v>0</v>
      </c>
      <c r="H37" s="207">
        <v>0</v>
      </c>
      <c r="I37" s="207">
        <v>1799.4</v>
      </c>
      <c r="J37" s="207">
        <v>0</v>
      </c>
      <c r="K37" s="207">
        <v>4440</v>
      </c>
      <c r="L37" s="207">
        <v>0</v>
      </c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2101.6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0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158.6</v>
      </c>
      <c r="AO37" s="207">
        <v>176</v>
      </c>
    </row>
    <row r="38" spans="3:41" x14ac:dyDescent="0.3">
      <c r="C38" s="207">
        <v>24</v>
      </c>
      <c r="D38" s="207">
        <v>6</v>
      </c>
      <c r="E38" s="207">
        <v>5</v>
      </c>
      <c r="F38" s="207">
        <v>67.5</v>
      </c>
      <c r="G38" s="207">
        <v>67.5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</row>
    <row r="39" spans="3:41" x14ac:dyDescent="0.3">
      <c r="C39" s="207">
        <v>24</v>
      </c>
      <c r="D39" s="207">
        <v>6</v>
      </c>
      <c r="E39" s="207">
        <v>6</v>
      </c>
      <c r="F39" s="207">
        <v>1576807</v>
      </c>
      <c r="G39" s="207">
        <v>9600</v>
      </c>
      <c r="H39" s="207">
        <v>0</v>
      </c>
      <c r="I39" s="207">
        <v>504949</v>
      </c>
      <c r="J39" s="207">
        <v>0</v>
      </c>
      <c r="K39" s="207">
        <v>740919</v>
      </c>
      <c r="L39" s="207">
        <v>0</v>
      </c>
      <c r="M39" s="207">
        <v>0</v>
      </c>
      <c r="N39" s="207">
        <v>0</v>
      </c>
      <c r="O39" s="207">
        <v>0</v>
      </c>
      <c r="P39" s="207">
        <v>0</v>
      </c>
      <c r="Q39" s="207">
        <v>0</v>
      </c>
      <c r="R39" s="207">
        <v>290765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0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15944</v>
      </c>
      <c r="AO39" s="207">
        <v>14630</v>
      </c>
    </row>
    <row r="40" spans="3:41" x14ac:dyDescent="0.3">
      <c r="C40" s="207">
        <v>24</v>
      </c>
      <c r="D40" s="207">
        <v>6</v>
      </c>
      <c r="E40" s="207">
        <v>9</v>
      </c>
      <c r="F40" s="207">
        <v>30791</v>
      </c>
      <c r="G40" s="207">
        <v>0</v>
      </c>
      <c r="H40" s="207">
        <v>0</v>
      </c>
      <c r="I40" s="207">
        <v>19835</v>
      </c>
      <c r="J40" s="207">
        <v>0</v>
      </c>
      <c r="K40" s="207">
        <v>10956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</row>
    <row r="41" spans="3:41" x14ac:dyDescent="0.3">
      <c r="C41" s="207">
        <v>24</v>
      </c>
      <c r="D41" s="207">
        <v>6</v>
      </c>
      <c r="E41" s="207">
        <v>10</v>
      </c>
      <c r="F41" s="207">
        <v>2200</v>
      </c>
      <c r="G41" s="207">
        <v>0</v>
      </c>
      <c r="H41" s="207">
        <v>0</v>
      </c>
      <c r="I41" s="207">
        <v>0</v>
      </c>
      <c r="J41" s="207">
        <v>0</v>
      </c>
      <c r="K41" s="207">
        <v>2200</v>
      </c>
      <c r="L41" s="207">
        <v>0</v>
      </c>
      <c r="M41" s="207">
        <v>0</v>
      </c>
      <c r="N41" s="207">
        <v>0</v>
      </c>
      <c r="O41" s="207">
        <v>0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</row>
    <row r="42" spans="3:41" x14ac:dyDescent="0.3">
      <c r="C42" s="207">
        <v>24</v>
      </c>
      <c r="D42" s="207">
        <v>6</v>
      </c>
      <c r="E42" s="207">
        <v>11</v>
      </c>
      <c r="F42" s="207">
        <v>5908.6608667036871</v>
      </c>
      <c r="G42" s="207">
        <v>0</v>
      </c>
      <c r="H42" s="207">
        <v>4241.9942000370202</v>
      </c>
      <c r="I42" s="207">
        <v>0</v>
      </c>
      <c r="J42" s="207">
        <v>0</v>
      </c>
      <c r="K42" s="207">
        <v>1666.6666666666667</v>
      </c>
      <c r="L42" s="207">
        <v>0</v>
      </c>
      <c r="M42" s="207">
        <v>0</v>
      </c>
      <c r="N42" s="207">
        <v>0</v>
      </c>
      <c r="O42" s="207">
        <v>0</v>
      </c>
      <c r="P42" s="207">
        <v>0</v>
      </c>
      <c r="Q42" s="207">
        <v>0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0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</row>
    <row r="43" spans="3:41" x14ac:dyDescent="0.3">
      <c r="C43" s="207">
        <v>24</v>
      </c>
      <c r="D43" s="207">
        <v>7</v>
      </c>
      <c r="E43" s="207">
        <v>1</v>
      </c>
      <c r="F43" s="207">
        <v>54.25</v>
      </c>
      <c r="G43" s="207">
        <v>0</v>
      </c>
      <c r="H43" s="207">
        <v>0</v>
      </c>
      <c r="I43" s="207">
        <v>10.3</v>
      </c>
      <c r="J43" s="207">
        <v>0</v>
      </c>
      <c r="K43" s="207">
        <v>29</v>
      </c>
      <c r="L43" s="207">
        <v>0</v>
      </c>
      <c r="M43" s="207">
        <v>0</v>
      </c>
      <c r="N43" s="207">
        <v>0</v>
      </c>
      <c r="O43" s="207">
        <v>0</v>
      </c>
      <c r="P43" s="207">
        <v>0</v>
      </c>
      <c r="Q43" s="207">
        <v>0</v>
      </c>
      <c r="R43" s="207">
        <v>13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0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0.95</v>
      </c>
      <c r="AO43" s="207">
        <v>1</v>
      </c>
    </row>
    <row r="44" spans="3:41" x14ac:dyDescent="0.3">
      <c r="C44" s="207">
        <v>24</v>
      </c>
      <c r="D44" s="207">
        <v>7</v>
      </c>
      <c r="E44" s="207">
        <v>2</v>
      </c>
      <c r="F44" s="207">
        <v>6072.2</v>
      </c>
      <c r="G44" s="207">
        <v>0</v>
      </c>
      <c r="H44" s="207">
        <v>0</v>
      </c>
      <c r="I44" s="207">
        <v>1215.2</v>
      </c>
      <c r="J44" s="207">
        <v>0</v>
      </c>
      <c r="K44" s="207">
        <v>3120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1512.8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112.2</v>
      </c>
      <c r="AO44" s="207">
        <v>112</v>
      </c>
    </row>
    <row r="45" spans="3:41" x14ac:dyDescent="0.3">
      <c r="C45" s="207">
        <v>24</v>
      </c>
      <c r="D45" s="207">
        <v>7</v>
      </c>
      <c r="E45" s="207">
        <v>5</v>
      </c>
      <c r="F45" s="207">
        <v>65</v>
      </c>
      <c r="G45" s="207">
        <v>65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0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</row>
    <row r="46" spans="3:41" x14ac:dyDescent="0.3">
      <c r="C46" s="207">
        <v>24</v>
      </c>
      <c r="D46" s="207">
        <v>7</v>
      </c>
      <c r="E46" s="207">
        <v>6</v>
      </c>
      <c r="F46" s="207">
        <v>2408935</v>
      </c>
      <c r="G46" s="207">
        <v>9150</v>
      </c>
      <c r="H46" s="207">
        <v>0</v>
      </c>
      <c r="I46" s="207">
        <v>768245</v>
      </c>
      <c r="J46" s="207">
        <v>0</v>
      </c>
      <c r="K46" s="207">
        <v>1138867</v>
      </c>
      <c r="L46" s="207">
        <v>0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448241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0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23288</v>
      </c>
      <c r="AO46" s="207">
        <v>21144</v>
      </c>
    </row>
    <row r="47" spans="3:41" x14ac:dyDescent="0.3">
      <c r="C47" s="207">
        <v>24</v>
      </c>
      <c r="D47" s="207">
        <v>7</v>
      </c>
      <c r="E47" s="207">
        <v>9</v>
      </c>
      <c r="F47" s="207">
        <v>818877</v>
      </c>
      <c r="G47" s="207">
        <v>0</v>
      </c>
      <c r="H47" s="207">
        <v>0</v>
      </c>
      <c r="I47" s="207">
        <v>279762</v>
      </c>
      <c r="J47" s="207">
        <v>0</v>
      </c>
      <c r="K47" s="207">
        <v>379865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146002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7078</v>
      </c>
      <c r="AO47" s="207">
        <v>6170</v>
      </c>
    </row>
    <row r="48" spans="3:41" x14ac:dyDescent="0.3">
      <c r="C48" s="207">
        <v>24</v>
      </c>
      <c r="D48" s="207">
        <v>7</v>
      </c>
      <c r="E48" s="207">
        <v>10</v>
      </c>
      <c r="F48" s="207">
        <v>2500</v>
      </c>
      <c r="G48" s="207">
        <v>0</v>
      </c>
      <c r="H48" s="207">
        <v>0</v>
      </c>
      <c r="I48" s="207">
        <v>0</v>
      </c>
      <c r="J48" s="207">
        <v>0</v>
      </c>
      <c r="K48" s="207">
        <v>2500</v>
      </c>
      <c r="L48" s="207">
        <v>0</v>
      </c>
      <c r="M48" s="207">
        <v>0</v>
      </c>
      <c r="N48" s="207">
        <v>0</v>
      </c>
      <c r="O48" s="207">
        <v>0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</row>
    <row r="49" spans="3:41" x14ac:dyDescent="0.3">
      <c r="C49" s="207">
        <v>24</v>
      </c>
      <c r="D49" s="207">
        <v>7</v>
      </c>
      <c r="E49" s="207">
        <v>11</v>
      </c>
      <c r="F49" s="207">
        <v>5908.6608667036871</v>
      </c>
      <c r="G49" s="207">
        <v>0</v>
      </c>
      <c r="H49" s="207">
        <v>4241.9942000370202</v>
      </c>
      <c r="I49" s="207">
        <v>0</v>
      </c>
      <c r="J49" s="207">
        <v>0</v>
      </c>
      <c r="K49" s="207">
        <v>1666.6666666666667</v>
      </c>
      <c r="L49" s="207">
        <v>0</v>
      </c>
      <c r="M49" s="207">
        <v>0</v>
      </c>
      <c r="N49" s="207">
        <v>0</v>
      </c>
      <c r="O49" s="207">
        <v>0</v>
      </c>
      <c r="P49" s="207">
        <v>0</v>
      </c>
      <c r="Q49" s="207">
        <v>0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0</v>
      </c>
      <c r="Z49" s="207">
        <v>0</v>
      </c>
      <c r="AA49" s="207">
        <v>0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207">
        <v>0</v>
      </c>
      <c r="AK49" s="207">
        <v>0</v>
      </c>
      <c r="AL49" s="207">
        <v>0</v>
      </c>
      <c r="AM49" s="207">
        <v>0</v>
      </c>
      <c r="AN49" s="207">
        <v>0</v>
      </c>
      <c r="AO49" s="207">
        <v>0</v>
      </c>
    </row>
    <row r="50" spans="3:41" x14ac:dyDescent="0.3">
      <c r="C50" s="207">
        <v>24</v>
      </c>
      <c r="D50" s="207">
        <v>8</v>
      </c>
      <c r="E50" s="207">
        <v>1</v>
      </c>
      <c r="F50" s="207">
        <v>54.3</v>
      </c>
      <c r="G50" s="207">
        <v>0</v>
      </c>
      <c r="H50" s="207">
        <v>0</v>
      </c>
      <c r="I50" s="207">
        <v>10.35</v>
      </c>
      <c r="J50" s="207">
        <v>0</v>
      </c>
      <c r="K50" s="207">
        <v>29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13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0</v>
      </c>
      <c r="Z50" s="207">
        <v>0</v>
      </c>
      <c r="AA50" s="207">
        <v>0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207">
        <v>0</v>
      </c>
      <c r="AK50" s="207">
        <v>0</v>
      </c>
      <c r="AL50" s="207">
        <v>0</v>
      </c>
      <c r="AM50" s="207">
        <v>0</v>
      </c>
      <c r="AN50" s="207">
        <v>0.95</v>
      </c>
      <c r="AO50" s="207">
        <v>1</v>
      </c>
    </row>
    <row r="51" spans="3:41" x14ac:dyDescent="0.3">
      <c r="C51" s="207">
        <v>24</v>
      </c>
      <c r="D51" s="207">
        <v>8</v>
      </c>
      <c r="E51" s="207">
        <v>2</v>
      </c>
      <c r="F51" s="207">
        <v>5870</v>
      </c>
      <c r="G51" s="207">
        <v>0</v>
      </c>
      <c r="H51" s="207">
        <v>0</v>
      </c>
      <c r="I51" s="207">
        <v>1375.9</v>
      </c>
      <c r="J51" s="207">
        <v>0</v>
      </c>
      <c r="K51" s="207">
        <v>2944</v>
      </c>
      <c r="L51" s="207">
        <v>0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1316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0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207">
        <v>0</v>
      </c>
      <c r="AK51" s="207">
        <v>0</v>
      </c>
      <c r="AL51" s="207">
        <v>0</v>
      </c>
      <c r="AM51" s="207">
        <v>0</v>
      </c>
      <c r="AN51" s="207">
        <v>106.1</v>
      </c>
      <c r="AO51" s="207">
        <v>128</v>
      </c>
    </row>
    <row r="52" spans="3:41" x14ac:dyDescent="0.3">
      <c r="C52" s="207">
        <v>24</v>
      </c>
      <c r="D52" s="207">
        <v>8</v>
      </c>
      <c r="E52" s="207">
        <v>5</v>
      </c>
      <c r="F52" s="207">
        <v>56</v>
      </c>
      <c r="G52" s="207">
        <v>56</v>
      </c>
      <c r="H52" s="207">
        <v>0</v>
      </c>
      <c r="I52" s="207">
        <v>0</v>
      </c>
      <c r="J52" s="207">
        <v>0</v>
      </c>
      <c r="K52" s="207">
        <v>0</v>
      </c>
      <c r="L52" s="207">
        <v>0</v>
      </c>
      <c r="M52" s="207">
        <v>0</v>
      </c>
      <c r="N52" s="207">
        <v>0</v>
      </c>
      <c r="O52" s="207">
        <v>0</v>
      </c>
      <c r="P52" s="207">
        <v>0</v>
      </c>
      <c r="Q52" s="207">
        <v>0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0</v>
      </c>
      <c r="Z52" s="207">
        <v>0</v>
      </c>
      <c r="AA52" s="207">
        <v>0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207">
        <v>0</v>
      </c>
      <c r="AK52" s="207">
        <v>0</v>
      </c>
      <c r="AL52" s="207">
        <v>0</v>
      </c>
      <c r="AM52" s="207">
        <v>0</v>
      </c>
      <c r="AN52" s="207">
        <v>0</v>
      </c>
      <c r="AO52" s="207">
        <v>0</v>
      </c>
    </row>
    <row r="53" spans="3:41" x14ac:dyDescent="0.3">
      <c r="C53" s="207">
        <v>24</v>
      </c>
      <c r="D53" s="207">
        <v>8</v>
      </c>
      <c r="E53" s="207">
        <v>6</v>
      </c>
      <c r="F53" s="207">
        <v>1601593</v>
      </c>
      <c r="G53" s="207">
        <v>7590</v>
      </c>
      <c r="H53" s="207">
        <v>0</v>
      </c>
      <c r="I53" s="207">
        <v>492276</v>
      </c>
      <c r="J53" s="207">
        <v>0</v>
      </c>
      <c r="K53" s="207">
        <v>764227</v>
      </c>
      <c r="L53" s="207">
        <v>0</v>
      </c>
      <c r="M53" s="207">
        <v>0</v>
      </c>
      <c r="N53" s="207">
        <v>0</v>
      </c>
      <c r="O53" s="207">
        <v>0</v>
      </c>
      <c r="P53" s="207">
        <v>0</v>
      </c>
      <c r="Q53" s="207">
        <v>0</v>
      </c>
      <c r="R53" s="207">
        <v>307174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0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15807</v>
      </c>
      <c r="AO53" s="207">
        <v>14519</v>
      </c>
    </row>
    <row r="54" spans="3:41" x14ac:dyDescent="0.3">
      <c r="C54" s="207">
        <v>24</v>
      </c>
      <c r="D54" s="207">
        <v>8</v>
      </c>
      <c r="E54" s="207">
        <v>9</v>
      </c>
      <c r="F54" s="207">
        <v>51772</v>
      </c>
      <c r="G54" s="207">
        <v>0</v>
      </c>
      <c r="H54" s="207">
        <v>0</v>
      </c>
      <c r="I54" s="207">
        <v>30126</v>
      </c>
      <c r="J54" s="207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0</v>
      </c>
      <c r="P54" s="207">
        <v>0</v>
      </c>
      <c r="Q54" s="207">
        <v>0</v>
      </c>
      <c r="R54" s="207">
        <v>21646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207">
        <v>0</v>
      </c>
      <c r="AK54" s="207">
        <v>0</v>
      </c>
      <c r="AL54" s="207">
        <v>0</v>
      </c>
      <c r="AM54" s="207">
        <v>0</v>
      </c>
      <c r="AN54" s="207">
        <v>0</v>
      </c>
      <c r="AO54" s="207">
        <v>0</v>
      </c>
    </row>
    <row r="55" spans="3:41" x14ac:dyDescent="0.3">
      <c r="C55" s="207">
        <v>24</v>
      </c>
      <c r="D55" s="207">
        <v>8</v>
      </c>
      <c r="E55" s="207">
        <v>10</v>
      </c>
      <c r="F55" s="207">
        <v>2500</v>
      </c>
      <c r="G55" s="207">
        <v>0</v>
      </c>
      <c r="H55" s="207">
        <v>0</v>
      </c>
      <c r="I55" s="207">
        <v>0</v>
      </c>
      <c r="J55" s="207">
        <v>0</v>
      </c>
      <c r="K55" s="207">
        <v>2500</v>
      </c>
      <c r="L55" s="207">
        <v>0</v>
      </c>
      <c r="M55" s="207">
        <v>0</v>
      </c>
      <c r="N55" s="207">
        <v>0</v>
      </c>
      <c r="O55" s="207">
        <v>0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</row>
    <row r="56" spans="3:41" x14ac:dyDescent="0.3">
      <c r="C56" s="207">
        <v>24</v>
      </c>
      <c r="D56" s="207">
        <v>8</v>
      </c>
      <c r="E56" s="207">
        <v>11</v>
      </c>
      <c r="F56" s="207">
        <v>5908.6608667036871</v>
      </c>
      <c r="G56" s="207">
        <v>0</v>
      </c>
      <c r="H56" s="207">
        <v>4241.9942000370202</v>
      </c>
      <c r="I56" s="207">
        <v>0</v>
      </c>
      <c r="J56" s="207">
        <v>0</v>
      </c>
      <c r="K56" s="207">
        <v>1666.6666666666667</v>
      </c>
      <c r="L56" s="207">
        <v>0</v>
      </c>
      <c r="M56" s="207">
        <v>0</v>
      </c>
      <c r="N56" s="207">
        <v>0</v>
      </c>
      <c r="O56" s="207">
        <v>0</v>
      </c>
      <c r="P56" s="207">
        <v>0</v>
      </c>
      <c r="Q56" s="207">
        <v>0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0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</row>
    <row r="57" spans="3:41" x14ac:dyDescent="0.3">
      <c r="C57" s="207">
        <v>24</v>
      </c>
      <c r="D57" s="207">
        <v>9</v>
      </c>
      <c r="E57" s="207">
        <v>1</v>
      </c>
      <c r="F57" s="207">
        <v>54.45</v>
      </c>
      <c r="G57" s="207">
        <v>0</v>
      </c>
      <c r="H57" s="207">
        <v>0</v>
      </c>
      <c r="I57" s="207">
        <v>10.5</v>
      </c>
      <c r="J57" s="207">
        <v>0</v>
      </c>
      <c r="K57" s="207">
        <v>29</v>
      </c>
      <c r="L57" s="207">
        <v>0</v>
      </c>
      <c r="M57" s="207">
        <v>0</v>
      </c>
      <c r="N57" s="207">
        <v>0</v>
      </c>
      <c r="O57" s="207">
        <v>0</v>
      </c>
      <c r="P57" s="207">
        <v>0</v>
      </c>
      <c r="Q57" s="207">
        <v>0</v>
      </c>
      <c r="R57" s="207">
        <v>13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0</v>
      </c>
      <c r="Z57" s="207">
        <v>0</v>
      </c>
      <c r="AA57" s="207">
        <v>0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207">
        <v>0</v>
      </c>
      <c r="AK57" s="207">
        <v>0</v>
      </c>
      <c r="AL57" s="207">
        <v>0</v>
      </c>
      <c r="AM57" s="207">
        <v>0</v>
      </c>
      <c r="AN57" s="207">
        <v>0.95</v>
      </c>
      <c r="AO57" s="207">
        <v>1</v>
      </c>
    </row>
    <row r="58" spans="3:41" x14ac:dyDescent="0.3">
      <c r="C58" s="207">
        <v>24</v>
      </c>
      <c r="D58" s="207">
        <v>9</v>
      </c>
      <c r="E58" s="207">
        <v>2</v>
      </c>
      <c r="F58" s="207">
        <v>9024.6</v>
      </c>
      <c r="G58" s="207">
        <v>0</v>
      </c>
      <c r="H58" s="207">
        <v>0</v>
      </c>
      <c r="I58" s="207">
        <v>1740</v>
      </c>
      <c r="J58" s="207">
        <v>0</v>
      </c>
      <c r="K58" s="207">
        <v>4768</v>
      </c>
      <c r="L58" s="207">
        <v>0</v>
      </c>
      <c r="M58" s="207">
        <v>0</v>
      </c>
      <c r="N58" s="207">
        <v>0</v>
      </c>
      <c r="O58" s="207">
        <v>0</v>
      </c>
      <c r="P58" s="207">
        <v>0</v>
      </c>
      <c r="Q58" s="207">
        <v>0</v>
      </c>
      <c r="R58" s="207">
        <v>2188.4</v>
      </c>
      <c r="S58" s="207">
        <v>0</v>
      </c>
      <c r="T58" s="207">
        <v>0</v>
      </c>
      <c r="U58" s="207">
        <v>0</v>
      </c>
      <c r="V58" s="207">
        <v>0</v>
      </c>
      <c r="W58" s="207">
        <v>0</v>
      </c>
      <c r="X58" s="207">
        <v>0</v>
      </c>
      <c r="Y58" s="207">
        <v>0</v>
      </c>
      <c r="Z58" s="207">
        <v>0</v>
      </c>
      <c r="AA58" s="207">
        <v>0</v>
      </c>
      <c r="AB58" s="207">
        <v>0</v>
      </c>
      <c r="AC58" s="207">
        <v>0</v>
      </c>
      <c r="AD58" s="207">
        <v>0</v>
      </c>
      <c r="AE58" s="207">
        <v>0</v>
      </c>
      <c r="AF58" s="207">
        <v>0</v>
      </c>
      <c r="AG58" s="207">
        <v>0</v>
      </c>
      <c r="AH58" s="207">
        <v>0</v>
      </c>
      <c r="AI58" s="207">
        <v>0</v>
      </c>
      <c r="AJ58" s="207">
        <v>0</v>
      </c>
      <c r="AK58" s="207">
        <v>0</v>
      </c>
      <c r="AL58" s="207">
        <v>0</v>
      </c>
      <c r="AM58" s="207">
        <v>0</v>
      </c>
      <c r="AN58" s="207">
        <v>160.19999999999999</v>
      </c>
      <c r="AO58" s="207">
        <v>168</v>
      </c>
    </row>
    <row r="59" spans="3:41" x14ac:dyDescent="0.3">
      <c r="C59" s="207">
        <v>24</v>
      </c>
      <c r="D59" s="207">
        <v>9</v>
      </c>
      <c r="E59" s="207">
        <v>5</v>
      </c>
      <c r="F59" s="207">
        <v>144.5</v>
      </c>
      <c r="G59" s="207">
        <v>144.5</v>
      </c>
      <c r="H59" s="207">
        <v>0</v>
      </c>
      <c r="I59" s="207">
        <v>0</v>
      </c>
      <c r="J59" s="207">
        <v>0</v>
      </c>
      <c r="K59" s="207">
        <v>0</v>
      </c>
      <c r="L59" s="207">
        <v>0</v>
      </c>
      <c r="M59" s="207">
        <v>0</v>
      </c>
      <c r="N59" s="207">
        <v>0</v>
      </c>
      <c r="O59" s="207">
        <v>0</v>
      </c>
      <c r="P59" s="207">
        <v>0</v>
      </c>
      <c r="Q59" s="207">
        <v>0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v>0</v>
      </c>
      <c r="Y59" s="207">
        <v>0</v>
      </c>
      <c r="Z59" s="207">
        <v>0</v>
      </c>
      <c r="AA59" s="207">
        <v>0</v>
      </c>
      <c r="AB59" s="207">
        <v>0</v>
      </c>
      <c r="AC59" s="207">
        <v>0</v>
      </c>
      <c r="AD59" s="207">
        <v>0</v>
      </c>
      <c r="AE59" s="207">
        <v>0</v>
      </c>
      <c r="AF59" s="207">
        <v>0</v>
      </c>
      <c r="AG59" s="207">
        <v>0</v>
      </c>
      <c r="AH59" s="207">
        <v>0</v>
      </c>
      <c r="AI59" s="207">
        <v>0</v>
      </c>
      <c r="AJ59" s="207">
        <v>0</v>
      </c>
      <c r="AK59" s="207">
        <v>0</v>
      </c>
      <c r="AL59" s="207">
        <v>0</v>
      </c>
      <c r="AM59" s="207">
        <v>0</v>
      </c>
      <c r="AN59" s="207">
        <v>0</v>
      </c>
      <c r="AO59" s="207">
        <v>0</v>
      </c>
    </row>
    <row r="60" spans="3:41" x14ac:dyDescent="0.3">
      <c r="C60" s="207">
        <v>24</v>
      </c>
      <c r="D60" s="207">
        <v>9</v>
      </c>
      <c r="E60" s="207">
        <v>6</v>
      </c>
      <c r="F60" s="207">
        <v>1578774</v>
      </c>
      <c r="G60" s="207">
        <v>24720</v>
      </c>
      <c r="H60" s="207">
        <v>0</v>
      </c>
      <c r="I60" s="207">
        <v>462047</v>
      </c>
      <c r="J60" s="207">
        <v>0</v>
      </c>
      <c r="K60" s="207">
        <v>761000</v>
      </c>
      <c r="L60" s="207">
        <v>0</v>
      </c>
      <c r="M60" s="207">
        <v>0</v>
      </c>
      <c r="N60" s="207">
        <v>0</v>
      </c>
      <c r="O60" s="207">
        <v>0</v>
      </c>
      <c r="P60" s="207">
        <v>0</v>
      </c>
      <c r="Q60" s="207">
        <v>0</v>
      </c>
      <c r="R60" s="207">
        <v>300169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0</v>
      </c>
      <c r="AB60" s="207">
        <v>0</v>
      </c>
      <c r="AC60" s="207">
        <v>0</v>
      </c>
      <c r="AD60" s="207">
        <v>0</v>
      </c>
      <c r="AE60" s="207">
        <v>0</v>
      </c>
      <c r="AF60" s="207">
        <v>0</v>
      </c>
      <c r="AG60" s="207">
        <v>0</v>
      </c>
      <c r="AH60" s="207">
        <v>0</v>
      </c>
      <c r="AI60" s="207">
        <v>0</v>
      </c>
      <c r="AJ60" s="207">
        <v>0</v>
      </c>
      <c r="AK60" s="207">
        <v>0</v>
      </c>
      <c r="AL60" s="207">
        <v>0</v>
      </c>
      <c r="AM60" s="207">
        <v>0</v>
      </c>
      <c r="AN60" s="207">
        <v>16199</v>
      </c>
      <c r="AO60" s="207">
        <v>14639</v>
      </c>
    </row>
    <row r="61" spans="3:41" x14ac:dyDescent="0.3">
      <c r="C61" s="207">
        <v>24</v>
      </c>
      <c r="D61" s="207">
        <v>9</v>
      </c>
      <c r="E61" s="207">
        <v>11</v>
      </c>
      <c r="F61" s="207">
        <v>5908.6608667036871</v>
      </c>
      <c r="G61" s="207">
        <v>0</v>
      </c>
      <c r="H61" s="207">
        <v>4241.9942000370202</v>
      </c>
      <c r="I61" s="207">
        <v>0</v>
      </c>
      <c r="J61" s="207">
        <v>0</v>
      </c>
      <c r="K61" s="207">
        <v>1666.6666666666667</v>
      </c>
      <c r="L61" s="207">
        <v>0</v>
      </c>
      <c r="M61" s="207">
        <v>0</v>
      </c>
      <c r="N61" s="207">
        <v>0</v>
      </c>
      <c r="O61" s="207">
        <v>0</v>
      </c>
      <c r="P61" s="207">
        <v>0</v>
      </c>
      <c r="Q61" s="207">
        <v>0</v>
      </c>
      <c r="R61" s="207">
        <v>0</v>
      </c>
      <c r="S61" s="207">
        <v>0</v>
      </c>
      <c r="T61" s="207">
        <v>0</v>
      </c>
      <c r="U61" s="207">
        <v>0</v>
      </c>
      <c r="V61" s="207">
        <v>0</v>
      </c>
      <c r="W61" s="207">
        <v>0</v>
      </c>
      <c r="X61" s="207">
        <v>0</v>
      </c>
      <c r="Y61" s="207">
        <v>0</v>
      </c>
      <c r="Z61" s="207">
        <v>0</v>
      </c>
      <c r="AA61" s="207">
        <v>0</v>
      </c>
      <c r="AB61" s="207">
        <v>0</v>
      </c>
      <c r="AC61" s="207">
        <v>0</v>
      </c>
      <c r="AD61" s="207">
        <v>0</v>
      </c>
      <c r="AE61" s="207">
        <v>0</v>
      </c>
      <c r="AF61" s="207">
        <v>0</v>
      </c>
      <c r="AG61" s="207">
        <v>0</v>
      </c>
      <c r="AH61" s="207">
        <v>0</v>
      </c>
      <c r="AI61" s="207">
        <v>0</v>
      </c>
      <c r="AJ61" s="207">
        <v>0</v>
      </c>
      <c r="AK61" s="207">
        <v>0</v>
      </c>
      <c r="AL61" s="207">
        <v>0</v>
      </c>
      <c r="AM61" s="207">
        <v>0</v>
      </c>
      <c r="AN61" s="207">
        <v>0</v>
      </c>
      <c r="AO61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1805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14967383.350000001</v>
      </c>
      <c r="C3" s="201">
        <f t="shared" ref="C3:R3" si="0">SUBTOTAL(9,C6:C1048576)</f>
        <v>7</v>
      </c>
      <c r="D3" s="201">
        <f>SUBTOTAL(9,D6:D1048576)/2</f>
        <v>15166625.649999993</v>
      </c>
      <c r="E3" s="201">
        <f t="shared" si="0"/>
        <v>7.0067235971910033</v>
      </c>
      <c r="F3" s="201">
        <f>SUBTOTAL(9,F6:F1048576)/2</f>
        <v>14118730.009999996</v>
      </c>
      <c r="G3" s="202">
        <f>IF(B3&lt;&gt;0,F3/B3,"")</f>
        <v>0.9432998193368245</v>
      </c>
      <c r="H3" s="203">
        <f t="shared" si="0"/>
        <v>2000271.45</v>
      </c>
      <c r="I3" s="201">
        <f t="shared" si="0"/>
        <v>2</v>
      </c>
      <c r="J3" s="201">
        <f t="shared" si="0"/>
        <v>1874618</v>
      </c>
      <c r="K3" s="201">
        <f t="shared" si="0"/>
        <v>1.9184456464354838</v>
      </c>
      <c r="L3" s="201">
        <f t="shared" si="0"/>
        <v>1825820</v>
      </c>
      <c r="M3" s="204">
        <f>IF(H3&lt;&gt;0,L3/H3,"")</f>
        <v>0.91278611210493454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254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4"/>
      <c r="B5" s="505">
        <v>2013</v>
      </c>
      <c r="C5" s="506"/>
      <c r="D5" s="506">
        <v>2014</v>
      </c>
      <c r="E5" s="506"/>
      <c r="F5" s="506">
        <v>2015</v>
      </c>
      <c r="G5" s="507" t="s">
        <v>2</v>
      </c>
      <c r="H5" s="505">
        <v>2013</v>
      </c>
      <c r="I5" s="506"/>
      <c r="J5" s="506">
        <v>2014</v>
      </c>
      <c r="K5" s="506"/>
      <c r="L5" s="506">
        <v>2015</v>
      </c>
      <c r="M5" s="507" t="s">
        <v>2</v>
      </c>
      <c r="N5" s="505">
        <v>2013</v>
      </c>
      <c r="O5" s="506"/>
      <c r="P5" s="506">
        <v>2014</v>
      </c>
      <c r="Q5" s="506"/>
      <c r="R5" s="506">
        <v>2015</v>
      </c>
      <c r="S5" s="507" t="s">
        <v>2</v>
      </c>
    </row>
    <row r="6" spans="1:19" ht="14.4" customHeight="1" x14ac:dyDescent="0.3">
      <c r="A6" s="452" t="s">
        <v>1803</v>
      </c>
      <c r="B6" s="508">
        <v>10454909.990000002</v>
      </c>
      <c r="C6" s="417">
        <v>1</v>
      </c>
      <c r="D6" s="508">
        <v>10495623.389999989</v>
      </c>
      <c r="E6" s="417">
        <v>1.0038941894324225</v>
      </c>
      <c r="F6" s="508">
        <v>9795844.4199999925</v>
      </c>
      <c r="G6" s="439">
        <v>0.93696114355547799</v>
      </c>
      <c r="H6" s="508">
        <v>1197731.45</v>
      </c>
      <c r="I6" s="417">
        <v>1</v>
      </c>
      <c r="J6" s="508">
        <v>1015271</v>
      </c>
      <c r="K6" s="417">
        <v>0.84766163566966535</v>
      </c>
      <c r="L6" s="508">
        <v>1123460</v>
      </c>
      <c r="M6" s="439">
        <v>0.93798989748494965</v>
      </c>
      <c r="N6" s="508"/>
      <c r="O6" s="417"/>
      <c r="P6" s="508"/>
      <c r="Q6" s="417"/>
      <c r="R6" s="508"/>
      <c r="S6" s="463"/>
    </row>
    <row r="7" spans="1:19" ht="14.4" customHeight="1" thickBot="1" x14ac:dyDescent="0.35">
      <c r="A7" s="510" t="s">
        <v>1804</v>
      </c>
      <c r="B7" s="509">
        <v>4512473.3599999994</v>
      </c>
      <c r="C7" s="429">
        <v>1</v>
      </c>
      <c r="D7" s="509">
        <v>4671002.2600000016</v>
      </c>
      <c r="E7" s="429">
        <v>1.0351312655727241</v>
      </c>
      <c r="F7" s="509">
        <v>4322885.589999998</v>
      </c>
      <c r="G7" s="440">
        <v>0.95798584171586076</v>
      </c>
      <c r="H7" s="509">
        <v>802540</v>
      </c>
      <c r="I7" s="429">
        <v>1</v>
      </c>
      <c r="J7" s="509">
        <v>859347</v>
      </c>
      <c r="K7" s="429">
        <v>1.0707840107658184</v>
      </c>
      <c r="L7" s="509">
        <v>702360</v>
      </c>
      <c r="M7" s="440">
        <v>0.8751713310239988</v>
      </c>
      <c r="N7" s="509"/>
      <c r="O7" s="429"/>
      <c r="P7" s="509"/>
      <c r="Q7" s="429"/>
      <c r="R7" s="509"/>
      <c r="S7" s="464"/>
    </row>
    <row r="8" spans="1:19" ht="14.4" customHeight="1" thickBot="1" x14ac:dyDescent="0.35"/>
    <row r="9" spans="1:19" ht="14.4" customHeight="1" x14ac:dyDescent="0.3">
      <c r="A9" s="452" t="s">
        <v>449</v>
      </c>
      <c r="B9" s="508">
        <v>1088003.3700000001</v>
      </c>
      <c r="C9" s="417">
        <v>1</v>
      </c>
      <c r="D9" s="508">
        <v>975398.89999999979</v>
      </c>
      <c r="E9" s="417">
        <v>0.89650356505789108</v>
      </c>
      <c r="F9" s="508">
        <v>926371.13000000024</v>
      </c>
      <c r="G9" s="439">
        <v>0.85144141603164347</v>
      </c>
      <c r="H9" s="508"/>
      <c r="I9" s="417"/>
      <c r="J9" s="508"/>
      <c r="K9" s="417"/>
      <c r="L9" s="508"/>
      <c r="M9" s="439"/>
      <c r="N9" s="508"/>
      <c r="O9" s="417"/>
      <c r="P9" s="508"/>
      <c r="Q9" s="417"/>
      <c r="R9" s="508"/>
      <c r="S9" s="463"/>
    </row>
    <row r="10" spans="1:19" ht="14.4" customHeight="1" x14ac:dyDescent="0.3">
      <c r="A10" s="513" t="s">
        <v>1806</v>
      </c>
      <c r="B10" s="511">
        <v>4512473.3600000003</v>
      </c>
      <c r="C10" s="423">
        <v>1</v>
      </c>
      <c r="D10" s="511">
        <v>4671002.2599999979</v>
      </c>
      <c r="E10" s="423">
        <v>1.0351312655727229</v>
      </c>
      <c r="F10" s="511">
        <v>4322885.5900000008</v>
      </c>
      <c r="G10" s="448">
        <v>0.95798584171586121</v>
      </c>
      <c r="H10" s="511"/>
      <c r="I10" s="423"/>
      <c r="J10" s="511"/>
      <c r="K10" s="423"/>
      <c r="L10" s="511"/>
      <c r="M10" s="448"/>
      <c r="N10" s="511"/>
      <c r="O10" s="423"/>
      <c r="P10" s="511"/>
      <c r="Q10" s="423"/>
      <c r="R10" s="511"/>
      <c r="S10" s="512"/>
    </row>
    <row r="11" spans="1:19" ht="14.4" customHeight="1" x14ac:dyDescent="0.3">
      <c r="A11" s="513" t="s">
        <v>1807</v>
      </c>
      <c r="B11" s="511">
        <v>2446639.9800000014</v>
      </c>
      <c r="C11" s="423">
        <v>1</v>
      </c>
      <c r="D11" s="511">
        <v>2401061.1199999987</v>
      </c>
      <c r="E11" s="423">
        <v>0.98137083495218502</v>
      </c>
      <c r="F11" s="511">
        <v>2521796.6800000002</v>
      </c>
      <c r="G11" s="448">
        <v>1.0307183323310194</v>
      </c>
      <c r="H11" s="511"/>
      <c r="I11" s="423"/>
      <c r="J11" s="511"/>
      <c r="K11" s="423"/>
      <c r="L11" s="511"/>
      <c r="M11" s="448"/>
      <c r="N11" s="511"/>
      <c r="O11" s="423"/>
      <c r="P11" s="511"/>
      <c r="Q11" s="423"/>
      <c r="R11" s="511"/>
      <c r="S11" s="512"/>
    </row>
    <row r="12" spans="1:19" ht="14.4" customHeight="1" x14ac:dyDescent="0.3">
      <c r="A12" s="513" t="s">
        <v>1808</v>
      </c>
      <c r="B12" s="511">
        <v>2532030.0100000007</v>
      </c>
      <c r="C12" s="423">
        <v>1</v>
      </c>
      <c r="D12" s="511">
        <v>2588103.3199999994</v>
      </c>
      <c r="E12" s="423">
        <v>1.0221455945539912</v>
      </c>
      <c r="F12" s="511">
        <v>2118230.02</v>
      </c>
      <c r="G12" s="448">
        <v>0.83657382086083543</v>
      </c>
      <c r="H12" s="511"/>
      <c r="I12" s="423"/>
      <c r="J12" s="511"/>
      <c r="K12" s="423"/>
      <c r="L12" s="511"/>
      <c r="M12" s="448"/>
      <c r="N12" s="511"/>
      <c r="O12" s="423"/>
      <c r="P12" s="511"/>
      <c r="Q12" s="423"/>
      <c r="R12" s="511"/>
      <c r="S12" s="512"/>
    </row>
    <row r="13" spans="1:19" ht="14.4" customHeight="1" thickBot="1" x14ac:dyDescent="0.35">
      <c r="A13" s="510" t="s">
        <v>1809</v>
      </c>
      <c r="B13" s="509">
        <v>4388236.629999999</v>
      </c>
      <c r="C13" s="429">
        <v>1</v>
      </c>
      <c r="D13" s="509">
        <v>4531060.0500000007</v>
      </c>
      <c r="E13" s="429">
        <v>1.0325468820490662</v>
      </c>
      <c r="F13" s="509">
        <v>4229446.5900000008</v>
      </c>
      <c r="G13" s="440">
        <v>0.96381461316045802</v>
      </c>
      <c r="H13" s="509"/>
      <c r="I13" s="429"/>
      <c r="J13" s="509"/>
      <c r="K13" s="429"/>
      <c r="L13" s="509"/>
      <c r="M13" s="440"/>
      <c r="N13" s="509"/>
      <c r="O13" s="429"/>
      <c r="P13" s="509"/>
      <c r="Q13" s="429"/>
      <c r="R13" s="509"/>
      <c r="S13" s="464"/>
    </row>
    <row r="14" spans="1:19" ht="14.4" customHeight="1" x14ac:dyDescent="0.3">
      <c r="A14" s="514" t="s">
        <v>1810</v>
      </c>
    </row>
    <row r="15" spans="1:19" ht="14.4" customHeight="1" x14ac:dyDescent="0.3">
      <c r="A15" s="515" t="s">
        <v>1811</v>
      </c>
    </row>
    <row r="16" spans="1:19" ht="14.4" customHeight="1" x14ac:dyDescent="0.3">
      <c r="A16" s="514" t="s">
        <v>1812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1814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60665</v>
      </c>
      <c r="C3" s="292">
        <f t="shared" si="0"/>
        <v>63932</v>
      </c>
      <c r="D3" s="292">
        <f t="shared" si="0"/>
        <v>56119</v>
      </c>
      <c r="E3" s="203">
        <f t="shared" si="0"/>
        <v>14967383.349999998</v>
      </c>
      <c r="F3" s="201">
        <f t="shared" si="0"/>
        <v>15166625.649999999</v>
      </c>
      <c r="G3" s="293">
        <f t="shared" si="0"/>
        <v>14118730.010000005</v>
      </c>
    </row>
    <row r="4" spans="1:7" ht="14.4" customHeight="1" x14ac:dyDescent="0.3">
      <c r="A4" s="360" t="s">
        <v>116</v>
      </c>
      <c r="B4" s="361" t="s">
        <v>230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4"/>
      <c r="B5" s="505">
        <v>2013</v>
      </c>
      <c r="C5" s="506">
        <v>2014</v>
      </c>
      <c r="D5" s="506">
        <v>2015</v>
      </c>
      <c r="E5" s="505">
        <v>2013</v>
      </c>
      <c r="F5" s="506">
        <v>2014</v>
      </c>
      <c r="G5" s="516">
        <v>2015</v>
      </c>
    </row>
    <row r="6" spans="1:7" ht="14.4" customHeight="1" thickBot="1" x14ac:dyDescent="0.35">
      <c r="A6" s="519" t="s">
        <v>1813</v>
      </c>
      <c r="B6" s="441">
        <v>60665</v>
      </c>
      <c r="C6" s="441">
        <v>63932</v>
      </c>
      <c r="D6" s="441">
        <v>56119</v>
      </c>
      <c r="E6" s="517">
        <v>14967383.349999998</v>
      </c>
      <c r="F6" s="517">
        <v>15166625.649999999</v>
      </c>
      <c r="G6" s="518">
        <v>14118730.010000005</v>
      </c>
    </row>
    <row r="7" spans="1:7" ht="14.4" customHeight="1" x14ac:dyDescent="0.3">
      <c r="A7" s="514" t="s">
        <v>1810</v>
      </c>
    </row>
    <row r="8" spans="1:7" ht="14.4" customHeight="1" x14ac:dyDescent="0.3">
      <c r="A8" s="515" t="s">
        <v>1811</v>
      </c>
    </row>
    <row r="9" spans="1:7" ht="14.4" customHeight="1" x14ac:dyDescent="0.3">
      <c r="A9" s="514" t="s">
        <v>1812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0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2063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255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63466</v>
      </c>
      <c r="G3" s="89">
        <f t="shared" si="0"/>
        <v>16967654.799999993</v>
      </c>
      <c r="H3" s="66"/>
      <c r="I3" s="66"/>
      <c r="J3" s="89">
        <f t="shared" si="0"/>
        <v>66713</v>
      </c>
      <c r="K3" s="89">
        <f t="shared" si="0"/>
        <v>17041243.649999999</v>
      </c>
      <c r="L3" s="66"/>
      <c r="M3" s="66"/>
      <c r="N3" s="89">
        <f t="shared" si="0"/>
        <v>58626</v>
      </c>
      <c r="O3" s="89">
        <f t="shared" si="0"/>
        <v>15944550.009999996</v>
      </c>
      <c r="P3" s="67">
        <f>IF(G3=0,0,O3/G3)</f>
        <v>0.93970263999005932</v>
      </c>
      <c r="Q3" s="90">
        <f>IF(N3=0,0,O3/N3)</f>
        <v>271.9706275372701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2013</v>
      </c>
      <c r="G4" s="372"/>
      <c r="H4" s="87"/>
      <c r="I4" s="87"/>
      <c r="J4" s="371">
        <v>2014</v>
      </c>
      <c r="K4" s="372"/>
      <c r="L4" s="87"/>
      <c r="M4" s="87"/>
      <c r="N4" s="371">
        <v>2015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0"/>
      <c r="B5" s="521"/>
      <c r="C5" s="522"/>
      <c r="D5" s="523"/>
      <c r="E5" s="524"/>
      <c r="F5" s="525" t="s">
        <v>59</v>
      </c>
      <c r="G5" s="526" t="s">
        <v>14</v>
      </c>
      <c r="H5" s="527"/>
      <c r="I5" s="527"/>
      <c r="J5" s="525" t="s">
        <v>59</v>
      </c>
      <c r="K5" s="526" t="s">
        <v>14</v>
      </c>
      <c r="L5" s="527"/>
      <c r="M5" s="527"/>
      <c r="N5" s="525" t="s">
        <v>59</v>
      </c>
      <c r="O5" s="526" t="s">
        <v>14</v>
      </c>
      <c r="P5" s="528"/>
      <c r="Q5" s="529"/>
    </row>
    <row r="6" spans="1:17" ht="14.4" customHeight="1" x14ac:dyDescent="0.3">
      <c r="A6" s="416" t="s">
        <v>1815</v>
      </c>
      <c r="B6" s="417" t="s">
        <v>449</v>
      </c>
      <c r="C6" s="417" t="s">
        <v>1816</v>
      </c>
      <c r="D6" s="417" t="s">
        <v>1817</v>
      </c>
      <c r="E6" s="417"/>
      <c r="F6" s="420">
        <v>3</v>
      </c>
      <c r="G6" s="420">
        <v>12.45</v>
      </c>
      <c r="H6" s="417">
        <v>1</v>
      </c>
      <c r="I6" s="417">
        <v>4.1499999999999995</v>
      </c>
      <c r="J6" s="420"/>
      <c r="K6" s="420"/>
      <c r="L6" s="417"/>
      <c r="M6" s="417"/>
      <c r="N6" s="420"/>
      <c r="O6" s="420"/>
      <c r="P6" s="439"/>
      <c r="Q6" s="421"/>
    </row>
    <row r="7" spans="1:17" ht="14.4" customHeight="1" x14ac:dyDescent="0.3">
      <c r="A7" s="422" t="s">
        <v>1815</v>
      </c>
      <c r="B7" s="423" t="s">
        <v>449</v>
      </c>
      <c r="C7" s="423" t="s">
        <v>1816</v>
      </c>
      <c r="D7" s="423" t="s">
        <v>1818</v>
      </c>
      <c r="E7" s="423"/>
      <c r="F7" s="426">
        <v>4</v>
      </c>
      <c r="G7" s="426">
        <v>1332</v>
      </c>
      <c r="H7" s="423">
        <v>1</v>
      </c>
      <c r="I7" s="423">
        <v>333</v>
      </c>
      <c r="J7" s="426">
        <v>1</v>
      </c>
      <c r="K7" s="426">
        <v>333</v>
      </c>
      <c r="L7" s="423">
        <v>0.25</v>
      </c>
      <c r="M7" s="423">
        <v>333</v>
      </c>
      <c r="N7" s="426">
        <v>1</v>
      </c>
      <c r="O7" s="426">
        <v>333</v>
      </c>
      <c r="P7" s="448">
        <v>0.25</v>
      </c>
      <c r="Q7" s="427">
        <v>333</v>
      </c>
    </row>
    <row r="8" spans="1:17" ht="14.4" customHeight="1" x14ac:dyDescent="0.3">
      <c r="A8" s="422" t="s">
        <v>1815</v>
      </c>
      <c r="B8" s="423" t="s">
        <v>449</v>
      </c>
      <c r="C8" s="423" t="s">
        <v>1816</v>
      </c>
      <c r="D8" s="423" t="s">
        <v>1819</v>
      </c>
      <c r="E8" s="423"/>
      <c r="F8" s="426">
        <v>82</v>
      </c>
      <c r="G8" s="426">
        <v>9266</v>
      </c>
      <c r="H8" s="423">
        <v>1</v>
      </c>
      <c r="I8" s="423">
        <v>113</v>
      </c>
      <c r="J8" s="426">
        <v>39</v>
      </c>
      <c r="K8" s="426">
        <v>4407</v>
      </c>
      <c r="L8" s="423">
        <v>0.47560975609756095</v>
      </c>
      <c r="M8" s="423">
        <v>113</v>
      </c>
      <c r="N8" s="426">
        <v>83</v>
      </c>
      <c r="O8" s="426">
        <v>9379</v>
      </c>
      <c r="P8" s="448">
        <v>1.0121951219512195</v>
      </c>
      <c r="Q8" s="427">
        <v>113</v>
      </c>
    </row>
    <row r="9" spans="1:17" ht="14.4" customHeight="1" x14ac:dyDescent="0.3">
      <c r="A9" s="422" t="s">
        <v>1815</v>
      </c>
      <c r="B9" s="423" t="s">
        <v>449</v>
      </c>
      <c r="C9" s="423" t="s">
        <v>1816</v>
      </c>
      <c r="D9" s="423" t="s">
        <v>1820</v>
      </c>
      <c r="E9" s="423"/>
      <c r="F9" s="426"/>
      <c r="G9" s="426"/>
      <c r="H9" s="423"/>
      <c r="I9" s="423"/>
      <c r="J9" s="426">
        <v>1</v>
      </c>
      <c r="K9" s="426">
        <v>132</v>
      </c>
      <c r="L9" s="423"/>
      <c r="M9" s="423">
        <v>132</v>
      </c>
      <c r="N9" s="426"/>
      <c r="O9" s="426"/>
      <c r="P9" s="448"/>
      <c r="Q9" s="427"/>
    </row>
    <row r="10" spans="1:17" ht="14.4" customHeight="1" x14ac:dyDescent="0.3">
      <c r="A10" s="422" t="s">
        <v>1815</v>
      </c>
      <c r="B10" s="423" t="s">
        <v>449</v>
      </c>
      <c r="C10" s="423" t="s">
        <v>1816</v>
      </c>
      <c r="D10" s="423" t="s">
        <v>1821</v>
      </c>
      <c r="E10" s="423"/>
      <c r="F10" s="426">
        <v>9</v>
      </c>
      <c r="G10" s="426">
        <v>1971</v>
      </c>
      <c r="H10" s="423">
        <v>1</v>
      </c>
      <c r="I10" s="423">
        <v>219</v>
      </c>
      <c r="J10" s="426">
        <v>2</v>
      </c>
      <c r="K10" s="426">
        <v>438</v>
      </c>
      <c r="L10" s="423">
        <v>0.22222222222222221</v>
      </c>
      <c r="M10" s="423">
        <v>219</v>
      </c>
      <c r="N10" s="426">
        <v>13</v>
      </c>
      <c r="O10" s="426">
        <v>2847</v>
      </c>
      <c r="P10" s="448">
        <v>1.4444444444444444</v>
      </c>
      <c r="Q10" s="427">
        <v>219</v>
      </c>
    </row>
    <row r="11" spans="1:17" ht="14.4" customHeight="1" x14ac:dyDescent="0.3">
      <c r="A11" s="422" t="s">
        <v>1815</v>
      </c>
      <c r="B11" s="423" t="s">
        <v>449</v>
      </c>
      <c r="C11" s="423" t="s">
        <v>1816</v>
      </c>
      <c r="D11" s="423" t="s">
        <v>1822</v>
      </c>
      <c r="E11" s="423"/>
      <c r="F11" s="426">
        <v>9</v>
      </c>
      <c r="G11" s="426">
        <v>2124</v>
      </c>
      <c r="H11" s="423">
        <v>1</v>
      </c>
      <c r="I11" s="423">
        <v>236</v>
      </c>
      <c r="J11" s="426">
        <v>8</v>
      </c>
      <c r="K11" s="426">
        <v>1888</v>
      </c>
      <c r="L11" s="423">
        <v>0.88888888888888884</v>
      </c>
      <c r="M11" s="423">
        <v>236</v>
      </c>
      <c r="N11" s="426">
        <v>11</v>
      </c>
      <c r="O11" s="426">
        <v>2596</v>
      </c>
      <c r="P11" s="448">
        <v>1.2222222222222223</v>
      </c>
      <c r="Q11" s="427">
        <v>236</v>
      </c>
    </row>
    <row r="12" spans="1:17" ht="14.4" customHeight="1" x14ac:dyDescent="0.3">
      <c r="A12" s="422" t="s">
        <v>1815</v>
      </c>
      <c r="B12" s="423" t="s">
        <v>449</v>
      </c>
      <c r="C12" s="423" t="s">
        <v>1816</v>
      </c>
      <c r="D12" s="423" t="s">
        <v>1823</v>
      </c>
      <c r="E12" s="423"/>
      <c r="F12" s="426">
        <v>25</v>
      </c>
      <c r="G12" s="426">
        <v>3900</v>
      </c>
      <c r="H12" s="423">
        <v>1</v>
      </c>
      <c r="I12" s="423">
        <v>156</v>
      </c>
      <c r="J12" s="426">
        <v>25</v>
      </c>
      <c r="K12" s="426">
        <v>3900</v>
      </c>
      <c r="L12" s="423">
        <v>1</v>
      </c>
      <c r="M12" s="423">
        <v>156</v>
      </c>
      <c r="N12" s="426">
        <v>23</v>
      </c>
      <c r="O12" s="426">
        <v>3588</v>
      </c>
      <c r="P12" s="448">
        <v>0.92</v>
      </c>
      <c r="Q12" s="427">
        <v>156</v>
      </c>
    </row>
    <row r="13" spans="1:17" ht="14.4" customHeight="1" x14ac:dyDescent="0.3">
      <c r="A13" s="422" t="s">
        <v>1815</v>
      </c>
      <c r="B13" s="423" t="s">
        <v>449</v>
      </c>
      <c r="C13" s="423" t="s">
        <v>1816</v>
      </c>
      <c r="D13" s="423" t="s">
        <v>1824</v>
      </c>
      <c r="E13" s="423"/>
      <c r="F13" s="426">
        <v>26</v>
      </c>
      <c r="G13" s="426">
        <v>4940</v>
      </c>
      <c r="H13" s="423">
        <v>1</v>
      </c>
      <c r="I13" s="423">
        <v>190</v>
      </c>
      <c r="J13" s="426">
        <v>13</v>
      </c>
      <c r="K13" s="426">
        <v>1710</v>
      </c>
      <c r="L13" s="423">
        <v>0.34615384615384615</v>
      </c>
      <c r="M13" s="423">
        <v>131.53846153846155</v>
      </c>
      <c r="N13" s="426">
        <v>12</v>
      </c>
      <c r="O13" s="426">
        <v>2280</v>
      </c>
      <c r="P13" s="448">
        <v>0.46153846153846156</v>
      </c>
      <c r="Q13" s="427">
        <v>190</v>
      </c>
    </row>
    <row r="14" spans="1:17" ht="14.4" customHeight="1" x14ac:dyDescent="0.3">
      <c r="A14" s="422" t="s">
        <v>1815</v>
      </c>
      <c r="B14" s="423" t="s">
        <v>449</v>
      </c>
      <c r="C14" s="423" t="s">
        <v>1816</v>
      </c>
      <c r="D14" s="423" t="s">
        <v>1825</v>
      </c>
      <c r="E14" s="423"/>
      <c r="F14" s="426">
        <v>4</v>
      </c>
      <c r="G14" s="426">
        <v>336</v>
      </c>
      <c r="H14" s="423">
        <v>1</v>
      </c>
      <c r="I14" s="423">
        <v>84</v>
      </c>
      <c r="J14" s="426">
        <v>2</v>
      </c>
      <c r="K14" s="426">
        <v>168</v>
      </c>
      <c r="L14" s="423">
        <v>0.5</v>
      </c>
      <c r="M14" s="423">
        <v>84</v>
      </c>
      <c r="N14" s="426">
        <v>10</v>
      </c>
      <c r="O14" s="426">
        <v>840</v>
      </c>
      <c r="P14" s="448">
        <v>2.5</v>
      </c>
      <c r="Q14" s="427">
        <v>84</v>
      </c>
    </row>
    <row r="15" spans="1:17" ht="14.4" customHeight="1" x14ac:dyDescent="0.3">
      <c r="A15" s="422" t="s">
        <v>1815</v>
      </c>
      <c r="B15" s="423" t="s">
        <v>449</v>
      </c>
      <c r="C15" s="423" t="s">
        <v>1816</v>
      </c>
      <c r="D15" s="423" t="s">
        <v>1826</v>
      </c>
      <c r="E15" s="423"/>
      <c r="F15" s="426">
        <v>10</v>
      </c>
      <c r="G15" s="426">
        <v>1050</v>
      </c>
      <c r="H15" s="423">
        <v>1</v>
      </c>
      <c r="I15" s="423">
        <v>105</v>
      </c>
      <c r="J15" s="426">
        <v>8</v>
      </c>
      <c r="K15" s="426">
        <v>840</v>
      </c>
      <c r="L15" s="423">
        <v>0.8</v>
      </c>
      <c r="M15" s="423">
        <v>105</v>
      </c>
      <c r="N15" s="426">
        <v>7</v>
      </c>
      <c r="O15" s="426">
        <v>735</v>
      </c>
      <c r="P15" s="448">
        <v>0.7</v>
      </c>
      <c r="Q15" s="427">
        <v>105</v>
      </c>
    </row>
    <row r="16" spans="1:17" ht="14.4" customHeight="1" x14ac:dyDescent="0.3">
      <c r="A16" s="422" t="s">
        <v>1815</v>
      </c>
      <c r="B16" s="423" t="s">
        <v>449</v>
      </c>
      <c r="C16" s="423" t="s">
        <v>1816</v>
      </c>
      <c r="D16" s="423" t="s">
        <v>1827</v>
      </c>
      <c r="E16" s="423"/>
      <c r="F16" s="426">
        <v>1</v>
      </c>
      <c r="G16" s="426">
        <v>350</v>
      </c>
      <c r="H16" s="423">
        <v>1</v>
      </c>
      <c r="I16" s="423">
        <v>350</v>
      </c>
      <c r="J16" s="426"/>
      <c r="K16" s="426"/>
      <c r="L16" s="423"/>
      <c r="M16" s="423"/>
      <c r="N16" s="426"/>
      <c r="O16" s="426"/>
      <c r="P16" s="448"/>
      <c r="Q16" s="427"/>
    </row>
    <row r="17" spans="1:17" ht="14.4" customHeight="1" x14ac:dyDescent="0.3">
      <c r="A17" s="422" t="s">
        <v>1815</v>
      </c>
      <c r="B17" s="423" t="s">
        <v>449</v>
      </c>
      <c r="C17" s="423" t="s">
        <v>1816</v>
      </c>
      <c r="D17" s="423" t="s">
        <v>1828</v>
      </c>
      <c r="E17" s="423"/>
      <c r="F17" s="426">
        <v>80</v>
      </c>
      <c r="G17" s="426">
        <v>47680</v>
      </c>
      <c r="H17" s="423">
        <v>1</v>
      </c>
      <c r="I17" s="423">
        <v>596</v>
      </c>
      <c r="J17" s="426">
        <v>87</v>
      </c>
      <c r="K17" s="426">
        <v>51852</v>
      </c>
      <c r="L17" s="423">
        <v>1.0874999999999999</v>
      </c>
      <c r="M17" s="423">
        <v>596</v>
      </c>
      <c r="N17" s="426">
        <v>58</v>
      </c>
      <c r="O17" s="426">
        <v>34568</v>
      </c>
      <c r="P17" s="448">
        <v>0.72499999999999998</v>
      </c>
      <c r="Q17" s="427">
        <v>596</v>
      </c>
    </row>
    <row r="18" spans="1:17" ht="14.4" customHeight="1" x14ac:dyDescent="0.3">
      <c r="A18" s="422" t="s">
        <v>1815</v>
      </c>
      <c r="B18" s="423" t="s">
        <v>449</v>
      </c>
      <c r="C18" s="423" t="s">
        <v>1816</v>
      </c>
      <c r="D18" s="423" t="s">
        <v>1829</v>
      </c>
      <c r="E18" s="423"/>
      <c r="F18" s="426">
        <v>24</v>
      </c>
      <c r="G18" s="426">
        <v>15984</v>
      </c>
      <c r="H18" s="423">
        <v>1</v>
      </c>
      <c r="I18" s="423">
        <v>666</v>
      </c>
      <c r="J18" s="426">
        <v>21</v>
      </c>
      <c r="K18" s="426">
        <v>13986</v>
      </c>
      <c r="L18" s="423">
        <v>0.875</v>
      </c>
      <c r="M18" s="423">
        <v>666</v>
      </c>
      <c r="N18" s="426">
        <v>8</v>
      </c>
      <c r="O18" s="426">
        <v>5328</v>
      </c>
      <c r="P18" s="448">
        <v>0.33333333333333331</v>
      </c>
      <c r="Q18" s="427">
        <v>666</v>
      </c>
    </row>
    <row r="19" spans="1:17" ht="14.4" customHeight="1" x14ac:dyDescent="0.3">
      <c r="A19" s="422" t="s">
        <v>1815</v>
      </c>
      <c r="B19" s="423" t="s">
        <v>449</v>
      </c>
      <c r="C19" s="423" t="s">
        <v>1816</v>
      </c>
      <c r="D19" s="423" t="s">
        <v>1830</v>
      </c>
      <c r="E19" s="423"/>
      <c r="F19" s="426">
        <v>1</v>
      </c>
      <c r="G19" s="426">
        <v>770</v>
      </c>
      <c r="H19" s="423">
        <v>1</v>
      </c>
      <c r="I19" s="423">
        <v>770</v>
      </c>
      <c r="J19" s="426">
        <v>1</v>
      </c>
      <c r="K19" s="426">
        <v>770</v>
      </c>
      <c r="L19" s="423">
        <v>1</v>
      </c>
      <c r="M19" s="423">
        <v>770</v>
      </c>
      <c r="N19" s="426"/>
      <c r="O19" s="426"/>
      <c r="P19" s="448"/>
      <c r="Q19" s="427"/>
    </row>
    <row r="20" spans="1:17" ht="14.4" customHeight="1" x14ac:dyDescent="0.3">
      <c r="A20" s="422" t="s">
        <v>1815</v>
      </c>
      <c r="B20" s="423" t="s">
        <v>449</v>
      </c>
      <c r="C20" s="423" t="s">
        <v>1816</v>
      </c>
      <c r="D20" s="423" t="s">
        <v>1831</v>
      </c>
      <c r="E20" s="423"/>
      <c r="F20" s="426">
        <v>37</v>
      </c>
      <c r="G20" s="426">
        <v>42992</v>
      </c>
      <c r="H20" s="423">
        <v>1</v>
      </c>
      <c r="I20" s="423">
        <v>1161.9459459459461</v>
      </c>
      <c r="J20" s="426">
        <v>46</v>
      </c>
      <c r="K20" s="426">
        <v>53912</v>
      </c>
      <c r="L20" s="423">
        <v>1.2540007443245256</v>
      </c>
      <c r="M20" s="423">
        <v>1172</v>
      </c>
      <c r="N20" s="426">
        <v>44</v>
      </c>
      <c r="O20" s="426">
        <v>51568</v>
      </c>
      <c r="P20" s="448">
        <v>1.1994789728321549</v>
      </c>
      <c r="Q20" s="427">
        <v>1172</v>
      </c>
    </row>
    <row r="21" spans="1:17" ht="14.4" customHeight="1" x14ac:dyDescent="0.3">
      <c r="A21" s="422" t="s">
        <v>1815</v>
      </c>
      <c r="B21" s="423" t="s">
        <v>449</v>
      </c>
      <c r="C21" s="423" t="s">
        <v>1816</v>
      </c>
      <c r="D21" s="423" t="s">
        <v>1832</v>
      </c>
      <c r="E21" s="423"/>
      <c r="F21" s="426">
        <v>43</v>
      </c>
      <c r="G21" s="426">
        <v>34400</v>
      </c>
      <c r="H21" s="423">
        <v>1</v>
      </c>
      <c r="I21" s="423">
        <v>800</v>
      </c>
      <c r="J21" s="426">
        <v>29</v>
      </c>
      <c r="K21" s="426">
        <v>23200</v>
      </c>
      <c r="L21" s="423">
        <v>0.67441860465116277</v>
      </c>
      <c r="M21" s="423">
        <v>800</v>
      </c>
      <c r="N21" s="426">
        <v>40</v>
      </c>
      <c r="O21" s="426">
        <v>32000</v>
      </c>
      <c r="P21" s="448">
        <v>0.93023255813953487</v>
      </c>
      <c r="Q21" s="427">
        <v>800</v>
      </c>
    </row>
    <row r="22" spans="1:17" ht="14.4" customHeight="1" x14ac:dyDescent="0.3">
      <c r="A22" s="422" t="s">
        <v>1815</v>
      </c>
      <c r="B22" s="423" t="s">
        <v>449</v>
      </c>
      <c r="C22" s="423" t="s">
        <v>1816</v>
      </c>
      <c r="D22" s="423" t="s">
        <v>1833</v>
      </c>
      <c r="E22" s="423"/>
      <c r="F22" s="426">
        <v>2</v>
      </c>
      <c r="G22" s="426">
        <v>1490</v>
      </c>
      <c r="H22" s="423">
        <v>1</v>
      </c>
      <c r="I22" s="423">
        <v>745</v>
      </c>
      <c r="J22" s="426">
        <v>12</v>
      </c>
      <c r="K22" s="426">
        <v>8940</v>
      </c>
      <c r="L22" s="423">
        <v>6</v>
      </c>
      <c r="M22" s="423">
        <v>745</v>
      </c>
      <c r="N22" s="426">
        <v>9</v>
      </c>
      <c r="O22" s="426">
        <v>6705</v>
      </c>
      <c r="P22" s="448">
        <v>4.5</v>
      </c>
      <c r="Q22" s="427">
        <v>745</v>
      </c>
    </row>
    <row r="23" spans="1:17" ht="14.4" customHeight="1" x14ac:dyDescent="0.3">
      <c r="A23" s="422" t="s">
        <v>1815</v>
      </c>
      <c r="B23" s="423" t="s">
        <v>449</v>
      </c>
      <c r="C23" s="423" t="s">
        <v>1816</v>
      </c>
      <c r="D23" s="423" t="s">
        <v>1834</v>
      </c>
      <c r="E23" s="423"/>
      <c r="F23" s="426">
        <v>23</v>
      </c>
      <c r="G23" s="426">
        <v>17135</v>
      </c>
      <c r="H23" s="423">
        <v>1</v>
      </c>
      <c r="I23" s="423">
        <v>745</v>
      </c>
      <c r="J23" s="426">
        <v>41</v>
      </c>
      <c r="K23" s="426">
        <v>30545</v>
      </c>
      <c r="L23" s="423">
        <v>1.7826086956521738</v>
      </c>
      <c r="M23" s="423">
        <v>745</v>
      </c>
      <c r="N23" s="426">
        <v>39</v>
      </c>
      <c r="O23" s="426">
        <v>29055</v>
      </c>
      <c r="P23" s="448">
        <v>1.6956521739130435</v>
      </c>
      <c r="Q23" s="427">
        <v>745</v>
      </c>
    </row>
    <row r="24" spans="1:17" ht="14.4" customHeight="1" x14ac:dyDescent="0.3">
      <c r="A24" s="422" t="s">
        <v>1815</v>
      </c>
      <c r="B24" s="423" t="s">
        <v>449</v>
      </c>
      <c r="C24" s="423" t="s">
        <v>1816</v>
      </c>
      <c r="D24" s="423" t="s">
        <v>1835</v>
      </c>
      <c r="E24" s="423"/>
      <c r="F24" s="426">
        <v>2</v>
      </c>
      <c r="G24" s="426">
        <v>1122</v>
      </c>
      <c r="H24" s="423">
        <v>1</v>
      </c>
      <c r="I24" s="423">
        <v>561</v>
      </c>
      <c r="J24" s="426"/>
      <c r="K24" s="426"/>
      <c r="L24" s="423"/>
      <c r="M24" s="423"/>
      <c r="N24" s="426"/>
      <c r="O24" s="426"/>
      <c r="P24" s="448"/>
      <c r="Q24" s="427"/>
    </row>
    <row r="25" spans="1:17" ht="14.4" customHeight="1" x14ac:dyDescent="0.3">
      <c r="A25" s="422" t="s">
        <v>1815</v>
      </c>
      <c r="B25" s="423" t="s">
        <v>449</v>
      </c>
      <c r="C25" s="423" t="s">
        <v>1816</v>
      </c>
      <c r="D25" s="423" t="s">
        <v>1836</v>
      </c>
      <c r="E25" s="423"/>
      <c r="F25" s="426">
        <v>12</v>
      </c>
      <c r="G25" s="426">
        <v>7104</v>
      </c>
      <c r="H25" s="423">
        <v>1</v>
      </c>
      <c r="I25" s="423">
        <v>592</v>
      </c>
      <c r="J25" s="426">
        <v>7</v>
      </c>
      <c r="K25" s="426">
        <v>4144</v>
      </c>
      <c r="L25" s="423">
        <v>0.58333333333333337</v>
      </c>
      <c r="M25" s="423">
        <v>592</v>
      </c>
      <c r="N25" s="426">
        <v>10</v>
      </c>
      <c r="O25" s="426">
        <v>5920</v>
      </c>
      <c r="P25" s="448">
        <v>0.83333333333333337</v>
      </c>
      <c r="Q25" s="427">
        <v>592</v>
      </c>
    </row>
    <row r="26" spans="1:17" ht="14.4" customHeight="1" x14ac:dyDescent="0.3">
      <c r="A26" s="422" t="s">
        <v>1815</v>
      </c>
      <c r="B26" s="423" t="s">
        <v>449</v>
      </c>
      <c r="C26" s="423" t="s">
        <v>1816</v>
      </c>
      <c r="D26" s="423" t="s">
        <v>1837</v>
      </c>
      <c r="E26" s="423"/>
      <c r="F26" s="426">
        <v>145</v>
      </c>
      <c r="G26" s="426">
        <v>81345</v>
      </c>
      <c r="H26" s="423">
        <v>1</v>
      </c>
      <c r="I26" s="423">
        <v>561</v>
      </c>
      <c r="J26" s="426">
        <v>116</v>
      </c>
      <c r="K26" s="426">
        <v>63954</v>
      </c>
      <c r="L26" s="423">
        <v>0.78620689655172415</v>
      </c>
      <c r="M26" s="423">
        <v>551.32758620689651</v>
      </c>
      <c r="N26" s="426">
        <v>112</v>
      </c>
      <c r="O26" s="426">
        <v>62832</v>
      </c>
      <c r="P26" s="448">
        <v>0.77241379310344827</v>
      </c>
      <c r="Q26" s="427">
        <v>561</v>
      </c>
    </row>
    <row r="27" spans="1:17" ht="14.4" customHeight="1" x14ac:dyDescent="0.3">
      <c r="A27" s="422" t="s">
        <v>1815</v>
      </c>
      <c r="B27" s="423" t="s">
        <v>449</v>
      </c>
      <c r="C27" s="423" t="s">
        <v>1816</v>
      </c>
      <c r="D27" s="423" t="s">
        <v>1838</v>
      </c>
      <c r="E27" s="423"/>
      <c r="F27" s="426">
        <v>156</v>
      </c>
      <c r="G27" s="426">
        <v>80964</v>
      </c>
      <c r="H27" s="423">
        <v>1</v>
      </c>
      <c r="I27" s="423">
        <v>519</v>
      </c>
      <c r="J27" s="426">
        <v>128</v>
      </c>
      <c r="K27" s="426">
        <v>66432</v>
      </c>
      <c r="L27" s="423">
        <v>0.82051282051282048</v>
      </c>
      <c r="M27" s="423">
        <v>519</v>
      </c>
      <c r="N27" s="426">
        <v>113</v>
      </c>
      <c r="O27" s="426">
        <v>58647</v>
      </c>
      <c r="P27" s="448">
        <v>0.72435897435897434</v>
      </c>
      <c r="Q27" s="427">
        <v>519</v>
      </c>
    </row>
    <row r="28" spans="1:17" ht="14.4" customHeight="1" x14ac:dyDescent="0.3">
      <c r="A28" s="422" t="s">
        <v>1815</v>
      </c>
      <c r="B28" s="423" t="s">
        <v>449</v>
      </c>
      <c r="C28" s="423" t="s">
        <v>1816</v>
      </c>
      <c r="D28" s="423" t="s">
        <v>1839</v>
      </c>
      <c r="E28" s="423"/>
      <c r="F28" s="426">
        <v>17</v>
      </c>
      <c r="G28" s="426">
        <v>5457</v>
      </c>
      <c r="H28" s="423">
        <v>1</v>
      </c>
      <c r="I28" s="423">
        <v>321</v>
      </c>
      <c r="J28" s="426">
        <v>8</v>
      </c>
      <c r="K28" s="426">
        <v>2568</v>
      </c>
      <c r="L28" s="423">
        <v>0.47058823529411764</v>
      </c>
      <c r="M28" s="423">
        <v>321</v>
      </c>
      <c r="N28" s="426">
        <v>6</v>
      </c>
      <c r="O28" s="426">
        <v>1926</v>
      </c>
      <c r="P28" s="448">
        <v>0.35294117647058826</v>
      </c>
      <c r="Q28" s="427">
        <v>321</v>
      </c>
    </row>
    <row r="29" spans="1:17" ht="14.4" customHeight="1" x14ac:dyDescent="0.3">
      <c r="A29" s="422" t="s">
        <v>1815</v>
      </c>
      <c r="B29" s="423" t="s">
        <v>449</v>
      </c>
      <c r="C29" s="423" t="s">
        <v>1816</v>
      </c>
      <c r="D29" s="423" t="s">
        <v>1840</v>
      </c>
      <c r="E29" s="423"/>
      <c r="F29" s="426">
        <v>4</v>
      </c>
      <c r="G29" s="426">
        <v>1284</v>
      </c>
      <c r="H29" s="423">
        <v>1</v>
      </c>
      <c r="I29" s="423">
        <v>321</v>
      </c>
      <c r="J29" s="426">
        <v>7</v>
      </c>
      <c r="K29" s="426">
        <v>2247</v>
      </c>
      <c r="L29" s="423">
        <v>1.75</v>
      </c>
      <c r="M29" s="423">
        <v>321</v>
      </c>
      <c r="N29" s="426">
        <v>10</v>
      </c>
      <c r="O29" s="426">
        <v>3210</v>
      </c>
      <c r="P29" s="448">
        <v>2.5</v>
      </c>
      <c r="Q29" s="427">
        <v>321</v>
      </c>
    </row>
    <row r="30" spans="1:17" ht="14.4" customHeight="1" x14ac:dyDescent="0.3">
      <c r="A30" s="422" t="s">
        <v>1815</v>
      </c>
      <c r="B30" s="423" t="s">
        <v>449</v>
      </c>
      <c r="C30" s="423" t="s">
        <v>1816</v>
      </c>
      <c r="D30" s="423" t="s">
        <v>1841</v>
      </c>
      <c r="E30" s="423"/>
      <c r="F30" s="426">
        <v>109</v>
      </c>
      <c r="G30" s="426">
        <v>34989</v>
      </c>
      <c r="H30" s="423">
        <v>1</v>
      </c>
      <c r="I30" s="423">
        <v>321</v>
      </c>
      <c r="J30" s="426">
        <v>89</v>
      </c>
      <c r="K30" s="426">
        <v>28569</v>
      </c>
      <c r="L30" s="423">
        <v>0.8165137614678899</v>
      </c>
      <c r="M30" s="423">
        <v>321</v>
      </c>
      <c r="N30" s="426">
        <v>67</v>
      </c>
      <c r="O30" s="426">
        <v>21507</v>
      </c>
      <c r="P30" s="448">
        <v>0.61467889908256879</v>
      </c>
      <c r="Q30" s="427">
        <v>321</v>
      </c>
    </row>
    <row r="31" spans="1:17" ht="14.4" customHeight="1" x14ac:dyDescent="0.3">
      <c r="A31" s="422" t="s">
        <v>1815</v>
      </c>
      <c r="B31" s="423" t="s">
        <v>449</v>
      </c>
      <c r="C31" s="423" t="s">
        <v>1816</v>
      </c>
      <c r="D31" s="423" t="s">
        <v>1842</v>
      </c>
      <c r="E31" s="423"/>
      <c r="F31" s="426">
        <v>4</v>
      </c>
      <c r="G31" s="426">
        <v>4920</v>
      </c>
      <c r="H31" s="423">
        <v>1</v>
      </c>
      <c r="I31" s="423">
        <v>1230</v>
      </c>
      <c r="J31" s="426">
        <v>6</v>
      </c>
      <c r="K31" s="426">
        <v>7380</v>
      </c>
      <c r="L31" s="423">
        <v>1.5</v>
      </c>
      <c r="M31" s="423">
        <v>1230</v>
      </c>
      <c r="N31" s="426">
        <v>3</v>
      </c>
      <c r="O31" s="426">
        <v>3690</v>
      </c>
      <c r="P31" s="448">
        <v>0.75</v>
      </c>
      <c r="Q31" s="427">
        <v>1230</v>
      </c>
    </row>
    <row r="32" spans="1:17" ht="14.4" customHeight="1" x14ac:dyDescent="0.3">
      <c r="A32" s="422" t="s">
        <v>1815</v>
      </c>
      <c r="B32" s="423" t="s">
        <v>449</v>
      </c>
      <c r="C32" s="423" t="s">
        <v>1816</v>
      </c>
      <c r="D32" s="423" t="s">
        <v>1843</v>
      </c>
      <c r="E32" s="423"/>
      <c r="F32" s="426">
        <v>106</v>
      </c>
      <c r="G32" s="426">
        <v>29892</v>
      </c>
      <c r="H32" s="423">
        <v>1</v>
      </c>
      <c r="I32" s="423">
        <v>282</v>
      </c>
      <c r="J32" s="426">
        <v>127</v>
      </c>
      <c r="K32" s="426">
        <v>33558</v>
      </c>
      <c r="L32" s="423">
        <v>1.1226415094339623</v>
      </c>
      <c r="M32" s="423">
        <v>264.23622047244095</v>
      </c>
      <c r="N32" s="426">
        <v>98</v>
      </c>
      <c r="O32" s="426">
        <v>27636</v>
      </c>
      <c r="P32" s="448">
        <v>0.92452830188679247</v>
      </c>
      <c r="Q32" s="427">
        <v>282</v>
      </c>
    </row>
    <row r="33" spans="1:17" ht="14.4" customHeight="1" x14ac:dyDescent="0.3">
      <c r="A33" s="422" t="s">
        <v>1815</v>
      </c>
      <c r="B33" s="423" t="s">
        <v>449</v>
      </c>
      <c r="C33" s="423" t="s">
        <v>1816</v>
      </c>
      <c r="D33" s="423" t="s">
        <v>1844</v>
      </c>
      <c r="E33" s="423"/>
      <c r="F33" s="426">
        <v>62</v>
      </c>
      <c r="G33" s="426">
        <v>42098</v>
      </c>
      <c r="H33" s="423">
        <v>1</v>
      </c>
      <c r="I33" s="423">
        <v>679</v>
      </c>
      <c r="J33" s="426">
        <v>38</v>
      </c>
      <c r="K33" s="426">
        <v>25802</v>
      </c>
      <c r="L33" s="423">
        <v>0.61290322580645162</v>
      </c>
      <c r="M33" s="423">
        <v>679</v>
      </c>
      <c r="N33" s="426">
        <v>42</v>
      </c>
      <c r="O33" s="426">
        <v>28518</v>
      </c>
      <c r="P33" s="448">
        <v>0.67741935483870963</v>
      </c>
      <c r="Q33" s="427">
        <v>679</v>
      </c>
    </row>
    <row r="34" spans="1:17" ht="14.4" customHeight="1" x14ac:dyDescent="0.3">
      <c r="A34" s="422" t="s">
        <v>1815</v>
      </c>
      <c r="B34" s="423" t="s">
        <v>449</v>
      </c>
      <c r="C34" s="423" t="s">
        <v>1816</v>
      </c>
      <c r="D34" s="423" t="s">
        <v>1845</v>
      </c>
      <c r="E34" s="423"/>
      <c r="F34" s="426">
        <v>28</v>
      </c>
      <c r="G34" s="426">
        <v>26012</v>
      </c>
      <c r="H34" s="423">
        <v>1</v>
      </c>
      <c r="I34" s="423">
        <v>929</v>
      </c>
      <c r="J34" s="426">
        <v>20</v>
      </c>
      <c r="K34" s="426">
        <v>18580</v>
      </c>
      <c r="L34" s="423">
        <v>0.7142857142857143</v>
      </c>
      <c r="M34" s="423">
        <v>929</v>
      </c>
      <c r="N34" s="426">
        <v>23</v>
      </c>
      <c r="O34" s="426">
        <v>21367</v>
      </c>
      <c r="P34" s="448">
        <v>0.8214285714285714</v>
      </c>
      <c r="Q34" s="427">
        <v>929</v>
      </c>
    </row>
    <row r="35" spans="1:17" ht="14.4" customHeight="1" x14ac:dyDescent="0.3">
      <c r="A35" s="422" t="s">
        <v>1815</v>
      </c>
      <c r="B35" s="423" t="s">
        <v>449</v>
      </c>
      <c r="C35" s="423" t="s">
        <v>1816</v>
      </c>
      <c r="D35" s="423" t="s">
        <v>1846</v>
      </c>
      <c r="E35" s="423"/>
      <c r="F35" s="426">
        <v>2</v>
      </c>
      <c r="G35" s="426">
        <v>416</v>
      </c>
      <c r="H35" s="423">
        <v>1</v>
      </c>
      <c r="I35" s="423">
        <v>208</v>
      </c>
      <c r="J35" s="426">
        <v>7</v>
      </c>
      <c r="K35" s="426">
        <v>1456</v>
      </c>
      <c r="L35" s="423">
        <v>3.5</v>
      </c>
      <c r="M35" s="423">
        <v>208</v>
      </c>
      <c r="N35" s="426">
        <v>2</v>
      </c>
      <c r="O35" s="426">
        <v>416</v>
      </c>
      <c r="P35" s="448">
        <v>1</v>
      </c>
      <c r="Q35" s="427">
        <v>208</v>
      </c>
    </row>
    <row r="36" spans="1:17" ht="14.4" customHeight="1" x14ac:dyDescent="0.3">
      <c r="A36" s="422" t="s">
        <v>1815</v>
      </c>
      <c r="B36" s="423" t="s">
        <v>449</v>
      </c>
      <c r="C36" s="423" t="s">
        <v>1816</v>
      </c>
      <c r="D36" s="423" t="s">
        <v>1847</v>
      </c>
      <c r="E36" s="423"/>
      <c r="F36" s="426"/>
      <c r="G36" s="426"/>
      <c r="H36" s="423"/>
      <c r="I36" s="423"/>
      <c r="J36" s="426">
        <v>2</v>
      </c>
      <c r="K36" s="426">
        <v>1016</v>
      </c>
      <c r="L36" s="423"/>
      <c r="M36" s="423">
        <v>508</v>
      </c>
      <c r="N36" s="426">
        <v>1</v>
      </c>
      <c r="O36" s="426">
        <v>508</v>
      </c>
      <c r="P36" s="448"/>
      <c r="Q36" s="427">
        <v>508</v>
      </c>
    </row>
    <row r="37" spans="1:17" ht="14.4" customHeight="1" x14ac:dyDescent="0.3">
      <c r="A37" s="422" t="s">
        <v>1815</v>
      </c>
      <c r="B37" s="423" t="s">
        <v>449</v>
      </c>
      <c r="C37" s="423" t="s">
        <v>1816</v>
      </c>
      <c r="D37" s="423" t="s">
        <v>1848</v>
      </c>
      <c r="E37" s="423"/>
      <c r="F37" s="426">
        <v>29</v>
      </c>
      <c r="G37" s="426">
        <v>50460</v>
      </c>
      <c r="H37" s="423">
        <v>1</v>
      </c>
      <c r="I37" s="423">
        <v>1740</v>
      </c>
      <c r="J37" s="426">
        <v>26</v>
      </c>
      <c r="K37" s="426">
        <v>45240</v>
      </c>
      <c r="L37" s="423">
        <v>0.89655172413793105</v>
      </c>
      <c r="M37" s="423">
        <v>1740</v>
      </c>
      <c r="N37" s="426">
        <v>51</v>
      </c>
      <c r="O37" s="426">
        <v>88740</v>
      </c>
      <c r="P37" s="448">
        <v>1.7586206896551724</v>
      </c>
      <c r="Q37" s="427">
        <v>1740</v>
      </c>
    </row>
    <row r="38" spans="1:17" ht="14.4" customHeight="1" x14ac:dyDescent="0.3">
      <c r="A38" s="422" t="s">
        <v>1815</v>
      </c>
      <c r="B38" s="423" t="s">
        <v>449</v>
      </c>
      <c r="C38" s="423" t="s">
        <v>1816</v>
      </c>
      <c r="D38" s="423" t="s">
        <v>1849</v>
      </c>
      <c r="E38" s="423"/>
      <c r="F38" s="426">
        <v>26</v>
      </c>
      <c r="G38" s="426">
        <v>52624</v>
      </c>
      <c r="H38" s="423">
        <v>1</v>
      </c>
      <c r="I38" s="423">
        <v>2024</v>
      </c>
      <c r="J38" s="426">
        <v>11</v>
      </c>
      <c r="K38" s="426">
        <v>22264</v>
      </c>
      <c r="L38" s="423">
        <v>0.42307692307692307</v>
      </c>
      <c r="M38" s="423">
        <v>2024</v>
      </c>
      <c r="N38" s="426">
        <v>19</v>
      </c>
      <c r="O38" s="426">
        <v>38456</v>
      </c>
      <c r="P38" s="448">
        <v>0.73076923076923073</v>
      </c>
      <c r="Q38" s="427">
        <v>2024</v>
      </c>
    </row>
    <row r="39" spans="1:17" ht="14.4" customHeight="1" x14ac:dyDescent="0.3">
      <c r="A39" s="422" t="s">
        <v>1815</v>
      </c>
      <c r="B39" s="423" t="s">
        <v>449</v>
      </c>
      <c r="C39" s="423" t="s">
        <v>1816</v>
      </c>
      <c r="D39" s="423" t="s">
        <v>1850</v>
      </c>
      <c r="E39" s="423"/>
      <c r="F39" s="426">
        <v>1</v>
      </c>
      <c r="G39" s="426">
        <v>2010</v>
      </c>
      <c r="H39" s="423">
        <v>1</v>
      </c>
      <c r="I39" s="423">
        <v>2010</v>
      </c>
      <c r="J39" s="426">
        <v>3</v>
      </c>
      <c r="K39" s="426">
        <v>6030</v>
      </c>
      <c r="L39" s="423">
        <v>3</v>
      </c>
      <c r="M39" s="423">
        <v>2010</v>
      </c>
      <c r="N39" s="426">
        <v>9</v>
      </c>
      <c r="O39" s="426">
        <v>17880</v>
      </c>
      <c r="P39" s="448">
        <v>8.8955223880597014</v>
      </c>
      <c r="Q39" s="427">
        <v>1986.6666666666667</v>
      </c>
    </row>
    <row r="40" spans="1:17" ht="14.4" customHeight="1" x14ac:dyDescent="0.3">
      <c r="A40" s="422" t="s">
        <v>1815</v>
      </c>
      <c r="B40" s="423" t="s">
        <v>449</v>
      </c>
      <c r="C40" s="423" t="s">
        <v>1816</v>
      </c>
      <c r="D40" s="423" t="s">
        <v>1851</v>
      </c>
      <c r="E40" s="423"/>
      <c r="F40" s="426">
        <v>7</v>
      </c>
      <c r="G40" s="426">
        <v>15022</v>
      </c>
      <c r="H40" s="423">
        <v>1</v>
      </c>
      <c r="I40" s="423">
        <v>2146</v>
      </c>
      <c r="J40" s="426">
        <v>4</v>
      </c>
      <c r="K40" s="426">
        <v>8584</v>
      </c>
      <c r="L40" s="423">
        <v>0.5714285714285714</v>
      </c>
      <c r="M40" s="423">
        <v>2146</v>
      </c>
      <c r="N40" s="426">
        <v>8</v>
      </c>
      <c r="O40" s="426">
        <v>17168</v>
      </c>
      <c r="P40" s="448">
        <v>1.1428571428571428</v>
      </c>
      <c r="Q40" s="427">
        <v>2146</v>
      </c>
    </row>
    <row r="41" spans="1:17" ht="14.4" customHeight="1" x14ac:dyDescent="0.3">
      <c r="A41" s="422" t="s">
        <v>1815</v>
      </c>
      <c r="B41" s="423" t="s">
        <v>449</v>
      </c>
      <c r="C41" s="423" t="s">
        <v>1816</v>
      </c>
      <c r="D41" s="423" t="s">
        <v>1852</v>
      </c>
      <c r="E41" s="423"/>
      <c r="F41" s="426">
        <v>1</v>
      </c>
      <c r="G41" s="426">
        <v>2490</v>
      </c>
      <c r="H41" s="423">
        <v>1</v>
      </c>
      <c r="I41" s="423">
        <v>2490</v>
      </c>
      <c r="J41" s="426"/>
      <c r="K41" s="426"/>
      <c r="L41" s="423"/>
      <c r="M41" s="423"/>
      <c r="N41" s="426"/>
      <c r="O41" s="426"/>
      <c r="P41" s="448"/>
      <c r="Q41" s="427"/>
    </row>
    <row r="42" spans="1:17" ht="14.4" customHeight="1" x14ac:dyDescent="0.3">
      <c r="A42" s="422" t="s">
        <v>1815</v>
      </c>
      <c r="B42" s="423" t="s">
        <v>449</v>
      </c>
      <c r="C42" s="423" t="s">
        <v>1816</v>
      </c>
      <c r="D42" s="423" t="s">
        <v>1853</v>
      </c>
      <c r="E42" s="423"/>
      <c r="F42" s="426">
        <v>5</v>
      </c>
      <c r="G42" s="426">
        <v>6230</v>
      </c>
      <c r="H42" s="423">
        <v>1</v>
      </c>
      <c r="I42" s="423">
        <v>1246</v>
      </c>
      <c r="J42" s="426">
        <v>2</v>
      </c>
      <c r="K42" s="426">
        <v>2492</v>
      </c>
      <c r="L42" s="423">
        <v>0.4</v>
      </c>
      <c r="M42" s="423">
        <v>1246</v>
      </c>
      <c r="N42" s="426">
        <v>3</v>
      </c>
      <c r="O42" s="426">
        <v>3738</v>
      </c>
      <c r="P42" s="448">
        <v>0.6</v>
      </c>
      <c r="Q42" s="427">
        <v>1246</v>
      </c>
    </row>
    <row r="43" spans="1:17" ht="14.4" customHeight="1" x14ac:dyDescent="0.3">
      <c r="A43" s="422" t="s">
        <v>1815</v>
      </c>
      <c r="B43" s="423" t="s">
        <v>449</v>
      </c>
      <c r="C43" s="423" t="s">
        <v>1816</v>
      </c>
      <c r="D43" s="423" t="s">
        <v>1854</v>
      </c>
      <c r="E43" s="423"/>
      <c r="F43" s="426">
        <v>6</v>
      </c>
      <c r="G43" s="426">
        <v>8070</v>
      </c>
      <c r="H43" s="423">
        <v>1</v>
      </c>
      <c r="I43" s="423">
        <v>1345</v>
      </c>
      <c r="J43" s="426">
        <v>2</v>
      </c>
      <c r="K43" s="426">
        <v>2690</v>
      </c>
      <c r="L43" s="423">
        <v>0.33333333333333331</v>
      </c>
      <c r="M43" s="423">
        <v>1345</v>
      </c>
      <c r="N43" s="426">
        <v>2</v>
      </c>
      <c r="O43" s="426">
        <v>2690</v>
      </c>
      <c r="P43" s="448">
        <v>0.33333333333333331</v>
      </c>
      <c r="Q43" s="427">
        <v>1345</v>
      </c>
    </row>
    <row r="44" spans="1:17" ht="14.4" customHeight="1" x14ac:dyDescent="0.3">
      <c r="A44" s="422" t="s">
        <v>1815</v>
      </c>
      <c r="B44" s="423" t="s">
        <v>449</v>
      </c>
      <c r="C44" s="423" t="s">
        <v>1816</v>
      </c>
      <c r="D44" s="423" t="s">
        <v>1855</v>
      </c>
      <c r="E44" s="423"/>
      <c r="F44" s="426">
        <v>77</v>
      </c>
      <c r="G44" s="426">
        <v>273658</v>
      </c>
      <c r="H44" s="423">
        <v>1</v>
      </c>
      <c r="I44" s="423">
        <v>3554</v>
      </c>
      <c r="J44" s="426">
        <v>71</v>
      </c>
      <c r="K44" s="426">
        <v>252334</v>
      </c>
      <c r="L44" s="423">
        <v>0.92207792207792205</v>
      </c>
      <c r="M44" s="423">
        <v>3554</v>
      </c>
      <c r="N44" s="426">
        <v>76</v>
      </c>
      <c r="O44" s="426">
        <v>270104</v>
      </c>
      <c r="P44" s="448">
        <v>0.98701298701298701</v>
      </c>
      <c r="Q44" s="427">
        <v>3554</v>
      </c>
    </row>
    <row r="45" spans="1:17" ht="14.4" customHeight="1" x14ac:dyDescent="0.3">
      <c r="A45" s="422" t="s">
        <v>1815</v>
      </c>
      <c r="B45" s="423" t="s">
        <v>449</v>
      </c>
      <c r="C45" s="423" t="s">
        <v>1816</v>
      </c>
      <c r="D45" s="423" t="s">
        <v>1856</v>
      </c>
      <c r="E45" s="423"/>
      <c r="F45" s="426">
        <v>41</v>
      </c>
      <c r="G45" s="426">
        <v>148234</v>
      </c>
      <c r="H45" s="423">
        <v>1</v>
      </c>
      <c r="I45" s="423">
        <v>3615.4634146341464</v>
      </c>
      <c r="J45" s="426">
        <v>32</v>
      </c>
      <c r="K45" s="426">
        <v>115744</v>
      </c>
      <c r="L45" s="423">
        <v>0.78081951509100478</v>
      </c>
      <c r="M45" s="423">
        <v>3617</v>
      </c>
      <c r="N45" s="426">
        <v>46</v>
      </c>
      <c r="O45" s="426">
        <v>166382</v>
      </c>
      <c r="P45" s="448">
        <v>1.1224280529433193</v>
      </c>
      <c r="Q45" s="427">
        <v>3617</v>
      </c>
    </row>
    <row r="46" spans="1:17" ht="14.4" customHeight="1" x14ac:dyDescent="0.3">
      <c r="A46" s="422" t="s">
        <v>1815</v>
      </c>
      <c r="B46" s="423" t="s">
        <v>449</v>
      </c>
      <c r="C46" s="423" t="s">
        <v>1816</v>
      </c>
      <c r="D46" s="423" t="s">
        <v>1857</v>
      </c>
      <c r="E46" s="423"/>
      <c r="F46" s="426">
        <v>5</v>
      </c>
      <c r="G46" s="426">
        <v>6755</v>
      </c>
      <c r="H46" s="423">
        <v>1</v>
      </c>
      <c r="I46" s="423">
        <v>1351</v>
      </c>
      <c r="J46" s="426">
        <v>6</v>
      </c>
      <c r="K46" s="426">
        <v>5404</v>
      </c>
      <c r="L46" s="423">
        <v>0.8</v>
      </c>
      <c r="M46" s="423">
        <v>900.66666666666663</v>
      </c>
      <c r="N46" s="426">
        <v>4</v>
      </c>
      <c r="O46" s="426">
        <v>5404</v>
      </c>
      <c r="P46" s="448">
        <v>0.8</v>
      </c>
      <c r="Q46" s="427">
        <v>1351</v>
      </c>
    </row>
    <row r="47" spans="1:17" ht="14.4" customHeight="1" x14ac:dyDescent="0.3">
      <c r="A47" s="422" t="s">
        <v>1815</v>
      </c>
      <c r="B47" s="423" t="s">
        <v>449</v>
      </c>
      <c r="C47" s="423" t="s">
        <v>1816</v>
      </c>
      <c r="D47" s="423" t="s">
        <v>1858</v>
      </c>
      <c r="E47" s="423"/>
      <c r="F47" s="426">
        <v>10</v>
      </c>
      <c r="G47" s="426">
        <v>1640</v>
      </c>
      <c r="H47" s="423">
        <v>1</v>
      </c>
      <c r="I47" s="423">
        <v>164</v>
      </c>
      <c r="J47" s="426">
        <v>21</v>
      </c>
      <c r="K47" s="426">
        <v>3444</v>
      </c>
      <c r="L47" s="423">
        <v>2.1</v>
      </c>
      <c r="M47" s="423">
        <v>164</v>
      </c>
      <c r="N47" s="426">
        <v>11</v>
      </c>
      <c r="O47" s="426">
        <v>1804</v>
      </c>
      <c r="P47" s="448">
        <v>1.1000000000000001</v>
      </c>
      <c r="Q47" s="427">
        <v>164</v>
      </c>
    </row>
    <row r="48" spans="1:17" ht="14.4" customHeight="1" x14ac:dyDescent="0.3">
      <c r="A48" s="422" t="s">
        <v>1815</v>
      </c>
      <c r="B48" s="423" t="s">
        <v>449</v>
      </c>
      <c r="C48" s="423" t="s">
        <v>1816</v>
      </c>
      <c r="D48" s="423" t="s">
        <v>1859</v>
      </c>
      <c r="E48" s="423"/>
      <c r="F48" s="426">
        <v>50</v>
      </c>
      <c r="G48" s="426">
        <v>11250</v>
      </c>
      <c r="H48" s="423">
        <v>1</v>
      </c>
      <c r="I48" s="423">
        <v>225</v>
      </c>
      <c r="J48" s="426">
        <v>54</v>
      </c>
      <c r="K48" s="426">
        <v>12150</v>
      </c>
      <c r="L48" s="423">
        <v>1.08</v>
      </c>
      <c r="M48" s="423">
        <v>225</v>
      </c>
      <c r="N48" s="426">
        <v>47</v>
      </c>
      <c r="O48" s="426">
        <v>10575</v>
      </c>
      <c r="P48" s="448">
        <v>0.94</v>
      </c>
      <c r="Q48" s="427">
        <v>225</v>
      </c>
    </row>
    <row r="49" spans="1:17" ht="14.4" customHeight="1" x14ac:dyDescent="0.3">
      <c r="A49" s="422" t="s">
        <v>1815</v>
      </c>
      <c r="B49" s="423" t="s">
        <v>449</v>
      </c>
      <c r="C49" s="423" t="s">
        <v>1816</v>
      </c>
      <c r="D49" s="423" t="s">
        <v>1860</v>
      </c>
      <c r="E49" s="423"/>
      <c r="F49" s="426">
        <v>15</v>
      </c>
      <c r="G49" s="426">
        <v>5445</v>
      </c>
      <c r="H49" s="423">
        <v>1</v>
      </c>
      <c r="I49" s="423">
        <v>363</v>
      </c>
      <c r="J49" s="426">
        <v>19</v>
      </c>
      <c r="K49" s="426">
        <v>6897</v>
      </c>
      <c r="L49" s="423">
        <v>1.2666666666666666</v>
      </c>
      <c r="M49" s="423">
        <v>363</v>
      </c>
      <c r="N49" s="426">
        <v>18</v>
      </c>
      <c r="O49" s="426">
        <v>6534</v>
      </c>
      <c r="P49" s="448">
        <v>1.2</v>
      </c>
      <c r="Q49" s="427">
        <v>363</v>
      </c>
    </row>
    <row r="50" spans="1:17" ht="14.4" customHeight="1" x14ac:dyDescent="0.3">
      <c r="A50" s="422" t="s">
        <v>1815</v>
      </c>
      <c r="B50" s="423" t="s">
        <v>449</v>
      </c>
      <c r="C50" s="423" t="s">
        <v>1816</v>
      </c>
      <c r="D50" s="423" t="s">
        <v>1861</v>
      </c>
      <c r="E50" s="423"/>
      <c r="F50" s="426">
        <v>34</v>
      </c>
      <c r="G50" s="426">
        <v>19958</v>
      </c>
      <c r="H50" s="423">
        <v>1</v>
      </c>
      <c r="I50" s="423">
        <v>587</v>
      </c>
      <c r="J50" s="426">
        <v>33</v>
      </c>
      <c r="K50" s="426">
        <v>19371</v>
      </c>
      <c r="L50" s="423">
        <v>0.97058823529411764</v>
      </c>
      <c r="M50" s="423">
        <v>587</v>
      </c>
      <c r="N50" s="426">
        <v>30</v>
      </c>
      <c r="O50" s="426">
        <v>17610</v>
      </c>
      <c r="P50" s="448">
        <v>0.88235294117647056</v>
      </c>
      <c r="Q50" s="427">
        <v>587</v>
      </c>
    </row>
    <row r="51" spans="1:17" ht="14.4" customHeight="1" x14ac:dyDescent="0.3">
      <c r="A51" s="422" t="s">
        <v>1815</v>
      </c>
      <c r="B51" s="423" t="s">
        <v>449</v>
      </c>
      <c r="C51" s="423" t="s">
        <v>1816</v>
      </c>
      <c r="D51" s="423" t="s">
        <v>1862</v>
      </c>
      <c r="E51" s="423"/>
      <c r="F51" s="426">
        <v>2</v>
      </c>
      <c r="G51" s="426">
        <v>1200</v>
      </c>
      <c r="H51" s="423">
        <v>1</v>
      </c>
      <c r="I51" s="423">
        <v>600</v>
      </c>
      <c r="J51" s="426">
        <v>2</v>
      </c>
      <c r="K51" s="426">
        <v>1200</v>
      </c>
      <c r="L51" s="423">
        <v>1</v>
      </c>
      <c r="M51" s="423">
        <v>600</v>
      </c>
      <c r="N51" s="426">
        <v>5</v>
      </c>
      <c r="O51" s="426">
        <v>3000</v>
      </c>
      <c r="P51" s="448">
        <v>2.5</v>
      </c>
      <c r="Q51" s="427">
        <v>600</v>
      </c>
    </row>
    <row r="52" spans="1:17" ht="14.4" customHeight="1" x14ac:dyDescent="0.3">
      <c r="A52" s="422" t="s">
        <v>1815</v>
      </c>
      <c r="B52" s="423" t="s">
        <v>449</v>
      </c>
      <c r="C52" s="423" t="s">
        <v>1816</v>
      </c>
      <c r="D52" s="423" t="s">
        <v>1863</v>
      </c>
      <c r="E52" s="423"/>
      <c r="F52" s="426"/>
      <c r="G52" s="426"/>
      <c r="H52" s="423"/>
      <c r="I52" s="423"/>
      <c r="J52" s="426"/>
      <c r="K52" s="426"/>
      <c r="L52" s="423"/>
      <c r="M52" s="423"/>
      <c r="N52" s="426">
        <v>3</v>
      </c>
      <c r="O52" s="426">
        <v>12693</v>
      </c>
      <c r="P52" s="448"/>
      <c r="Q52" s="427">
        <v>4231</v>
      </c>
    </row>
    <row r="53" spans="1:17" ht="14.4" customHeight="1" x14ac:dyDescent="0.3">
      <c r="A53" s="422" t="s">
        <v>1815</v>
      </c>
      <c r="B53" s="423" t="s">
        <v>449</v>
      </c>
      <c r="C53" s="423" t="s">
        <v>1816</v>
      </c>
      <c r="D53" s="423" t="s">
        <v>1864</v>
      </c>
      <c r="E53" s="423"/>
      <c r="F53" s="426">
        <v>1</v>
      </c>
      <c r="G53" s="426">
        <v>5422</v>
      </c>
      <c r="H53" s="423">
        <v>1</v>
      </c>
      <c r="I53" s="423">
        <v>5422</v>
      </c>
      <c r="J53" s="426"/>
      <c r="K53" s="426"/>
      <c r="L53" s="423"/>
      <c r="M53" s="423"/>
      <c r="N53" s="426"/>
      <c r="O53" s="426"/>
      <c r="P53" s="448"/>
      <c r="Q53" s="427"/>
    </row>
    <row r="54" spans="1:17" ht="14.4" customHeight="1" x14ac:dyDescent="0.3">
      <c r="A54" s="422" t="s">
        <v>1815</v>
      </c>
      <c r="B54" s="423" t="s">
        <v>449</v>
      </c>
      <c r="C54" s="423" t="s">
        <v>1816</v>
      </c>
      <c r="D54" s="423" t="s">
        <v>1865</v>
      </c>
      <c r="E54" s="423"/>
      <c r="F54" s="426">
        <v>1</v>
      </c>
      <c r="G54" s="426">
        <v>4359</v>
      </c>
      <c r="H54" s="423">
        <v>1</v>
      </c>
      <c r="I54" s="423">
        <v>4359</v>
      </c>
      <c r="J54" s="426"/>
      <c r="K54" s="426"/>
      <c r="L54" s="423"/>
      <c r="M54" s="423"/>
      <c r="N54" s="426">
        <v>1</v>
      </c>
      <c r="O54" s="426">
        <v>4359</v>
      </c>
      <c r="P54" s="448">
        <v>1</v>
      </c>
      <c r="Q54" s="427">
        <v>4359</v>
      </c>
    </row>
    <row r="55" spans="1:17" ht="14.4" customHeight="1" x14ac:dyDescent="0.3">
      <c r="A55" s="422" t="s">
        <v>1815</v>
      </c>
      <c r="B55" s="423" t="s">
        <v>449</v>
      </c>
      <c r="C55" s="423" t="s">
        <v>1816</v>
      </c>
      <c r="D55" s="423" t="s">
        <v>1866</v>
      </c>
      <c r="E55" s="423"/>
      <c r="F55" s="426">
        <v>2</v>
      </c>
      <c r="G55" s="426">
        <v>2016</v>
      </c>
      <c r="H55" s="423">
        <v>1</v>
      </c>
      <c r="I55" s="423">
        <v>1008</v>
      </c>
      <c r="J55" s="426"/>
      <c r="K55" s="426"/>
      <c r="L55" s="423"/>
      <c r="M55" s="423"/>
      <c r="N55" s="426"/>
      <c r="O55" s="426"/>
      <c r="P55" s="448"/>
      <c r="Q55" s="427"/>
    </row>
    <row r="56" spans="1:17" ht="14.4" customHeight="1" x14ac:dyDescent="0.3">
      <c r="A56" s="422" t="s">
        <v>1815</v>
      </c>
      <c r="B56" s="423" t="s">
        <v>449</v>
      </c>
      <c r="C56" s="423" t="s">
        <v>1816</v>
      </c>
      <c r="D56" s="423" t="s">
        <v>1867</v>
      </c>
      <c r="E56" s="423"/>
      <c r="F56" s="426">
        <v>1</v>
      </c>
      <c r="G56" s="426">
        <v>1014</v>
      </c>
      <c r="H56" s="423">
        <v>1</v>
      </c>
      <c r="I56" s="423">
        <v>1014</v>
      </c>
      <c r="J56" s="426">
        <v>1</v>
      </c>
      <c r="K56" s="426">
        <v>1014</v>
      </c>
      <c r="L56" s="423">
        <v>1</v>
      </c>
      <c r="M56" s="423">
        <v>1014</v>
      </c>
      <c r="N56" s="426"/>
      <c r="O56" s="426"/>
      <c r="P56" s="448"/>
      <c r="Q56" s="427"/>
    </row>
    <row r="57" spans="1:17" ht="14.4" customHeight="1" x14ac:dyDescent="0.3">
      <c r="A57" s="422" t="s">
        <v>1815</v>
      </c>
      <c r="B57" s="423" t="s">
        <v>449</v>
      </c>
      <c r="C57" s="423" t="s">
        <v>1816</v>
      </c>
      <c r="D57" s="423" t="s">
        <v>1868</v>
      </c>
      <c r="E57" s="423"/>
      <c r="F57" s="426">
        <v>3</v>
      </c>
      <c r="G57" s="426">
        <v>2235</v>
      </c>
      <c r="H57" s="423">
        <v>1</v>
      </c>
      <c r="I57" s="423">
        <v>745</v>
      </c>
      <c r="J57" s="426">
        <v>4</v>
      </c>
      <c r="K57" s="426">
        <v>2980</v>
      </c>
      <c r="L57" s="423">
        <v>1.3333333333333333</v>
      </c>
      <c r="M57" s="423">
        <v>745</v>
      </c>
      <c r="N57" s="426"/>
      <c r="O57" s="426"/>
      <c r="P57" s="448"/>
      <c r="Q57" s="427"/>
    </row>
    <row r="58" spans="1:17" ht="14.4" customHeight="1" x14ac:dyDescent="0.3">
      <c r="A58" s="422" t="s">
        <v>1815</v>
      </c>
      <c r="B58" s="423" t="s">
        <v>449</v>
      </c>
      <c r="C58" s="423" t="s">
        <v>1816</v>
      </c>
      <c r="D58" s="423" t="s">
        <v>1869</v>
      </c>
      <c r="E58" s="423"/>
      <c r="F58" s="426">
        <v>22</v>
      </c>
      <c r="G58" s="426">
        <v>12342</v>
      </c>
      <c r="H58" s="423">
        <v>1</v>
      </c>
      <c r="I58" s="423">
        <v>561</v>
      </c>
      <c r="J58" s="426">
        <v>17</v>
      </c>
      <c r="K58" s="426">
        <v>9537</v>
      </c>
      <c r="L58" s="423">
        <v>0.77272727272727271</v>
      </c>
      <c r="M58" s="423">
        <v>561</v>
      </c>
      <c r="N58" s="426">
        <v>3</v>
      </c>
      <c r="O58" s="426">
        <v>1683</v>
      </c>
      <c r="P58" s="448">
        <v>0.13636363636363635</v>
      </c>
      <c r="Q58" s="427">
        <v>561</v>
      </c>
    </row>
    <row r="59" spans="1:17" ht="14.4" customHeight="1" x14ac:dyDescent="0.3">
      <c r="A59" s="422" t="s">
        <v>1815</v>
      </c>
      <c r="B59" s="423" t="s">
        <v>449</v>
      </c>
      <c r="C59" s="423" t="s">
        <v>1816</v>
      </c>
      <c r="D59" s="423" t="s">
        <v>1870</v>
      </c>
      <c r="E59" s="423"/>
      <c r="F59" s="426"/>
      <c r="G59" s="426"/>
      <c r="H59" s="423"/>
      <c r="I59" s="423"/>
      <c r="J59" s="426">
        <v>1</v>
      </c>
      <c r="K59" s="426">
        <v>369</v>
      </c>
      <c r="L59" s="423"/>
      <c r="M59" s="423">
        <v>369</v>
      </c>
      <c r="N59" s="426"/>
      <c r="O59" s="426"/>
      <c r="P59" s="448"/>
      <c r="Q59" s="427"/>
    </row>
    <row r="60" spans="1:17" ht="14.4" customHeight="1" x14ac:dyDescent="0.3">
      <c r="A60" s="422" t="s">
        <v>1815</v>
      </c>
      <c r="B60" s="423" t="s">
        <v>449</v>
      </c>
      <c r="C60" s="423" t="s">
        <v>1816</v>
      </c>
      <c r="D60" s="423" t="s">
        <v>1871</v>
      </c>
      <c r="E60" s="423"/>
      <c r="F60" s="426"/>
      <c r="G60" s="426"/>
      <c r="H60" s="423"/>
      <c r="I60" s="423"/>
      <c r="J60" s="426">
        <v>2</v>
      </c>
      <c r="K60" s="426">
        <v>2244</v>
      </c>
      <c r="L60" s="423"/>
      <c r="M60" s="423">
        <v>1122</v>
      </c>
      <c r="N60" s="426">
        <v>1</v>
      </c>
      <c r="O60" s="426">
        <v>1122</v>
      </c>
      <c r="P60" s="448"/>
      <c r="Q60" s="427">
        <v>1122</v>
      </c>
    </row>
    <row r="61" spans="1:17" ht="14.4" customHeight="1" x14ac:dyDescent="0.3">
      <c r="A61" s="422" t="s">
        <v>1815</v>
      </c>
      <c r="B61" s="423" t="s">
        <v>449</v>
      </c>
      <c r="C61" s="423" t="s">
        <v>1816</v>
      </c>
      <c r="D61" s="423" t="s">
        <v>1872</v>
      </c>
      <c r="E61" s="423"/>
      <c r="F61" s="426">
        <v>18</v>
      </c>
      <c r="G61" s="426">
        <v>15606</v>
      </c>
      <c r="H61" s="423">
        <v>1</v>
      </c>
      <c r="I61" s="423">
        <v>867</v>
      </c>
      <c r="J61" s="426">
        <v>9</v>
      </c>
      <c r="K61" s="426">
        <v>7803</v>
      </c>
      <c r="L61" s="423">
        <v>0.5</v>
      </c>
      <c r="M61" s="423">
        <v>867</v>
      </c>
      <c r="N61" s="426">
        <v>8</v>
      </c>
      <c r="O61" s="426">
        <v>6936</v>
      </c>
      <c r="P61" s="448">
        <v>0.44444444444444442</v>
      </c>
      <c r="Q61" s="427">
        <v>867</v>
      </c>
    </row>
    <row r="62" spans="1:17" ht="14.4" customHeight="1" x14ac:dyDescent="0.3">
      <c r="A62" s="422" t="s">
        <v>1815</v>
      </c>
      <c r="B62" s="423" t="s">
        <v>449</v>
      </c>
      <c r="C62" s="423" t="s">
        <v>1816</v>
      </c>
      <c r="D62" s="423" t="s">
        <v>1873</v>
      </c>
      <c r="E62" s="423"/>
      <c r="F62" s="426">
        <v>33</v>
      </c>
      <c r="G62" s="426">
        <v>18150</v>
      </c>
      <c r="H62" s="423">
        <v>1</v>
      </c>
      <c r="I62" s="423">
        <v>550</v>
      </c>
      <c r="J62" s="426">
        <v>14</v>
      </c>
      <c r="K62" s="426">
        <v>7700</v>
      </c>
      <c r="L62" s="423">
        <v>0.42424242424242425</v>
      </c>
      <c r="M62" s="423">
        <v>550</v>
      </c>
      <c r="N62" s="426">
        <v>3</v>
      </c>
      <c r="O62" s="426">
        <v>1650</v>
      </c>
      <c r="P62" s="448">
        <v>9.0909090909090912E-2</v>
      </c>
      <c r="Q62" s="427">
        <v>550</v>
      </c>
    </row>
    <row r="63" spans="1:17" ht="14.4" customHeight="1" x14ac:dyDescent="0.3">
      <c r="A63" s="422" t="s">
        <v>1815</v>
      </c>
      <c r="B63" s="423" t="s">
        <v>449</v>
      </c>
      <c r="C63" s="423" t="s">
        <v>1816</v>
      </c>
      <c r="D63" s="423" t="s">
        <v>1874</v>
      </c>
      <c r="E63" s="423"/>
      <c r="F63" s="426"/>
      <c r="G63" s="426"/>
      <c r="H63" s="423"/>
      <c r="I63" s="423"/>
      <c r="J63" s="426"/>
      <c r="K63" s="426"/>
      <c r="L63" s="423"/>
      <c r="M63" s="423"/>
      <c r="N63" s="426">
        <v>1</v>
      </c>
      <c r="O63" s="426">
        <v>1395</v>
      </c>
      <c r="P63" s="448"/>
      <c r="Q63" s="427">
        <v>1395</v>
      </c>
    </row>
    <row r="64" spans="1:17" ht="14.4" customHeight="1" x14ac:dyDescent="0.3">
      <c r="A64" s="422" t="s">
        <v>1815</v>
      </c>
      <c r="B64" s="423" t="s">
        <v>449</v>
      </c>
      <c r="C64" s="423" t="s">
        <v>1816</v>
      </c>
      <c r="D64" s="423" t="s">
        <v>1875</v>
      </c>
      <c r="E64" s="423"/>
      <c r="F64" s="426">
        <v>9</v>
      </c>
      <c r="G64" s="426">
        <v>4671</v>
      </c>
      <c r="H64" s="423">
        <v>1</v>
      </c>
      <c r="I64" s="423">
        <v>519</v>
      </c>
      <c r="J64" s="426">
        <v>2</v>
      </c>
      <c r="K64" s="426">
        <v>1038</v>
      </c>
      <c r="L64" s="423">
        <v>0.22222222222222221</v>
      </c>
      <c r="M64" s="423">
        <v>519</v>
      </c>
      <c r="N64" s="426">
        <v>2</v>
      </c>
      <c r="O64" s="426">
        <v>1038</v>
      </c>
      <c r="P64" s="448">
        <v>0.22222222222222221</v>
      </c>
      <c r="Q64" s="427">
        <v>519</v>
      </c>
    </row>
    <row r="65" spans="1:17" ht="14.4" customHeight="1" x14ac:dyDescent="0.3">
      <c r="A65" s="422" t="s">
        <v>1815</v>
      </c>
      <c r="B65" s="423" t="s">
        <v>449</v>
      </c>
      <c r="C65" s="423" t="s">
        <v>1816</v>
      </c>
      <c r="D65" s="423" t="s">
        <v>1876</v>
      </c>
      <c r="E65" s="423"/>
      <c r="F65" s="426"/>
      <c r="G65" s="426"/>
      <c r="H65" s="423"/>
      <c r="I65" s="423"/>
      <c r="J65" s="426">
        <v>1</v>
      </c>
      <c r="K65" s="426">
        <v>470</v>
      </c>
      <c r="L65" s="423"/>
      <c r="M65" s="423">
        <v>470</v>
      </c>
      <c r="N65" s="426"/>
      <c r="O65" s="426"/>
      <c r="P65" s="448"/>
      <c r="Q65" s="427"/>
    </row>
    <row r="66" spans="1:17" ht="14.4" customHeight="1" x14ac:dyDescent="0.3">
      <c r="A66" s="422" t="s">
        <v>1815</v>
      </c>
      <c r="B66" s="423" t="s">
        <v>449</v>
      </c>
      <c r="C66" s="423" t="s">
        <v>1816</v>
      </c>
      <c r="D66" s="423" t="s">
        <v>1877</v>
      </c>
      <c r="E66" s="423"/>
      <c r="F66" s="426"/>
      <c r="G66" s="426"/>
      <c r="H66" s="423"/>
      <c r="I66" s="423"/>
      <c r="J66" s="426">
        <v>5</v>
      </c>
      <c r="K66" s="426">
        <v>3978</v>
      </c>
      <c r="L66" s="423"/>
      <c r="M66" s="423">
        <v>795.6</v>
      </c>
      <c r="N66" s="426">
        <v>1</v>
      </c>
      <c r="O66" s="426">
        <v>1326</v>
      </c>
      <c r="P66" s="448"/>
      <c r="Q66" s="427">
        <v>1326</v>
      </c>
    </row>
    <row r="67" spans="1:17" ht="14.4" customHeight="1" x14ac:dyDescent="0.3">
      <c r="A67" s="422" t="s">
        <v>1815</v>
      </c>
      <c r="B67" s="423" t="s">
        <v>449</v>
      </c>
      <c r="C67" s="423" t="s">
        <v>1816</v>
      </c>
      <c r="D67" s="423" t="s">
        <v>1878</v>
      </c>
      <c r="E67" s="423"/>
      <c r="F67" s="426"/>
      <c r="G67" s="426"/>
      <c r="H67" s="423"/>
      <c r="I67" s="423"/>
      <c r="J67" s="426">
        <v>0</v>
      </c>
      <c r="K67" s="426">
        <v>0</v>
      </c>
      <c r="L67" s="423"/>
      <c r="M67" s="423"/>
      <c r="N67" s="426">
        <v>1</v>
      </c>
      <c r="O67" s="426">
        <v>0</v>
      </c>
      <c r="P67" s="448"/>
      <c r="Q67" s="427">
        <v>0</v>
      </c>
    </row>
    <row r="68" spans="1:17" ht="14.4" customHeight="1" x14ac:dyDescent="0.3">
      <c r="A68" s="422" t="s">
        <v>1815</v>
      </c>
      <c r="B68" s="423" t="s">
        <v>449</v>
      </c>
      <c r="C68" s="423" t="s">
        <v>1816</v>
      </c>
      <c r="D68" s="423" t="s">
        <v>1879</v>
      </c>
      <c r="E68" s="423"/>
      <c r="F68" s="426">
        <v>1</v>
      </c>
      <c r="G68" s="426">
        <v>405</v>
      </c>
      <c r="H68" s="423">
        <v>1</v>
      </c>
      <c r="I68" s="423">
        <v>405</v>
      </c>
      <c r="J68" s="426">
        <v>4</v>
      </c>
      <c r="K68" s="426">
        <v>1620</v>
      </c>
      <c r="L68" s="423">
        <v>4</v>
      </c>
      <c r="M68" s="423">
        <v>405</v>
      </c>
      <c r="N68" s="426">
        <v>3</v>
      </c>
      <c r="O68" s="426">
        <v>1215</v>
      </c>
      <c r="P68" s="448">
        <v>3</v>
      </c>
      <c r="Q68" s="427">
        <v>405</v>
      </c>
    </row>
    <row r="69" spans="1:17" ht="14.4" customHeight="1" x14ac:dyDescent="0.3">
      <c r="A69" s="422" t="s">
        <v>1815</v>
      </c>
      <c r="B69" s="423" t="s">
        <v>449</v>
      </c>
      <c r="C69" s="423" t="s">
        <v>1816</v>
      </c>
      <c r="D69" s="423" t="s">
        <v>1880</v>
      </c>
      <c r="E69" s="423"/>
      <c r="F69" s="426">
        <v>1</v>
      </c>
      <c r="G69" s="426">
        <v>940</v>
      </c>
      <c r="H69" s="423">
        <v>1</v>
      </c>
      <c r="I69" s="423">
        <v>940</v>
      </c>
      <c r="J69" s="426">
        <v>1</v>
      </c>
      <c r="K69" s="426">
        <v>940</v>
      </c>
      <c r="L69" s="423">
        <v>1</v>
      </c>
      <c r="M69" s="423">
        <v>940</v>
      </c>
      <c r="N69" s="426">
        <v>2</v>
      </c>
      <c r="O69" s="426">
        <v>1880</v>
      </c>
      <c r="P69" s="448">
        <v>2</v>
      </c>
      <c r="Q69" s="427">
        <v>940</v>
      </c>
    </row>
    <row r="70" spans="1:17" ht="14.4" customHeight="1" x14ac:dyDescent="0.3">
      <c r="A70" s="422" t="s">
        <v>1815</v>
      </c>
      <c r="B70" s="423" t="s">
        <v>449</v>
      </c>
      <c r="C70" s="423" t="s">
        <v>1816</v>
      </c>
      <c r="D70" s="423" t="s">
        <v>1881</v>
      </c>
      <c r="E70" s="423"/>
      <c r="F70" s="426">
        <v>4</v>
      </c>
      <c r="G70" s="426">
        <v>2200</v>
      </c>
      <c r="H70" s="423">
        <v>1</v>
      </c>
      <c r="I70" s="423">
        <v>550</v>
      </c>
      <c r="J70" s="426"/>
      <c r="K70" s="426"/>
      <c r="L70" s="423"/>
      <c r="M70" s="423"/>
      <c r="N70" s="426">
        <v>11</v>
      </c>
      <c r="O70" s="426">
        <v>6050</v>
      </c>
      <c r="P70" s="448">
        <v>2.75</v>
      </c>
      <c r="Q70" s="427">
        <v>550</v>
      </c>
    </row>
    <row r="71" spans="1:17" ht="14.4" customHeight="1" x14ac:dyDescent="0.3">
      <c r="A71" s="422" t="s">
        <v>1815</v>
      </c>
      <c r="B71" s="423" t="s">
        <v>449</v>
      </c>
      <c r="C71" s="423" t="s">
        <v>1816</v>
      </c>
      <c r="D71" s="423" t="s">
        <v>1882</v>
      </c>
      <c r="E71" s="423"/>
      <c r="F71" s="426"/>
      <c r="G71" s="426"/>
      <c r="H71" s="423"/>
      <c r="I71" s="423"/>
      <c r="J71" s="426">
        <v>1</v>
      </c>
      <c r="K71" s="426">
        <v>1260</v>
      </c>
      <c r="L71" s="423"/>
      <c r="M71" s="423">
        <v>1260</v>
      </c>
      <c r="N71" s="426">
        <v>1</v>
      </c>
      <c r="O71" s="426">
        <v>1260</v>
      </c>
      <c r="P71" s="448"/>
      <c r="Q71" s="427">
        <v>1260</v>
      </c>
    </row>
    <row r="72" spans="1:17" ht="14.4" customHeight="1" x14ac:dyDescent="0.3">
      <c r="A72" s="422" t="s">
        <v>1815</v>
      </c>
      <c r="B72" s="423" t="s">
        <v>449</v>
      </c>
      <c r="C72" s="423" t="s">
        <v>1816</v>
      </c>
      <c r="D72" s="423" t="s">
        <v>1883</v>
      </c>
      <c r="E72" s="423"/>
      <c r="F72" s="426"/>
      <c r="G72" s="426"/>
      <c r="H72" s="423"/>
      <c r="I72" s="423"/>
      <c r="J72" s="426"/>
      <c r="K72" s="426"/>
      <c r="L72" s="423"/>
      <c r="M72" s="423"/>
      <c r="N72" s="426">
        <v>1</v>
      </c>
      <c r="O72" s="426">
        <v>1281</v>
      </c>
      <c r="P72" s="448"/>
      <c r="Q72" s="427">
        <v>1281</v>
      </c>
    </row>
    <row r="73" spans="1:17" ht="14.4" customHeight="1" x14ac:dyDescent="0.3">
      <c r="A73" s="422" t="s">
        <v>1815</v>
      </c>
      <c r="B73" s="423" t="s">
        <v>449</v>
      </c>
      <c r="C73" s="423" t="s">
        <v>1816</v>
      </c>
      <c r="D73" s="423" t="s">
        <v>1884</v>
      </c>
      <c r="E73" s="423"/>
      <c r="F73" s="426"/>
      <c r="G73" s="426"/>
      <c r="H73" s="423"/>
      <c r="I73" s="423"/>
      <c r="J73" s="426"/>
      <c r="K73" s="426"/>
      <c r="L73" s="423"/>
      <c r="M73" s="423"/>
      <c r="N73" s="426">
        <v>8</v>
      </c>
      <c r="O73" s="426">
        <v>6024</v>
      </c>
      <c r="P73" s="448"/>
      <c r="Q73" s="427">
        <v>753</v>
      </c>
    </row>
    <row r="74" spans="1:17" ht="14.4" customHeight="1" x14ac:dyDescent="0.3">
      <c r="A74" s="422" t="s">
        <v>1815</v>
      </c>
      <c r="B74" s="423" t="s">
        <v>449</v>
      </c>
      <c r="C74" s="423" t="s">
        <v>1816</v>
      </c>
      <c r="D74" s="423" t="s">
        <v>1885</v>
      </c>
      <c r="E74" s="423"/>
      <c r="F74" s="426"/>
      <c r="G74" s="426"/>
      <c r="H74" s="423"/>
      <c r="I74" s="423"/>
      <c r="J74" s="426"/>
      <c r="K74" s="426"/>
      <c r="L74" s="423"/>
      <c r="M74" s="423"/>
      <c r="N74" s="426">
        <v>1</v>
      </c>
      <c r="O74" s="426">
        <v>0</v>
      </c>
      <c r="P74" s="448"/>
      <c r="Q74" s="427">
        <v>0</v>
      </c>
    </row>
    <row r="75" spans="1:17" ht="14.4" customHeight="1" x14ac:dyDescent="0.3">
      <c r="A75" s="422" t="s">
        <v>1815</v>
      </c>
      <c r="B75" s="423" t="s">
        <v>449</v>
      </c>
      <c r="C75" s="423" t="s">
        <v>1816</v>
      </c>
      <c r="D75" s="423" t="s">
        <v>1886</v>
      </c>
      <c r="E75" s="423"/>
      <c r="F75" s="426">
        <v>1</v>
      </c>
      <c r="G75" s="426">
        <v>0</v>
      </c>
      <c r="H75" s="423"/>
      <c r="I75" s="423">
        <v>0</v>
      </c>
      <c r="J75" s="426"/>
      <c r="K75" s="426"/>
      <c r="L75" s="423"/>
      <c r="M75" s="423"/>
      <c r="N75" s="426"/>
      <c r="O75" s="426"/>
      <c r="P75" s="448"/>
      <c r="Q75" s="427"/>
    </row>
    <row r="76" spans="1:17" ht="14.4" customHeight="1" x14ac:dyDescent="0.3">
      <c r="A76" s="422" t="s">
        <v>1815</v>
      </c>
      <c r="B76" s="423" t="s">
        <v>449</v>
      </c>
      <c r="C76" s="423" t="s">
        <v>1887</v>
      </c>
      <c r="D76" s="423" t="s">
        <v>1888</v>
      </c>
      <c r="E76" s="423" t="s">
        <v>1889</v>
      </c>
      <c r="F76" s="426">
        <v>19</v>
      </c>
      <c r="G76" s="426">
        <v>8402.2200000000012</v>
      </c>
      <c r="H76" s="423">
        <v>1</v>
      </c>
      <c r="I76" s="423">
        <v>442.22210526315797</v>
      </c>
      <c r="J76" s="426">
        <v>8</v>
      </c>
      <c r="K76" s="426">
        <v>3537.7700000000004</v>
      </c>
      <c r="L76" s="423">
        <v>0.42105181725781993</v>
      </c>
      <c r="M76" s="423">
        <v>442.22125000000005</v>
      </c>
      <c r="N76" s="426">
        <v>4</v>
      </c>
      <c r="O76" s="426">
        <v>1768.89</v>
      </c>
      <c r="P76" s="448">
        <v>0.21052650370973383</v>
      </c>
      <c r="Q76" s="427">
        <v>442.22250000000003</v>
      </c>
    </row>
    <row r="77" spans="1:17" ht="14.4" customHeight="1" x14ac:dyDescent="0.3">
      <c r="A77" s="422" t="s">
        <v>1815</v>
      </c>
      <c r="B77" s="423" t="s">
        <v>449</v>
      </c>
      <c r="C77" s="423" t="s">
        <v>1887</v>
      </c>
      <c r="D77" s="423" t="s">
        <v>1890</v>
      </c>
      <c r="E77" s="423" t="s">
        <v>1891</v>
      </c>
      <c r="F77" s="426">
        <v>99</v>
      </c>
      <c r="G77" s="426">
        <v>40479.990000000005</v>
      </c>
      <c r="H77" s="423">
        <v>1</v>
      </c>
      <c r="I77" s="423">
        <v>408.88878787878792</v>
      </c>
      <c r="J77" s="426">
        <v>85</v>
      </c>
      <c r="K77" s="426">
        <v>34755.56</v>
      </c>
      <c r="L77" s="423">
        <v>0.85858618048077562</v>
      </c>
      <c r="M77" s="423">
        <v>408.88894117647055</v>
      </c>
      <c r="N77" s="426">
        <v>52</v>
      </c>
      <c r="O77" s="426">
        <v>23688.89</v>
      </c>
      <c r="P77" s="448">
        <v>0.58519999634387254</v>
      </c>
      <c r="Q77" s="427">
        <v>455.5555769230769</v>
      </c>
    </row>
    <row r="78" spans="1:17" ht="14.4" customHeight="1" x14ac:dyDescent="0.3">
      <c r="A78" s="422" t="s">
        <v>1815</v>
      </c>
      <c r="B78" s="423" t="s">
        <v>449</v>
      </c>
      <c r="C78" s="423" t="s">
        <v>1887</v>
      </c>
      <c r="D78" s="423" t="s">
        <v>1892</v>
      </c>
      <c r="E78" s="423" t="s">
        <v>1893</v>
      </c>
      <c r="F78" s="426">
        <v>629</v>
      </c>
      <c r="G78" s="426">
        <v>48922.219999999994</v>
      </c>
      <c r="H78" s="423">
        <v>1</v>
      </c>
      <c r="I78" s="423">
        <v>77.777774244833054</v>
      </c>
      <c r="J78" s="426">
        <v>511</v>
      </c>
      <c r="K78" s="426">
        <v>39744.449999999997</v>
      </c>
      <c r="L78" s="423">
        <v>0.81240078639113278</v>
      </c>
      <c r="M78" s="423">
        <v>77.777788649706451</v>
      </c>
      <c r="N78" s="426">
        <v>745</v>
      </c>
      <c r="O78" s="426">
        <v>57944.44</v>
      </c>
      <c r="P78" s="448">
        <v>1.1844196767849049</v>
      </c>
      <c r="Q78" s="427">
        <v>77.777771812080545</v>
      </c>
    </row>
    <row r="79" spans="1:17" ht="14.4" customHeight="1" x14ac:dyDescent="0.3">
      <c r="A79" s="422" t="s">
        <v>1815</v>
      </c>
      <c r="B79" s="423" t="s">
        <v>449</v>
      </c>
      <c r="C79" s="423" t="s">
        <v>1887</v>
      </c>
      <c r="D79" s="423" t="s">
        <v>1894</v>
      </c>
      <c r="E79" s="423" t="s">
        <v>1895</v>
      </c>
      <c r="F79" s="426">
        <v>1</v>
      </c>
      <c r="G79" s="426">
        <v>250</v>
      </c>
      <c r="H79" s="423">
        <v>1</v>
      </c>
      <c r="I79" s="423">
        <v>250</v>
      </c>
      <c r="J79" s="426">
        <v>2</v>
      </c>
      <c r="K79" s="426">
        <v>500</v>
      </c>
      <c r="L79" s="423">
        <v>2</v>
      </c>
      <c r="M79" s="423">
        <v>250</v>
      </c>
      <c r="N79" s="426"/>
      <c r="O79" s="426"/>
      <c r="P79" s="448"/>
      <c r="Q79" s="427"/>
    </row>
    <row r="80" spans="1:17" ht="14.4" customHeight="1" x14ac:dyDescent="0.3">
      <c r="A80" s="422" t="s">
        <v>1815</v>
      </c>
      <c r="B80" s="423" t="s">
        <v>449</v>
      </c>
      <c r="C80" s="423" t="s">
        <v>1887</v>
      </c>
      <c r="D80" s="423" t="s">
        <v>1896</v>
      </c>
      <c r="E80" s="423" t="s">
        <v>1897</v>
      </c>
      <c r="F80" s="426">
        <v>267</v>
      </c>
      <c r="G80" s="426">
        <v>29666.66</v>
      </c>
      <c r="H80" s="423">
        <v>1</v>
      </c>
      <c r="I80" s="423">
        <v>111.11108614232209</v>
      </c>
      <c r="J80" s="426">
        <v>251</v>
      </c>
      <c r="K80" s="426">
        <v>27888.89</v>
      </c>
      <c r="L80" s="423">
        <v>0.94007515507306849</v>
      </c>
      <c r="M80" s="423">
        <v>111.1111155378486</v>
      </c>
      <c r="N80" s="426">
        <v>270</v>
      </c>
      <c r="O80" s="426">
        <v>30000</v>
      </c>
      <c r="P80" s="448">
        <v>1.0112361823002658</v>
      </c>
      <c r="Q80" s="427">
        <v>111.11111111111111</v>
      </c>
    </row>
    <row r="81" spans="1:17" ht="14.4" customHeight="1" x14ac:dyDescent="0.3">
      <c r="A81" s="422" t="s">
        <v>1815</v>
      </c>
      <c r="B81" s="423" t="s">
        <v>449</v>
      </c>
      <c r="C81" s="423" t="s">
        <v>1887</v>
      </c>
      <c r="D81" s="423" t="s">
        <v>1898</v>
      </c>
      <c r="E81" s="423" t="s">
        <v>1899</v>
      </c>
      <c r="F81" s="426"/>
      <c r="G81" s="426"/>
      <c r="H81" s="423"/>
      <c r="I81" s="423"/>
      <c r="J81" s="426">
        <v>2</v>
      </c>
      <c r="K81" s="426">
        <v>700</v>
      </c>
      <c r="L81" s="423"/>
      <c r="M81" s="423">
        <v>350</v>
      </c>
      <c r="N81" s="426"/>
      <c r="O81" s="426"/>
      <c r="P81" s="448"/>
      <c r="Q81" s="427"/>
    </row>
    <row r="82" spans="1:17" ht="14.4" customHeight="1" x14ac:dyDescent="0.3">
      <c r="A82" s="422" t="s">
        <v>1815</v>
      </c>
      <c r="B82" s="423" t="s">
        <v>449</v>
      </c>
      <c r="C82" s="423" t="s">
        <v>1887</v>
      </c>
      <c r="D82" s="423" t="s">
        <v>1900</v>
      </c>
      <c r="E82" s="423" t="s">
        <v>1901</v>
      </c>
      <c r="F82" s="426">
        <v>627</v>
      </c>
      <c r="G82" s="426">
        <v>153266.66</v>
      </c>
      <c r="H82" s="423">
        <v>1</v>
      </c>
      <c r="I82" s="423">
        <v>244.44443381180224</v>
      </c>
      <c r="J82" s="426">
        <v>573</v>
      </c>
      <c r="K82" s="426">
        <v>148768.89000000001</v>
      </c>
      <c r="L82" s="423">
        <v>0.97065395696624435</v>
      </c>
      <c r="M82" s="423">
        <v>259.63157068062827</v>
      </c>
      <c r="N82" s="426">
        <v>453</v>
      </c>
      <c r="O82" s="426">
        <v>121806.68</v>
      </c>
      <c r="P82" s="448">
        <v>0.79473696366841939</v>
      </c>
      <c r="Q82" s="427">
        <v>268.88891832229581</v>
      </c>
    </row>
    <row r="83" spans="1:17" ht="14.4" customHeight="1" x14ac:dyDescent="0.3">
      <c r="A83" s="422" t="s">
        <v>1815</v>
      </c>
      <c r="B83" s="423" t="s">
        <v>449</v>
      </c>
      <c r="C83" s="423" t="s">
        <v>1887</v>
      </c>
      <c r="D83" s="423" t="s">
        <v>1902</v>
      </c>
      <c r="E83" s="423" t="s">
        <v>1903</v>
      </c>
      <c r="F83" s="426">
        <v>92</v>
      </c>
      <c r="G83" s="426">
        <v>27088.9</v>
      </c>
      <c r="H83" s="423">
        <v>1</v>
      </c>
      <c r="I83" s="423">
        <v>294.4445652173913</v>
      </c>
      <c r="J83" s="426">
        <v>50</v>
      </c>
      <c r="K83" s="426">
        <v>14722.210000000001</v>
      </c>
      <c r="L83" s="423">
        <v>0.54347758676062885</v>
      </c>
      <c r="M83" s="423">
        <v>294.44420000000002</v>
      </c>
      <c r="N83" s="426">
        <v>58</v>
      </c>
      <c r="O83" s="426">
        <v>17077.78</v>
      </c>
      <c r="P83" s="448">
        <v>0.63043460605635515</v>
      </c>
      <c r="Q83" s="427">
        <v>294.44448275862067</v>
      </c>
    </row>
    <row r="84" spans="1:17" ht="14.4" customHeight="1" x14ac:dyDescent="0.3">
      <c r="A84" s="422" t="s">
        <v>1815</v>
      </c>
      <c r="B84" s="423" t="s">
        <v>449</v>
      </c>
      <c r="C84" s="423" t="s">
        <v>1887</v>
      </c>
      <c r="D84" s="423" t="s">
        <v>1904</v>
      </c>
      <c r="E84" s="423" t="s">
        <v>1905</v>
      </c>
      <c r="F84" s="426"/>
      <c r="G84" s="426"/>
      <c r="H84" s="423"/>
      <c r="I84" s="423"/>
      <c r="J84" s="426"/>
      <c r="K84" s="426"/>
      <c r="L84" s="423"/>
      <c r="M84" s="423"/>
      <c r="N84" s="426">
        <v>94</v>
      </c>
      <c r="O84" s="426">
        <v>1044.4499999999998</v>
      </c>
      <c r="P84" s="448"/>
      <c r="Q84" s="427">
        <v>11.111170212765956</v>
      </c>
    </row>
    <row r="85" spans="1:17" ht="14.4" customHeight="1" x14ac:dyDescent="0.3">
      <c r="A85" s="422" t="s">
        <v>1815</v>
      </c>
      <c r="B85" s="423" t="s">
        <v>449</v>
      </c>
      <c r="C85" s="423" t="s">
        <v>1887</v>
      </c>
      <c r="D85" s="423" t="s">
        <v>1906</v>
      </c>
      <c r="E85" s="423" t="s">
        <v>1891</v>
      </c>
      <c r="F85" s="426">
        <v>621</v>
      </c>
      <c r="G85" s="426">
        <v>231840</v>
      </c>
      <c r="H85" s="423">
        <v>1</v>
      </c>
      <c r="I85" s="423">
        <v>373.33333333333331</v>
      </c>
      <c r="J85" s="426">
        <v>745</v>
      </c>
      <c r="K85" s="426">
        <v>278133.31999999995</v>
      </c>
      <c r="L85" s="423">
        <v>1.1996778812974462</v>
      </c>
      <c r="M85" s="423">
        <v>373.33331543624155</v>
      </c>
      <c r="N85" s="426">
        <v>584</v>
      </c>
      <c r="O85" s="426">
        <v>218026.65999999997</v>
      </c>
      <c r="P85" s="448">
        <v>0.94041865079365072</v>
      </c>
      <c r="Q85" s="427">
        <v>373.33332191780818</v>
      </c>
    </row>
    <row r="86" spans="1:17" ht="14.4" customHeight="1" x14ac:dyDescent="0.3">
      <c r="A86" s="422" t="s">
        <v>1815</v>
      </c>
      <c r="B86" s="423" t="s">
        <v>449</v>
      </c>
      <c r="C86" s="423" t="s">
        <v>1887</v>
      </c>
      <c r="D86" s="423" t="s">
        <v>1907</v>
      </c>
      <c r="E86" s="423" t="s">
        <v>1908</v>
      </c>
      <c r="F86" s="426">
        <v>308</v>
      </c>
      <c r="G86" s="426">
        <v>57493.34</v>
      </c>
      <c r="H86" s="423">
        <v>1</v>
      </c>
      <c r="I86" s="423">
        <v>186.66668831168829</v>
      </c>
      <c r="J86" s="426">
        <v>334</v>
      </c>
      <c r="K86" s="426">
        <v>62346.67</v>
      </c>
      <c r="L86" s="423">
        <v>1.0844155166494067</v>
      </c>
      <c r="M86" s="423">
        <v>186.66667664670658</v>
      </c>
      <c r="N86" s="426">
        <v>253</v>
      </c>
      <c r="O86" s="426">
        <v>47226.66</v>
      </c>
      <c r="P86" s="448">
        <v>0.82142836022398436</v>
      </c>
      <c r="Q86" s="427">
        <v>186.66664031620556</v>
      </c>
    </row>
    <row r="87" spans="1:17" ht="14.4" customHeight="1" x14ac:dyDescent="0.3">
      <c r="A87" s="422" t="s">
        <v>1815</v>
      </c>
      <c r="B87" s="423" t="s">
        <v>449</v>
      </c>
      <c r="C87" s="423" t="s">
        <v>1887</v>
      </c>
      <c r="D87" s="423" t="s">
        <v>1909</v>
      </c>
      <c r="E87" s="423" t="s">
        <v>1910</v>
      </c>
      <c r="F87" s="426">
        <v>34</v>
      </c>
      <c r="G87" s="426">
        <v>19833.330000000002</v>
      </c>
      <c r="H87" s="423">
        <v>1</v>
      </c>
      <c r="I87" s="423">
        <v>583.33323529411769</v>
      </c>
      <c r="J87" s="426">
        <v>24</v>
      </c>
      <c r="K87" s="426">
        <v>14000</v>
      </c>
      <c r="L87" s="423">
        <v>0.70588247157688588</v>
      </c>
      <c r="M87" s="423">
        <v>583.33333333333337</v>
      </c>
      <c r="N87" s="426">
        <v>40</v>
      </c>
      <c r="O87" s="426">
        <v>23333.33</v>
      </c>
      <c r="P87" s="448">
        <v>1.1764706178942215</v>
      </c>
      <c r="Q87" s="427">
        <v>583.33325000000002</v>
      </c>
    </row>
    <row r="88" spans="1:17" ht="14.4" customHeight="1" x14ac:dyDescent="0.3">
      <c r="A88" s="422" t="s">
        <v>1815</v>
      </c>
      <c r="B88" s="423" t="s">
        <v>449</v>
      </c>
      <c r="C88" s="423" t="s">
        <v>1887</v>
      </c>
      <c r="D88" s="423" t="s">
        <v>1911</v>
      </c>
      <c r="E88" s="423" t="s">
        <v>1912</v>
      </c>
      <c r="F88" s="426">
        <v>62</v>
      </c>
      <c r="G88" s="426">
        <v>28933.35</v>
      </c>
      <c r="H88" s="423">
        <v>1</v>
      </c>
      <c r="I88" s="423">
        <v>466.66693548387093</v>
      </c>
      <c r="J88" s="426">
        <v>58</v>
      </c>
      <c r="K88" s="426">
        <v>27066.68</v>
      </c>
      <c r="L88" s="423">
        <v>0.93548379292408246</v>
      </c>
      <c r="M88" s="423">
        <v>466.66689655172416</v>
      </c>
      <c r="N88" s="426">
        <v>90</v>
      </c>
      <c r="O88" s="426">
        <v>42000</v>
      </c>
      <c r="P88" s="448">
        <v>1.4516120670437402</v>
      </c>
      <c r="Q88" s="427">
        <v>466.66666666666669</v>
      </c>
    </row>
    <row r="89" spans="1:17" ht="14.4" customHeight="1" x14ac:dyDescent="0.3">
      <c r="A89" s="422" t="s">
        <v>1815</v>
      </c>
      <c r="B89" s="423" t="s">
        <v>449</v>
      </c>
      <c r="C89" s="423" t="s">
        <v>1887</v>
      </c>
      <c r="D89" s="423" t="s">
        <v>1913</v>
      </c>
      <c r="E89" s="423" t="s">
        <v>1914</v>
      </c>
      <c r="F89" s="426">
        <v>105</v>
      </c>
      <c r="G89" s="426">
        <v>5250</v>
      </c>
      <c r="H89" s="423">
        <v>1</v>
      </c>
      <c r="I89" s="423">
        <v>50</v>
      </c>
      <c r="J89" s="426">
        <v>101</v>
      </c>
      <c r="K89" s="426">
        <v>4950</v>
      </c>
      <c r="L89" s="423">
        <v>0.94285714285714284</v>
      </c>
      <c r="M89" s="423">
        <v>49.009900990099013</v>
      </c>
      <c r="N89" s="426">
        <v>92</v>
      </c>
      <c r="O89" s="426">
        <v>4600</v>
      </c>
      <c r="P89" s="448">
        <v>0.87619047619047619</v>
      </c>
      <c r="Q89" s="427">
        <v>50</v>
      </c>
    </row>
    <row r="90" spans="1:17" ht="14.4" customHeight="1" x14ac:dyDescent="0.3">
      <c r="A90" s="422" t="s">
        <v>1815</v>
      </c>
      <c r="B90" s="423" t="s">
        <v>449</v>
      </c>
      <c r="C90" s="423" t="s">
        <v>1887</v>
      </c>
      <c r="D90" s="423" t="s">
        <v>1915</v>
      </c>
      <c r="E90" s="423" t="s">
        <v>1916</v>
      </c>
      <c r="F90" s="426">
        <v>287</v>
      </c>
      <c r="G90" s="426">
        <v>29018.880000000001</v>
      </c>
      <c r="H90" s="423">
        <v>1</v>
      </c>
      <c r="I90" s="423">
        <v>101.11108013937283</v>
      </c>
      <c r="J90" s="426">
        <v>192</v>
      </c>
      <c r="K90" s="426">
        <v>19413.340000000004</v>
      </c>
      <c r="L90" s="423">
        <v>0.66898998169467616</v>
      </c>
      <c r="M90" s="423">
        <v>101.11114583333335</v>
      </c>
      <c r="N90" s="426">
        <v>258</v>
      </c>
      <c r="O90" s="426">
        <v>26086.67</v>
      </c>
      <c r="P90" s="448">
        <v>0.89895509406289964</v>
      </c>
      <c r="Q90" s="427">
        <v>101.11112403100775</v>
      </c>
    </row>
    <row r="91" spans="1:17" ht="14.4" customHeight="1" x14ac:dyDescent="0.3">
      <c r="A91" s="422" t="s">
        <v>1815</v>
      </c>
      <c r="B91" s="423" t="s">
        <v>449</v>
      </c>
      <c r="C91" s="423" t="s">
        <v>1887</v>
      </c>
      <c r="D91" s="423" t="s">
        <v>1917</v>
      </c>
      <c r="E91" s="423" t="s">
        <v>1918</v>
      </c>
      <c r="F91" s="426">
        <v>87</v>
      </c>
      <c r="G91" s="426">
        <v>6670</v>
      </c>
      <c r="H91" s="423">
        <v>1</v>
      </c>
      <c r="I91" s="423">
        <v>76.666666666666671</v>
      </c>
      <c r="J91" s="426">
        <v>52</v>
      </c>
      <c r="K91" s="426">
        <v>3986.67</v>
      </c>
      <c r="L91" s="423">
        <v>0.59770164917541235</v>
      </c>
      <c r="M91" s="423">
        <v>76.666730769230767</v>
      </c>
      <c r="N91" s="426">
        <v>70</v>
      </c>
      <c r="O91" s="426">
        <v>5366.66</v>
      </c>
      <c r="P91" s="448">
        <v>0.80459670164917541</v>
      </c>
      <c r="Q91" s="427">
        <v>76.66657142857143</v>
      </c>
    </row>
    <row r="92" spans="1:17" ht="14.4" customHeight="1" x14ac:dyDescent="0.3">
      <c r="A92" s="422" t="s">
        <v>1815</v>
      </c>
      <c r="B92" s="423" t="s">
        <v>449</v>
      </c>
      <c r="C92" s="423" t="s">
        <v>1887</v>
      </c>
      <c r="D92" s="423" t="s">
        <v>1919</v>
      </c>
      <c r="E92" s="423" t="s">
        <v>1920</v>
      </c>
      <c r="F92" s="426">
        <v>1</v>
      </c>
      <c r="G92" s="426">
        <v>0</v>
      </c>
      <c r="H92" s="423"/>
      <c r="I92" s="423">
        <v>0</v>
      </c>
      <c r="J92" s="426"/>
      <c r="K92" s="426"/>
      <c r="L92" s="423"/>
      <c r="M92" s="423"/>
      <c r="N92" s="426"/>
      <c r="O92" s="426"/>
      <c r="P92" s="448"/>
      <c r="Q92" s="427"/>
    </row>
    <row r="93" spans="1:17" ht="14.4" customHeight="1" x14ac:dyDescent="0.3">
      <c r="A93" s="422" t="s">
        <v>1815</v>
      </c>
      <c r="B93" s="423" t="s">
        <v>449</v>
      </c>
      <c r="C93" s="423" t="s">
        <v>1887</v>
      </c>
      <c r="D93" s="423" t="s">
        <v>1921</v>
      </c>
      <c r="E93" s="423" t="s">
        <v>1922</v>
      </c>
      <c r="F93" s="426">
        <v>823</v>
      </c>
      <c r="G93" s="426">
        <v>0</v>
      </c>
      <c r="H93" s="423"/>
      <c r="I93" s="423">
        <v>0</v>
      </c>
      <c r="J93" s="426">
        <v>825</v>
      </c>
      <c r="K93" s="426">
        <v>0</v>
      </c>
      <c r="L93" s="423"/>
      <c r="M93" s="423">
        <v>0</v>
      </c>
      <c r="N93" s="426">
        <v>836</v>
      </c>
      <c r="O93" s="426">
        <v>0</v>
      </c>
      <c r="P93" s="448"/>
      <c r="Q93" s="427">
        <v>0</v>
      </c>
    </row>
    <row r="94" spans="1:17" ht="14.4" customHeight="1" x14ac:dyDescent="0.3">
      <c r="A94" s="422" t="s">
        <v>1815</v>
      </c>
      <c r="B94" s="423" t="s">
        <v>449</v>
      </c>
      <c r="C94" s="423" t="s">
        <v>1887</v>
      </c>
      <c r="D94" s="423" t="s">
        <v>1923</v>
      </c>
      <c r="E94" s="423" t="s">
        <v>1924</v>
      </c>
      <c r="F94" s="426">
        <v>334</v>
      </c>
      <c r="G94" s="426">
        <v>102055.56</v>
      </c>
      <c r="H94" s="423">
        <v>1</v>
      </c>
      <c r="I94" s="423">
        <v>305.55556886227544</v>
      </c>
      <c r="J94" s="426">
        <v>283</v>
      </c>
      <c r="K94" s="426">
        <v>86472.22</v>
      </c>
      <c r="L94" s="423">
        <v>0.84730533054739987</v>
      </c>
      <c r="M94" s="423">
        <v>305.5555477031802</v>
      </c>
      <c r="N94" s="426">
        <v>285</v>
      </c>
      <c r="O94" s="426">
        <v>87083.34</v>
      </c>
      <c r="P94" s="448">
        <v>0.85329344133724805</v>
      </c>
      <c r="Q94" s="427">
        <v>305.55557894736842</v>
      </c>
    </row>
    <row r="95" spans="1:17" ht="14.4" customHeight="1" x14ac:dyDescent="0.3">
      <c r="A95" s="422" t="s">
        <v>1815</v>
      </c>
      <c r="B95" s="423" t="s">
        <v>449</v>
      </c>
      <c r="C95" s="423" t="s">
        <v>1887</v>
      </c>
      <c r="D95" s="423" t="s">
        <v>1925</v>
      </c>
      <c r="E95" s="423" t="s">
        <v>1926</v>
      </c>
      <c r="F95" s="426">
        <v>362</v>
      </c>
      <c r="G95" s="426">
        <v>0</v>
      </c>
      <c r="H95" s="423"/>
      <c r="I95" s="423">
        <v>0</v>
      </c>
      <c r="J95" s="426">
        <v>220</v>
      </c>
      <c r="K95" s="426">
        <v>0</v>
      </c>
      <c r="L95" s="423"/>
      <c r="M95" s="423">
        <v>0</v>
      </c>
      <c r="N95" s="426">
        <v>217</v>
      </c>
      <c r="O95" s="426">
        <v>4633.33</v>
      </c>
      <c r="P95" s="448"/>
      <c r="Q95" s="427">
        <v>21.351751152073732</v>
      </c>
    </row>
    <row r="96" spans="1:17" ht="14.4" customHeight="1" x14ac:dyDescent="0.3">
      <c r="A96" s="422" t="s">
        <v>1815</v>
      </c>
      <c r="B96" s="423" t="s">
        <v>449</v>
      </c>
      <c r="C96" s="423" t="s">
        <v>1887</v>
      </c>
      <c r="D96" s="423" t="s">
        <v>1927</v>
      </c>
      <c r="E96" s="423" t="s">
        <v>1928</v>
      </c>
      <c r="F96" s="426">
        <v>421</v>
      </c>
      <c r="G96" s="426">
        <v>191788.90999999997</v>
      </c>
      <c r="H96" s="423">
        <v>1</v>
      </c>
      <c r="I96" s="423">
        <v>455.55560570071253</v>
      </c>
      <c r="J96" s="426">
        <v>250</v>
      </c>
      <c r="K96" s="426">
        <v>109333.32999999999</v>
      </c>
      <c r="L96" s="423">
        <v>0.57007117877670821</v>
      </c>
      <c r="M96" s="423">
        <v>437.33331999999996</v>
      </c>
      <c r="N96" s="426">
        <v>277</v>
      </c>
      <c r="O96" s="426">
        <v>126188.88</v>
      </c>
      <c r="P96" s="448">
        <v>0.65795712588386901</v>
      </c>
      <c r="Q96" s="427">
        <v>455.55552346570397</v>
      </c>
    </row>
    <row r="97" spans="1:17" ht="14.4" customHeight="1" x14ac:dyDescent="0.3">
      <c r="A97" s="422" t="s">
        <v>1815</v>
      </c>
      <c r="B97" s="423" t="s">
        <v>449</v>
      </c>
      <c r="C97" s="423" t="s">
        <v>1887</v>
      </c>
      <c r="D97" s="423" t="s">
        <v>1929</v>
      </c>
      <c r="E97" s="423" t="s">
        <v>1930</v>
      </c>
      <c r="F97" s="426">
        <v>324</v>
      </c>
      <c r="G97" s="426">
        <v>25200</v>
      </c>
      <c r="H97" s="423">
        <v>1</v>
      </c>
      <c r="I97" s="423">
        <v>77.777777777777771</v>
      </c>
      <c r="J97" s="426">
        <v>306</v>
      </c>
      <c r="K97" s="426">
        <v>23800.000000000004</v>
      </c>
      <c r="L97" s="423">
        <v>0.94444444444444464</v>
      </c>
      <c r="M97" s="423">
        <v>77.777777777777786</v>
      </c>
      <c r="N97" s="426">
        <v>297</v>
      </c>
      <c r="O97" s="426">
        <v>23100</v>
      </c>
      <c r="P97" s="448">
        <v>0.91666666666666663</v>
      </c>
      <c r="Q97" s="427">
        <v>77.777777777777771</v>
      </c>
    </row>
    <row r="98" spans="1:17" ht="14.4" customHeight="1" x14ac:dyDescent="0.3">
      <c r="A98" s="422" t="s">
        <v>1815</v>
      </c>
      <c r="B98" s="423" t="s">
        <v>449</v>
      </c>
      <c r="C98" s="423" t="s">
        <v>1887</v>
      </c>
      <c r="D98" s="423" t="s">
        <v>1931</v>
      </c>
      <c r="E98" s="423" t="s">
        <v>1932</v>
      </c>
      <c r="F98" s="426">
        <v>0</v>
      </c>
      <c r="G98" s="426">
        <v>0</v>
      </c>
      <c r="H98" s="423"/>
      <c r="I98" s="423"/>
      <c r="J98" s="426"/>
      <c r="K98" s="426"/>
      <c r="L98" s="423"/>
      <c r="M98" s="423"/>
      <c r="N98" s="426">
        <v>0</v>
      </c>
      <c r="O98" s="426">
        <v>0</v>
      </c>
      <c r="P98" s="448"/>
      <c r="Q98" s="427"/>
    </row>
    <row r="99" spans="1:17" ht="14.4" customHeight="1" x14ac:dyDescent="0.3">
      <c r="A99" s="422" t="s">
        <v>1815</v>
      </c>
      <c r="B99" s="423" t="s">
        <v>449</v>
      </c>
      <c r="C99" s="423" t="s">
        <v>1887</v>
      </c>
      <c r="D99" s="423" t="s">
        <v>1933</v>
      </c>
      <c r="E99" s="423" t="s">
        <v>1934</v>
      </c>
      <c r="F99" s="426">
        <v>1</v>
      </c>
      <c r="G99" s="426">
        <v>270</v>
      </c>
      <c r="H99" s="423">
        <v>1</v>
      </c>
      <c r="I99" s="423">
        <v>270</v>
      </c>
      <c r="J99" s="426">
        <v>8</v>
      </c>
      <c r="K99" s="426">
        <v>2160</v>
      </c>
      <c r="L99" s="423">
        <v>8</v>
      </c>
      <c r="M99" s="423">
        <v>270</v>
      </c>
      <c r="N99" s="426">
        <v>1</v>
      </c>
      <c r="O99" s="426">
        <v>270</v>
      </c>
      <c r="P99" s="448">
        <v>1</v>
      </c>
      <c r="Q99" s="427">
        <v>270</v>
      </c>
    </row>
    <row r="100" spans="1:17" ht="14.4" customHeight="1" x14ac:dyDescent="0.3">
      <c r="A100" s="422" t="s">
        <v>1815</v>
      </c>
      <c r="B100" s="423" t="s">
        <v>449</v>
      </c>
      <c r="C100" s="423" t="s">
        <v>1887</v>
      </c>
      <c r="D100" s="423" t="s">
        <v>1935</v>
      </c>
      <c r="E100" s="423" t="s">
        <v>1936</v>
      </c>
      <c r="F100" s="426">
        <v>589</v>
      </c>
      <c r="G100" s="426">
        <v>52355.560000000005</v>
      </c>
      <c r="H100" s="423">
        <v>1</v>
      </c>
      <c r="I100" s="423">
        <v>88.888896434634987</v>
      </c>
      <c r="J100" s="426">
        <v>526</v>
      </c>
      <c r="K100" s="426">
        <v>46400</v>
      </c>
      <c r="L100" s="423">
        <v>0.88624780252565338</v>
      </c>
      <c r="M100" s="423">
        <v>88.212927756653997</v>
      </c>
      <c r="N100" s="426">
        <v>472</v>
      </c>
      <c r="O100" s="426">
        <v>41955.56</v>
      </c>
      <c r="P100" s="448">
        <v>0.80135825115804304</v>
      </c>
      <c r="Q100" s="427">
        <v>88.888898305084737</v>
      </c>
    </row>
    <row r="101" spans="1:17" ht="14.4" customHeight="1" x14ac:dyDescent="0.3">
      <c r="A101" s="422" t="s">
        <v>1815</v>
      </c>
      <c r="B101" s="423" t="s">
        <v>449</v>
      </c>
      <c r="C101" s="423" t="s">
        <v>1887</v>
      </c>
      <c r="D101" s="423" t="s">
        <v>1937</v>
      </c>
      <c r="E101" s="423" t="s">
        <v>1938</v>
      </c>
      <c r="F101" s="426">
        <v>267</v>
      </c>
      <c r="G101" s="426">
        <v>11570.01</v>
      </c>
      <c r="H101" s="423">
        <v>1</v>
      </c>
      <c r="I101" s="423">
        <v>43.333370786516852</v>
      </c>
      <c r="J101" s="426">
        <v>277</v>
      </c>
      <c r="K101" s="426">
        <v>12003.34</v>
      </c>
      <c r="L101" s="423">
        <v>1.0374528630485194</v>
      </c>
      <c r="M101" s="423">
        <v>43.333357400722022</v>
      </c>
      <c r="N101" s="426">
        <v>230</v>
      </c>
      <c r="O101" s="426">
        <v>9966.67</v>
      </c>
      <c r="P101" s="448">
        <v>0.86142276454385081</v>
      </c>
      <c r="Q101" s="427">
        <v>43.333347826086957</v>
      </c>
    </row>
    <row r="102" spans="1:17" ht="14.4" customHeight="1" x14ac:dyDescent="0.3">
      <c r="A102" s="422" t="s">
        <v>1815</v>
      </c>
      <c r="B102" s="423" t="s">
        <v>449</v>
      </c>
      <c r="C102" s="423" t="s">
        <v>1887</v>
      </c>
      <c r="D102" s="423" t="s">
        <v>1939</v>
      </c>
      <c r="E102" s="423" t="s">
        <v>1940</v>
      </c>
      <c r="F102" s="426">
        <v>11</v>
      </c>
      <c r="G102" s="426">
        <v>1063.33</v>
      </c>
      <c r="H102" s="423">
        <v>1</v>
      </c>
      <c r="I102" s="423">
        <v>96.666363636363627</v>
      </c>
      <c r="J102" s="426">
        <v>12</v>
      </c>
      <c r="K102" s="426">
        <v>1160</v>
      </c>
      <c r="L102" s="423">
        <v>1.0909125106975257</v>
      </c>
      <c r="M102" s="423">
        <v>96.666666666666671</v>
      </c>
      <c r="N102" s="426">
        <v>2</v>
      </c>
      <c r="O102" s="426">
        <v>193.34</v>
      </c>
      <c r="P102" s="448">
        <v>0.18182502139505141</v>
      </c>
      <c r="Q102" s="427">
        <v>96.67</v>
      </c>
    </row>
    <row r="103" spans="1:17" ht="14.4" customHeight="1" x14ac:dyDescent="0.3">
      <c r="A103" s="422" t="s">
        <v>1815</v>
      </c>
      <c r="B103" s="423" t="s">
        <v>449</v>
      </c>
      <c r="C103" s="423" t="s">
        <v>1887</v>
      </c>
      <c r="D103" s="423" t="s">
        <v>1941</v>
      </c>
      <c r="E103" s="423" t="s">
        <v>1942</v>
      </c>
      <c r="F103" s="426">
        <v>11</v>
      </c>
      <c r="G103" s="426">
        <v>1540</v>
      </c>
      <c r="H103" s="423">
        <v>1</v>
      </c>
      <c r="I103" s="423">
        <v>140</v>
      </c>
      <c r="J103" s="426">
        <v>2</v>
      </c>
      <c r="K103" s="426">
        <v>280</v>
      </c>
      <c r="L103" s="423">
        <v>0.18181818181818182</v>
      </c>
      <c r="M103" s="423">
        <v>140</v>
      </c>
      <c r="N103" s="426">
        <v>5</v>
      </c>
      <c r="O103" s="426">
        <v>700</v>
      </c>
      <c r="P103" s="448">
        <v>0.45454545454545453</v>
      </c>
      <c r="Q103" s="427">
        <v>140</v>
      </c>
    </row>
    <row r="104" spans="1:17" ht="14.4" customHeight="1" x14ac:dyDescent="0.3">
      <c r="A104" s="422" t="s">
        <v>1815</v>
      </c>
      <c r="B104" s="423" t="s">
        <v>449</v>
      </c>
      <c r="C104" s="423" t="s">
        <v>1887</v>
      </c>
      <c r="D104" s="423" t="s">
        <v>1943</v>
      </c>
      <c r="E104" s="423" t="s">
        <v>1944</v>
      </c>
      <c r="F104" s="426">
        <v>4</v>
      </c>
      <c r="G104" s="426">
        <v>466.67</v>
      </c>
      <c r="H104" s="423">
        <v>1</v>
      </c>
      <c r="I104" s="423">
        <v>116.6675</v>
      </c>
      <c r="J104" s="426">
        <v>11</v>
      </c>
      <c r="K104" s="426">
        <v>1283.33</v>
      </c>
      <c r="L104" s="423">
        <v>2.749973214477039</v>
      </c>
      <c r="M104" s="423">
        <v>116.66636363636363</v>
      </c>
      <c r="N104" s="426">
        <v>4</v>
      </c>
      <c r="O104" s="426">
        <v>466.67</v>
      </c>
      <c r="P104" s="448">
        <v>1</v>
      </c>
      <c r="Q104" s="427">
        <v>116.6675</v>
      </c>
    </row>
    <row r="105" spans="1:17" ht="14.4" customHeight="1" x14ac:dyDescent="0.3">
      <c r="A105" s="422" t="s">
        <v>1815</v>
      </c>
      <c r="B105" s="423" t="s">
        <v>449</v>
      </c>
      <c r="C105" s="423" t="s">
        <v>1887</v>
      </c>
      <c r="D105" s="423" t="s">
        <v>1945</v>
      </c>
      <c r="E105" s="423" t="s">
        <v>1946</v>
      </c>
      <c r="F105" s="426">
        <v>29</v>
      </c>
      <c r="G105" s="426">
        <v>1417.78</v>
      </c>
      <c r="H105" s="423">
        <v>1</v>
      </c>
      <c r="I105" s="423">
        <v>48.888965517241381</v>
      </c>
      <c r="J105" s="426">
        <v>8</v>
      </c>
      <c r="K105" s="426">
        <v>391.11</v>
      </c>
      <c r="L105" s="423">
        <v>0.27586085288267576</v>
      </c>
      <c r="M105" s="423">
        <v>48.888750000000002</v>
      </c>
      <c r="N105" s="426">
        <v>30</v>
      </c>
      <c r="O105" s="426">
        <v>1466.6699999999998</v>
      </c>
      <c r="P105" s="448">
        <v>1.0344834882703944</v>
      </c>
      <c r="Q105" s="427">
        <v>48.888999999999996</v>
      </c>
    </row>
    <row r="106" spans="1:17" ht="14.4" customHeight="1" x14ac:dyDescent="0.3">
      <c r="A106" s="422" t="s">
        <v>1815</v>
      </c>
      <c r="B106" s="423" t="s">
        <v>449</v>
      </c>
      <c r="C106" s="423" t="s">
        <v>1887</v>
      </c>
      <c r="D106" s="423" t="s">
        <v>1947</v>
      </c>
      <c r="E106" s="423" t="s">
        <v>1948</v>
      </c>
      <c r="F106" s="426">
        <v>1</v>
      </c>
      <c r="G106" s="426">
        <v>327.78</v>
      </c>
      <c r="H106" s="423">
        <v>1</v>
      </c>
      <c r="I106" s="423">
        <v>327.78</v>
      </c>
      <c r="J106" s="426">
        <v>2</v>
      </c>
      <c r="K106" s="426">
        <v>655.56</v>
      </c>
      <c r="L106" s="423">
        <v>2</v>
      </c>
      <c r="M106" s="423">
        <v>327.78</v>
      </c>
      <c r="N106" s="426">
        <v>3</v>
      </c>
      <c r="O106" s="426">
        <v>983.33999999999992</v>
      </c>
      <c r="P106" s="448">
        <v>3</v>
      </c>
      <c r="Q106" s="427">
        <v>327.78</v>
      </c>
    </row>
    <row r="107" spans="1:17" ht="14.4" customHeight="1" x14ac:dyDescent="0.3">
      <c r="A107" s="422" t="s">
        <v>1815</v>
      </c>
      <c r="B107" s="423" t="s">
        <v>449</v>
      </c>
      <c r="C107" s="423" t="s">
        <v>1887</v>
      </c>
      <c r="D107" s="423" t="s">
        <v>1949</v>
      </c>
      <c r="E107" s="423" t="s">
        <v>1950</v>
      </c>
      <c r="F107" s="426">
        <v>39</v>
      </c>
      <c r="G107" s="426">
        <v>11396.66</v>
      </c>
      <c r="H107" s="423">
        <v>1</v>
      </c>
      <c r="I107" s="423">
        <v>292.22205128205127</v>
      </c>
      <c r="J107" s="426">
        <v>35</v>
      </c>
      <c r="K107" s="426">
        <v>10227.780000000001</v>
      </c>
      <c r="L107" s="423">
        <v>0.89743661739492109</v>
      </c>
      <c r="M107" s="423">
        <v>292.22228571428576</v>
      </c>
      <c r="N107" s="426">
        <v>26</v>
      </c>
      <c r="O107" s="426">
        <v>7597.77</v>
      </c>
      <c r="P107" s="448">
        <v>0.66666637418331343</v>
      </c>
      <c r="Q107" s="427">
        <v>292.22192307692308</v>
      </c>
    </row>
    <row r="108" spans="1:17" ht="14.4" customHeight="1" x14ac:dyDescent="0.3">
      <c r="A108" s="422" t="s">
        <v>1815</v>
      </c>
      <c r="B108" s="423" t="s">
        <v>449</v>
      </c>
      <c r="C108" s="423" t="s">
        <v>1887</v>
      </c>
      <c r="D108" s="423" t="s">
        <v>1951</v>
      </c>
      <c r="E108" s="423" t="s">
        <v>1952</v>
      </c>
      <c r="F108" s="426">
        <v>4</v>
      </c>
      <c r="G108" s="426">
        <v>1435.56</v>
      </c>
      <c r="H108" s="423">
        <v>1</v>
      </c>
      <c r="I108" s="423">
        <v>358.89</v>
      </c>
      <c r="J108" s="426">
        <v>2</v>
      </c>
      <c r="K108" s="426">
        <v>717.78</v>
      </c>
      <c r="L108" s="423">
        <v>0.5</v>
      </c>
      <c r="M108" s="423">
        <v>358.89</v>
      </c>
      <c r="N108" s="426">
        <v>5</v>
      </c>
      <c r="O108" s="426">
        <v>1794.45</v>
      </c>
      <c r="P108" s="448">
        <v>1.25</v>
      </c>
      <c r="Q108" s="427">
        <v>358.89</v>
      </c>
    </row>
    <row r="109" spans="1:17" ht="14.4" customHeight="1" x14ac:dyDescent="0.3">
      <c r="A109" s="422" t="s">
        <v>1815</v>
      </c>
      <c r="B109" s="423" t="s">
        <v>1807</v>
      </c>
      <c r="C109" s="423" t="s">
        <v>1816</v>
      </c>
      <c r="D109" s="423" t="s">
        <v>1831</v>
      </c>
      <c r="E109" s="423"/>
      <c r="F109" s="426">
        <v>1</v>
      </c>
      <c r="G109" s="426">
        <v>1172</v>
      </c>
      <c r="H109" s="423">
        <v>1</v>
      </c>
      <c r="I109" s="423">
        <v>1172</v>
      </c>
      <c r="J109" s="426">
        <v>2</v>
      </c>
      <c r="K109" s="426">
        <v>2344</v>
      </c>
      <c r="L109" s="423">
        <v>2</v>
      </c>
      <c r="M109" s="423">
        <v>1172</v>
      </c>
      <c r="N109" s="426"/>
      <c r="O109" s="426"/>
      <c r="P109" s="448"/>
      <c r="Q109" s="427"/>
    </row>
    <row r="110" spans="1:17" ht="14.4" customHeight="1" x14ac:dyDescent="0.3">
      <c r="A110" s="422" t="s">
        <v>1815</v>
      </c>
      <c r="B110" s="423" t="s">
        <v>1807</v>
      </c>
      <c r="C110" s="423" t="s">
        <v>1816</v>
      </c>
      <c r="D110" s="423" t="s">
        <v>1832</v>
      </c>
      <c r="E110" s="423"/>
      <c r="F110" s="426"/>
      <c r="G110" s="426"/>
      <c r="H110" s="423"/>
      <c r="I110" s="423"/>
      <c r="J110" s="426">
        <v>4</v>
      </c>
      <c r="K110" s="426">
        <v>3200</v>
      </c>
      <c r="L110" s="423"/>
      <c r="M110" s="423">
        <v>800</v>
      </c>
      <c r="N110" s="426"/>
      <c r="O110" s="426"/>
      <c r="P110" s="448"/>
      <c r="Q110" s="427"/>
    </row>
    <row r="111" spans="1:17" ht="14.4" customHeight="1" x14ac:dyDescent="0.3">
      <c r="A111" s="422" t="s">
        <v>1815</v>
      </c>
      <c r="B111" s="423" t="s">
        <v>1807</v>
      </c>
      <c r="C111" s="423" t="s">
        <v>1816</v>
      </c>
      <c r="D111" s="423" t="s">
        <v>1838</v>
      </c>
      <c r="E111" s="423"/>
      <c r="F111" s="426">
        <v>3</v>
      </c>
      <c r="G111" s="426">
        <v>1557</v>
      </c>
      <c r="H111" s="423">
        <v>1</v>
      </c>
      <c r="I111" s="423">
        <v>519</v>
      </c>
      <c r="J111" s="426"/>
      <c r="K111" s="426"/>
      <c r="L111" s="423"/>
      <c r="M111" s="423"/>
      <c r="N111" s="426"/>
      <c r="O111" s="426"/>
      <c r="P111" s="448"/>
      <c r="Q111" s="427"/>
    </row>
    <row r="112" spans="1:17" ht="14.4" customHeight="1" x14ac:dyDescent="0.3">
      <c r="A112" s="422" t="s">
        <v>1815</v>
      </c>
      <c r="B112" s="423" t="s">
        <v>1807</v>
      </c>
      <c r="C112" s="423" t="s">
        <v>1816</v>
      </c>
      <c r="D112" s="423" t="s">
        <v>1841</v>
      </c>
      <c r="E112" s="423"/>
      <c r="F112" s="426">
        <v>1</v>
      </c>
      <c r="G112" s="426">
        <v>321</v>
      </c>
      <c r="H112" s="423">
        <v>1</v>
      </c>
      <c r="I112" s="423">
        <v>321</v>
      </c>
      <c r="J112" s="426"/>
      <c r="K112" s="426"/>
      <c r="L112" s="423"/>
      <c r="M112" s="423"/>
      <c r="N112" s="426"/>
      <c r="O112" s="426"/>
      <c r="P112" s="448"/>
      <c r="Q112" s="427"/>
    </row>
    <row r="113" spans="1:17" ht="14.4" customHeight="1" x14ac:dyDescent="0.3">
      <c r="A113" s="422" t="s">
        <v>1815</v>
      </c>
      <c r="B113" s="423" t="s">
        <v>1807</v>
      </c>
      <c r="C113" s="423" t="s">
        <v>1816</v>
      </c>
      <c r="D113" s="423" t="s">
        <v>1843</v>
      </c>
      <c r="E113" s="423"/>
      <c r="F113" s="426">
        <v>2</v>
      </c>
      <c r="G113" s="426">
        <v>564</v>
      </c>
      <c r="H113" s="423">
        <v>1</v>
      </c>
      <c r="I113" s="423">
        <v>282</v>
      </c>
      <c r="J113" s="426">
        <v>2</v>
      </c>
      <c r="K113" s="426">
        <v>564</v>
      </c>
      <c r="L113" s="423">
        <v>1</v>
      </c>
      <c r="M113" s="423">
        <v>282</v>
      </c>
      <c r="N113" s="426"/>
      <c r="O113" s="426"/>
      <c r="P113" s="448"/>
      <c r="Q113" s="427"/>
    </row>
    <row r="114" spans="1:17" ht="14.4" customHeight="1" x14ac:dyDescent="0.3">
      <c r="A114" s="422" t="s">
        <v>1815</v>
      </c>
      <c r="B114" s="423" t="s">
        <v>1807</v>
      </c>
      <c r="C114" s="423" t="s">
        <v>1816</v>
      </c>
      <c r="D114" s="423" t="s">
        <v>1844</v>
      </c>
      <c r="E114" s="423"/>
      <c r="F114" s="426"/>
      <c r="G114" s="426"/>
      <c r="H114" s="423"/>
      <c r="I114" s="423"/>
      <c r="J114" s="426"/>
      <c r="K114" s="426"/>
      <c r="L114" s="423"/>
      <c r="M114" s="423"/>
      <c r="N114" s="426">
        <v>1</v>
      </c>
      <c r="O114" s="426">
        <v>679</v>
      </c>
      <c r="P114" s="448"/>
      <c r="Q114" s="427">
        <v>679</v>
      </c>
    </row>
    <row r="115" spans="1:17" ht="14.4" customHeight="1" x14ac:dyDescent="0.3">
      <c r="A115" s="422" t="s">
        <v>1815</v>
      </c>
      <c r="B115" s="423" t="s">
        <v>1807</v>
      </c>
      <c r="C115" s="423" t="s">
        <v>1887</v>
      </c>
      <c r="D115" s="423" t="s">
        <v>1888</v>
      </c>
      <c r="E115" s="423" t="s">
        <v>1889</v>
      </c>
      <c r="F115" s="426">
        <v>22</v>
      </c>
      <c r="G115" s="426">
        <v>9728.880000000001</v>
      </c>
      <c r="H115" s="423">
        <v>1</v>
      </c>
      <c r="I115" s="423">
        <v>442.22181818181821</v>
      </c>
      <c r="J115" s="426">
        <v>7</v>
      </c>
      <c r="K115" s="426">
        <v>3095.55</v>
      </c>
      <c r="L115" s="423">
        <v>0.31818153785430592</v>
      </c>
      <c r="M115" s="423">
        <v>442.22142857142859</v>
      </c>
      <c r="N115" s="426">
        <v>25</v>
      </c>
      <c r="O115" s="426">
        <v>11055.550000000001</v>
      </c>
      <c r="P115" s="448">
        <v>1.1363641035761567</v>
      </c>
      <c r="Q115" s="427">
        <v>442.22200000000004</v>
      </c>
    </row>
    <row r="116" spans="1:17" ht="14.4" customHeight="1" x14ac:dyDescent="0.3">
      <c r="A116" s="422" t="s">
        <v>1815</v>
      </c>
      <c r="B116" s="423" t="s">
        <v>1807</v>
      </c>
      <c r="C116" s="423" t="s">
        <v>1887</v>
      </c>
      <c r="D116" s="423" t="s">
        <v>1890</v>
      </c>
      <c r="E116" s="423" t="s">
        <v>1891</v>
      </c>
      <c r="F116" s="426">
        <v>819</v>
      </c>
      <c r="G116" s="426">
        <v>334879.98</v>
      </c>
      <c r="H116" s="423">
        <v>1</v>
      </c>
      <c r="I116" s="423">
        <v>408.88886446886443</v>
      </c>
      <c r="J116" s="426">
        <v>717</v>
      </c>
      <c r="K116" s="426">
        <v>293173.32999999996</v>
      </c>
      <c r="L116" s="423">
        <v>0.87545791778893434</v>
      </c>
      <c r="M116" s="423">
        <v>408.88888423988834</v>
      </c>
      <c r="N116" s="426">
        <v>647</v>
      </c>
      <c r="O116" s="426">
        <v>294744.45</v>
      </c>
      <c r="P116" s="448">
        <v>0.88014950908680789</v>
      </c>
      <c r="Q116" s="427">
        <v>455.55556414219478</v>
      </c>
    </row>
    <row r="117" spans="1:17" ht="14.4" customHeight="1" x14ac:dyDescent="0.3">
      <c r="A117" s="422" t="s">
        <v>1815</v>
      </c>
      <c r="B117" s="423" t="s">
        <v>1807</v>
      </c>
      <c r="C117" s="423" t="s">
        <v>1887</v>
      </c>
      <c r="D117" s="423" t="s">
        <v>1953</v>
      </c>
      <c r="E117" s="423" t="s">
        <v>1954</v>
      </c>
      <c r="F117" s="426">
        <v>88</v>
      </c>
      <c r="G117" s="426">
        <v>9288.8900000000012</v>
      </c>
      <c r="H117" s="423">
        <v>1</v>
      </c>
      <c r="I117" s="423">
        <v>105.5555681818182</v>
      </c>
      <c r="J117" s="426">
        <v>72</v>
      </c>
      <c r="K117" s="426">
        <v>7600</v>
      </c>
      <c r="L117" s="423">
        <v>0.81818172031319125</v>
      </c>
      <c r="M117" s="423">
        <v>105.55555555555556</v>
      </c>
      <c r="N117" s="426">
        <v>177</v>
      </c>
      <c r="O117" s="426">
        <v>18683.340000000004</v>
      </c>
      <c r="P117" s="448">
        <v>2.0113641134731921</v>
      </c>
      <c r="Q117" s="427">
        <v>105.55559322033901</v>
      </c>
    </row>
    <row r="118" spans="1:17" ht="14.4" customHeight="1" x14ac:dyDescent="0.3">
      <c r="A118" s="422" t="s">
        <v>1815</v>
      </c>
      <c r="B118" s="423" t="s">
        <v>1807</v>
      </c>
      <c r="C118" s="423" t="s">
        <v>1887</v>
      </c>
      <c r="D118" s="423" t="s">
        <v>1892</v>
      </c>
      <c r="E118" s="423" t="s">
        <v>1893</v>
      </c>
      <c r="F118" s="426">
        <v>3296</v>
      </c>
      <c r="G118" s="426">
        <v>256355.55000000002</v>
      </c>
      <c r="H118" s="423">
        <v>1</v>
      </c>
      <c r="I118" s="423">
        <v>77.777776092233012</v>
      </c>
      <c r="J118" s="426">
        <v>3454</v>
      </c>
      <c r="K118" s="426">
        <v>267711.11</v>
      </c>
      <c r="L118" s="423">
        <v>1.0442961348018405</v>
      </c>
      <c r="M118" s="423">
        <v>77.507559351476544</v>
      </c>
      <c r="N118" s="426">
        <v>3563</v>
      </c>
      <c r="O118" s="426">
        <v>277122.22000000003</v>
      </c>
      <c r="P118" s="448">
        <v>1.0810072963117046</v>
      </c>
      <c r="Q118" s="427">
        <v>77.777777154083651</v>
      </c>
    </row>
    <row r="119" spans="1:17" ht="14.4" customHeight="1" x14ac:dyDescent="0.3">
      <c r="A119" s="422" t="s">
        <v>1815</v>
      </c>
      <c r="B119" s="423" t="s">
        <v>1807</v>
      </c>
      <c r="C119" s="423" t="s">
        <v>1887</v>
      </c>
      <c r="D119" s="423" t="s">
        <v>1894</v>
      </c>
      <c r="E119" s="423" t="s">
        <v>1895</v>
      </c>
      <c r="F119" s="426">
        <v>6</v>
      </c>
      <c r="G119" s="426">
        <v>1500</v>
      </c>
      <c r="H119" s="423">
        <v>1</v>
      </c>
      <c r="I119" s="423">
        <v>250</v>
      </c>
      <c r="J119" s="426">
        <v>6</v>
      </c>
      <c r="K119" s="426">
        <v>1500</v>
      </c>
      <c r="L119" s="423">
        <v>1</v>
      </c>
      <c r="M119" s="423">
        <v>250</v>
      </c>
      <c r="N119" s="426">
        <v>7</v>
      </c>
      <c r="O119" s="426">
        <v>1750</v>
      </c>
      <c r="P119" s="448">
        <v>1.1666666666666667</v>
      </c>
      <c r="Q119" s="427">
        <v>250</v>
      </c>
    </row>
    <row r="120" spans="1:17" ht="14.4" customHeight="1" x14ac:dyDescent="0.3">
      <c r="A120" s="422" t="s">
        <v>1815</v>
      </c>
      <c r="B120" s="423" t="s">
        <v>1807</v>
      </c>
      <c r="C120" s="423" t="s">
        <v>1887</v>
      </c>
      <c r="D120" s="423" t="s">
        <v>1896</v>
      </c>
      <c r="E120" s="423" t="s">
        <v>1897</v>
      </c>
      <c r="F120" s="426">
        <v>1014</v>
      </c>
      <c r="G120" s="426">
        <v>112666.68</v>
      </c>
      <c r="H120" s="423">
        <v>1</v>
      </c>
      <c r="I120" s="423">
        <v>111.11112426035503</v>
      </c>
      <c r="J120" s="426">
        <v>990</v>
      </c>
      <c r="K120" s="426">
        <v>109333.33</v>
      </c>
      <c r="L120" s="423">
        <v>0.970414056755733</v>
      </c>
      <c r="M120" s="423">
        <v>110.43770707070708</v>
      </c>
      <c r="N120" s="426">
        <v>1164</v>
      </c>
      <c r="O120" s="426">
        <v>129333.33</v>
      </c>
      <c r="P120" s="448">
        <v>1.147928828647476</v>
      </c>
      <c r="Q120" s="427">
        <v>111.11110824742268</v>
      </c>
    </row>
    <row r="121" spans="1:17" ht="14.4" customHeight="1" x14ac:dyDescent="0.3">
      <c r="A121" s="422" t="s">
        <v>1815</v>
      </c>
      <c r="B121" s="423" t="s">
        <v>1807</v>
      </c>
      <c r="C121" s="423" t="s">
        <v>1887</v>
      </c>
      <c r="D121" s="423" t="s">
        <v>1898</v>
      </c>
      <c r="E121" s="423" t="s">
        <v>1899</v>
      </c>
      <c r="F121" s="426"/>
      <c r="G121" s="426"/>
      <c r="H121" s="423"/>
      <c r="I121" s="423"/>
      <c r="J121" s="426">
        <v>2</v>
      </c>
      <c r="K121" s="426">
        <v>0</v>
      </c>
      <c r="L121" s="423"/>
      <c r="M121" s="423">
        <v>0</v>
      </c>
      <c r="N121" s="426">
        <v>13</v>
      </c>
      <c r="O121" s="426">
        <v>4550</v>
      </c>
      <c r="P121" s="448"/>
      <c r="Q121" s="427">
        <v>350</v>
      </c>
    </row>
    <row r="122" spans="1:17" ht="14.4" customHeight="1" x14ac:dyDescent="0.3">
      <c r="A122" s="422" t="s">
        <v>1815</v>
      </c>
      <c r="B122" s="423" t="s">
        <v>1807</v>
      </c>
      <c r="C122" s="423" t="s">
        <v>1887</v>
      </c>
      <c r="D122" s="423" t="s">
        <v>1900</v>
      </c>
      <c r="E122" s="423" t="s">
        <v>1901</v>
      </c>
      <c r="F122" s="426">
        <v>1825</v>
      </c>
      <c r="G122" s="426">
        <v>446111.11</v>
      </c>
      <c r="H122" s="423">
        <v>1</v>
      </c>
      <c r="I122" s="423">
        <v>244.44444383561643</v>
      </c>
      <c r="J122" s="426">
        <v>1761</v>
      </c>
      <c r="K122" s="426">
        <v>452442.23</v>
      </c>
      <c r="L122" s="423">
        <v>1.014191800782545</v>
      </c>
      <c r="M122" s="423">
        <v>256.92346961953433</v>
      </c>
      <c r="N122" s="426">
        <v>1513</v>
      </c>
      <c r="O122" s="426">
        <v>406828.89</v>
      </c>
      <c r="P122" s="448">
        <v>0.91194521024145758</v>
      </c>
      <c r="Q122" s="427">
        <v>268.88888962326507</v>
      </c>
    </row>
    <row r="123" spans="1:17" ht="14.4" customHeight="1" x14ac:dyDescent="0.3">
      <c r="A123" s="422" t="s">
        <v>1815</v>
      </c>
      <c r="B123" s="423" t="s">
        <v>1807</v>
      </c>
      <c r="C123" s="423" t="s">
        <v>1887</v>
      </c>
      <c r="D123" s="423" t="s">
        <v>1902</v>
      </c>
      <c r="E123" s="423" t="s">
        <v>1903</v>
      </c>
      <c r="F123" s="426">
        <v>597</v>
      </c>
      <c r="G123" s="426">
        <v>175783.33</v>
      </c>
      <c r="H123" s="423">
        <v>1</v>
      </c>
      <c r="I123" s="423">
        <v>294.4444388609715</v>
      </c>
      <c r="J123" s="426">
        <v>832</v>
      </c>
      <c r="K123" s="426">
        <v>242622.22</v>
      </c>
      <c r="L123" s="423">
        <v>1.380234519393847</v>
      </c>
      <c r="M123" s="423">
        <v>291.61324519230772</v>
      </c>
      <c r="N123" s="426">
        <v>510</v>
      </c>
      <c r="O123" s="426">
        <v>150166.66</v>
      </c>
      <c r="P123" s="448">
        <v>0.85427133505776698</v>
      </c>
      <c r="Q123" s="427">
        <v>294.44443137254905</v>
      </c>
    </row>
    <row r="124" spans="1:17" ht="14.4" customHeight="1" x14ac:dyDescent="0.3">
      <c r="A124" s="422" t="s">
        <v>1815</v>
      </c>
      <c r="B124" s="423" t="s">
        <v>1807</v>
      </c>
      <c r="C124" s="423" t="s">
        <v>1887</v>
      </c>
      <c r="D124" s="423" t="s">
        <v>1904</v>
      </c>
      <c r="E124" s="423" t="s">
        <v>1905</v>
      </c>
      <c r="F124" s="426"/>
      <c r="G124" s="426"/>
      <c r="H124" s="423"/>
      <c r="I124" s="423"/>
      <c r="J124" s="426"/>
      <c r="K124" s="426"/>
      <c r="L124" s="423"/>
      <c r="M124" s="423"/>
      <c r="N124" s="426">
        <v>10</v>
      </c>
      <c r="O124" s="426">
        <v>111.1</v>
      </c>
      <c r="P124" s="448"/>
      <c r="Q124" s="427">
        <v>11.11</v>
      </c>
    </row>
    <row r="125" spans="1:17" ht="14.4" customHeight="1" x14ac:dyDescent="0.3">
      <c r="A125" s="422" t="s">
        <v>1815</v>
      </c>
      <c r="B125" s="423" t="s">
        <v>1807</v>
      </c>
      <c r="C125" s="423" t="s">
        <v>1887</v>
      </c>
      <c r="D125" s="423" t="s">
        <v>1906</v>
      </c>
      <c r="E125" s="423" t="s">
        <v>1891</v>
      </c>
      <c r="F125" s="426">
        <v>777</v>
      </c>
      <c r="G125" s="426">
        <v>290079.99999999994</v>
      </c>
      <c r="H125" s="423">
        <v>1</v>
      </c>
      <c r="I125" s="423">
        <v>373.33333333333326</v>
      </c>
      <c r="J125" s="426">
        <v>726</v>
      </c>
      <c r="K125" s="426">
        <v>270293.33</v>
      </c>
      <c r="L125" s="423">
        <v>0.9317889202978491</v>
      </c>
      <c r="M125" s="423">
        <v>372.30486225895316</v>
      </c>
      <c r="N125" s="426">
        <v>986</v>
      </c>
      <c r="O125" s="426">
        <v>368106.65</v>
      </c>
      <c r="P125" s="448">
        <v>1.2689832115278548</v>
      </c>
      <c r="Q125" s="427">
        <v>373.33331643002032</v>
      </c>
    </row>
    <row r="126" spans="1:17" ht="14.4" customHeight="1" x14ac:dyDescent="0.3">
      <c r="A126" s="422" t="s">
        <v>1815</v>
      </c>
      <c r="B126" s="423" t="s">
        <v>1807</v>
      </c>
      <c r="C126" s="423" t="s">
        <v>1887</v>
      </c>
      <c r="D126" s="423" t="s">
        <v>1907</v>
      </c>
      <c r="E126" s="423" t="s">
        <v>1908</v>
      </c>
      <c r="F126" s="426">
        <v>116</v>
      </c>
      <c r="G126" s="426">
        <v>21653.339999999997</v>
      </c>
      <c r="H126" s="423">
        <v>1</v>
      </c>
      <c r="I126" s="423">
        <v>186.666724137931</v>
      </c>
      <c r="J126" s="426">
        <v>56</v>
      </c>
      <c r="K126" s="426">
        <v>10080.01</v>
      </c>
      <c r="L126" s="423">
        <v>0.46551755987759863</v>
      </c>
      <c r="M126" s="423">
        <v>180.00017857142856</v>
      </c>
      <c r="N126" s="426">
        <v>72</v>
      </c>
      <c r="O126" s="426">
        <v>13439.99</v>
      </c>
      <c r="P126" s="448">
        <v>0.62068900225092305</v>
      </c>
      <c r="Q126" s="427">
        <v>186.66652777777779</v>
      </c>
    </row>
    <row r="127" spans="1:17" ht="14.4" customHeight="1" x14ac:dyDescent="0.3">
      <c r="A127" s="422" t="s">
        <v>1815</v>
      </c>
      <c r="B127" s="423" t="s">
        <v>1807</v>
      </c>
      <c r="C127" s="423" t="s">
        <v>1887</v>
      </c>
      <c r="D127" s="423" t="s">
        <v>1909</v>
      </c>
      <c r="E127" s="423" t="s">
        <v>1910</v>
      </c>
      <c r="F127" s="426">
        <v>53</v>
      </c>
      <c r="G127" s="426">
        <v>30916.66</v>
      </c>
      <c r="H127" s="423">
        <v>1</v>
      </c>
      <c r="I127" s="423">
        <v>583.33320754716976</v>
      </c>
      <c r="J127" s="426">
        <v>45</v>
      </c>
      <c r="K127" s="426">
        <v>23916.670000000002</v>
      </c>
      <c r="L127" s="423">
        <v>0.77358518028790957</v>
      </c>
      <c r="M127" s="423">
        <v>531.48155555555559</v>
      </c>
      <c r="N127" s="426">
        <v>41</v>
      </c>
      <c r="O127" s="426">
        <v>23916.67</v>
      </c>
      <c r="P127" s="448">
        <v>0.77358518028790946</v>
      </c>
      <c r="Q127" s="427">
        <v>583.33341463414627</v>
      </c>
    </row>
    <row r="128" spans="1:17" ht="14.4" customHeight="1" x14ac:dyDescent="0.3">
      <c r="A128" s="422" t="s">
        <v>1815</v>
      </c>
      <c r="B128" s="423" t="s">
        <v>1807</v>
      </c>
      <c r="C128" s="423" t="s">
        <v>1887</v>
      </c>
      <c r="D128" s="423" t="s">
        <v>1911</v>
      </c>
      <c r="E128" s="423" t="s">
        <v>1912</v>
      </c>
      <c r="F128" s="426">
        <v>141</v>
      </c>
      <c r="G128" s="426">
        <v>65800</v>
      </c>
      <c r="H128" s="423">
        <v>1</v>
      </c>
      <c r="I128" s="423">
        <v>466.66666666666669</v>
      </c>
      <c r="J128" s="426">
        <v>177</v>
      </c>
      <c r="K128" s="426">
        <v>81666.67</v>
      </c>
      <c r="L128" s="423">
        <v>1.2411348024316109</v>
      </c>
      <c r="M128" s="423">
        <v>461.393615819209</v>
      </c>
      <c r="N128" s="426">
        <v>225</v>
      </c>
      <c r="O128" s="426">
        <v>105000.01</v>
      </c>
      <c r="P128" s="448">
        <v>1.5957448328267476</v>
      </c>
      <c r="Q128" s="427">
        <v>466.66671111111111</v>
      </c>
    </row>
    <row r="129" spans="1:17" ht="14.4" customHeight="1" x14ac:dyDescent="0.3">
      <c r="A129" s="422" t="s">
        <v>1815</v>
      </c>
      <c r="B129" s="423" t="s">
        <v>1807</v>
      </c>
      <c r="C129" s="423" t="s">
        <v>1887</v>
      </c>
      <c r="D129" s="423" t="s">
        <v>1913</v>
      </c>
      <c r="E129" s="423" t="s">
        <v>1914</v>
      </c>
      <c r="F129" s="426">
        <v>102</v>
      </c>
      <c r="G129" s="426">
        <v>5100</v>
      </c>
      <c r="H129" s="423">
        <v>1</v>
      </c>
      <c r="I129" s="423">
        <v>50</v>
      </c>
      <c r="J129" s="426">
        <v>77</v>
      </c>
      <c r="K129" s="426">
        <v>3850</v>
      </c>
      <c r="L129" s="423">
        <v>0.75490196078431371</v>
      </c>
      <c r="M129" s="423">
        <v>50</v>
      </c>
      <c r="N129" s="426">
        <v>63</v>
      </c>
      <c r="O129" s="426">
        <v>3150</v>
      </c>
      <c r="P129" s="448">
        <v>0.61764705882352944</v>
      </c>
      <c r="Q129" s="427">
        <v>50</v>
      </c>
    </row>
    <row r="130" spans="1:17" ht="14.4" customHeight="1" x14ac:dyDescent="0.3">
      <c r="A130" s="422" t="s">
        <v>1815</v>
      </c>
      <c r="B130" s="423" t="s">
        <v>1807</v>
      </c>
      <c r="C130" s="423" t="s">
        <v>1887</v>
      </c>
      <c r="D130" s="423" t="s">
        <v>1915</v>
      </c>
      <c r="E130" s="423" t="s">
        <v>1916</v>
      </c>
      <c r="F130" s="426">
        <v>31</v>
      </c>
      <c r="G130" s="426">
        <v>3134.44</v>
      </c>
      <c r="H130" s="423">
        <v>1</v>
      </c>
      <c r="I130" s="423">
        <v>101.11096774193548</v>
      </c>
      <c r="J130" s="426">
        <v>9</v>
      </c>
      <c r="K130" s="426">
        <v>910</v>
      </c>
      <c r="L130" s="423">
        <v>0.29032299230484554</v>
      </c>
      <c r="M130" s="423">
        <v>101.11111111111111</v>
      </c>
      <c r="N130" s="426">
        <v>26</v>
      </c>
      <c r="O130" s="426">
        <v>2628.89</v>
      </c>
      <c r="P130" s="448">
        <v>0.83871122114317065</v>
      </c>
      <c r="Q130" s="427">
        <v>101.11115384615384</v>
      </c>
    </row>
    <row r="131" spans="1:17" ht="14.4" customHeight="1" x14ac:dyDescent="0.3">
      <c r="A131" s="422" t="s">
        <v>1815</v>
      </c>
      <c r="B131" s="423" t="s">
        <v>1807</v>
      </c>
      <c r="C131" s="423" t="s">
        <v>1887</v>
      </c>
      <c r="D131" s="423" t="s">
        <v>1917</v>
      </c>
      <c r="E131" s="423" t="s">
        <v>1918</v>
      </c>
      <c r="F131" s="426"/>
      <c r="G131" s="426"/>
      <c r="H131" s="423"/>
      <c r="I131" s="423"/>
      <c r="J131" s="426"/>
      <c r="K131" s="426"/>
      <c r="L131" s="423"/>
      <c r="M131" s="423"/>
      <c r="N131" s="426">
        <v>1</v>
      </c>
      <c r="O131" s="426">
        <v>76.67</v>
      </c>
      <c r="P131" s="448"/>
      <c r="Q131" s="427">
        <v>76.67</v>
      </c>
    </row>
    <row r="132" spans="1:17" ht="14.4" customHeight="1" x14ac:dyDescent="0.3">
      <c r="A132" s="422" t="s">
        <v>1815</v>
      </c>
      <c r="B132" s="423" t="s">
        <v>1807</v>
      </c>
      <c r="C132" s="423" t="s">
        <v>1887</v>
      </c>
      <c r="D132" s="423" t="s">
        <v>1919</v>
      </c>
      <c r="E132" s="423" t="s">
        <v>1920</v>
      </c>
      <c r="F132" s="426">
        <v>1</v>
      </c>
      <c r="G132" s="426">
        <v>0</v>
      </c>
      <c r="H132" s="423"/>
      <c r="I132" s="423">
        <v>0</v>
      </c>
      <c r="J132" s="426">
        <v>1</v>
      </c>
      <c r="K132" s="426">
        <v>0</v>
      </c>
      <c r="L132" s="423"/>
      <c r="M132" s="423">
        <v>0</v>
      </c>
      <c r="N132" s="426">
        <v>1</v>
      </c>
      <c r="O132" s="426">
        <v>0</v>
      </c>
      <c r="P132" s="448"/>
      <c r="Q132" s="427">
        <v>0</v>
      </c>
    </row>
    <row r="133" spans="1:17" ht="14.4" customHeight="1" x14ac:dyDescent="0.3">
      <c r="A133" s="422" t="s">
        <v>1815</v>
      </c>
      <c r="B133" s="423" t="s">
        <v>1807</v>
      </c>
      <c r="C133" s="423" t="s">
        <v>1887</v>
      </c>
      <c r="D133" s="423" t="s">
        <v>1921</v>
      </c>
      <c r="E133" s="423" t="s">
        <v>1922</v>
      </c>
      <c r="F133" s="426">
        <v>5</v>
      </c>
      <c r="G133" s="426">
        <v>0</v>
      </c>
      <c r="H133" s="423"/>
      <c r="I133" s="423">
        <v>0</v>
      </c>
      <c r="J133" s="426">
        <v>4</v>
      </c>
      <c r="K133" s="426">
        <v>0</v>
      </c>
      <c r="L133" s="423"/>
      <c r="M133" s="423">
        <v>0</v>
      </c>
      <c r="N133" s="426">
        <v>1</v>
      </c>
      <c r="O133" s="426">
        <v>0</v>
      </c>
      <c r="P133" s="448"/>
      <c r="Q133" s="427">
        <v>0</v>
      </c>
    </row>
    <row r="134" spans="1:17" ht="14.4" customHeight="1" x14ac:dyDescent="0.3">
      <c r="A134" s="422" t="s">
        <v>1815</v>
      </c>
      <c r="B134" s="423" t="s">
        <v>1807</v>
      </c>
      <c r="C134" s="423" t="s">
        <v>1887</v>
      </c>
      <c r="D134" s="423" t="s">
        <v>1923</v>
      </c>
      <c r="E134" s="423" t="s">
        <v>1924</v>
      </c>
      <c r="F134" s="426">
        <v>624</v>
      </c>
      <c r="G134" s="426">
        <v>190666.66999999998</v>
      </c>
      <c r="H134" s="423">
        <v>1</v>
      </c>
      <c r="I134" s="423">
        <v>305.5555608974359</v>
      </c>
      <c r="J134" s="426">
        <v>542</v>
      </c>
      <c r="K134" s="426">
        <v>165611.12</v>
      </c>
      <c r="L134" s="423">
        <v>0.86858977502465429</v>
      </c>
      <c r="M134" s="423">
        <v>305.55557195571953</v>
      </c>
      <c r="N134" s="426">
        <v>519</v>
      </c>
      <c r="O134" s="426">
        <v>158583.33000000002</v>
      </c>
      <c r="P134" s="448">
        <v>0.83173073720750479</v>
      </c>
      <c r="Q134" s="427">
        <v>305.55554913294799</v>
      </c>
    </row>
    <row r="135" spans="1:17" ht="14.4" customHeight="1" x14ac:dyDescent="0.3">
      <c r="A135" s="422" t="s">
        <v>1815</v>
      </c>
      <c r="B135" s="423" t="s">
        <v>1807</v>
      </c>
      <c r="C135" s="423" t="s">
        <v>1887</v>
      </c>
      <c r="D135" s="423" t="s">
        <v>1925</v>
      </c>
      <c r="E135" s="423" t="s">
        <v>1926</v>
      </c>
      <c r="F135" s="426">
        <v>722</v>
      </c>
      <c r="G135" s="426">
        <v>0</v>
      </c>
      <c r="H135" s="423"/>
      <c r="I135" s="423">
        <v>0</v>
      </c>
      <c r="J135" s="426">
        <v>750</v>
      </c>
      <c r="K135" s="426">
        <v>0</v>
      </c>
      <c r="L135" s="423"/>
      <c r="M135" s="423">
        <v>0</v>
      </c>
      <c r="N135" s="426">
        <v>821</v>
      </c>
      <c r="O135" s="426">
        <v>12333.34</v>
      </c>
      <c r="P135" s="448"/>
      <c r="Q135" s="427">
        <v>15.022338611449452</v>
      </c>
    </row>
    <row r="136" spans="1:17" ht="14.4" customHeight="1" x14ac:dyDescent="0.3">
      <c r="A136" s="422" t="s">
        <v>1815</v>
      </c>
      <c r="B136" s="423" t="s">
        <v>1807</v>
      </c>
      <c r="C136" s="423" t="s">
        <v>1887</v>
      </c>
      <c r="D136" s="423" t="s">
        <v>1927</v>
      </c>
      <c r="E136" s="423" t="s">
        <v>1928</v>
      </c>
      <c r="F136" s="426">
        <v>679</v>
      </c>
      <c r="G136" s="426">
        <v>309322.23000000004</v>
      </c>
      <c r="H136" s="423">
        <v>1</v>
      </c>
      <c r="I136" s="423">
        <v>455.55556701030935</v>
      </c>
      <c r="J136" s="426">
        <v>661</v>
      </c>
      <c r="K136" s="426">
        <v>292011.12</v>
      </c>
      <c r="L136" s="423">
        <v>0.94403535109649239</v>
      </c>
      <c r="M136" s="423">
        <v>441.77173978819968</v>
      </c>
      <c r="N136" s="426">
        <v>752</v>
      </c>
      <c r="O136" s="426">
        <v>342577.78</v>
      </c>
      <c r="P136" s="448">
        <v>1.1075110249916404</v>
      </c>
      <c r="Q136" s="427">
        <v>455.55555851063832</v>
      </c>
    </row>
    <row r="137" spans="1:17" ht="14.4" customHeight="1" x14ac:dyDescent="0.3">
      <c r="A137" s="422" t="s">
        <v>1815</v>
      </c>
      <c r="B137" s="423" t="s">
        <v>1807</v>
      </c>
      <c r="C137" s="423" t="s">
        <v>1887</v>
      </c>
      <c r="D137" s="423" t="s">
        <v>1955</v>
      </c>
      <c r="E137" s="423" t="s">
        <v>1956</v>
      </c>
      <c r="F137" s="426">
        <v>1</v>
      </c>
      <c r="G137" s="426">
        <v>58.89</v>
      </c>
      <c r="H137" s="423">
        <v>1</v>
      </c>
      <c r="I137" s="423">
        <v>58.89</v>
      </c>
      <c r="J137" s="426"/>
      <c r="K137" s="426"/>
      <c r="L137" s="423"/>
      <c r="M137" s="423"/>
      <c r="N137" s="426">
        <v>1</v>
      </c>
      <c r="O137" s="426">
        <v>58.89</v>
      </c>
      <c r="P137" s="448">
        <v>1</v>
      </c>
      <c r="Q137" s="427">
        <v>58.89</v>
      </c>
    </row>
    <row r="138" spans="1:17" ht="14.4" customHeight="1" x14ac:dyDescent="0.3">
      <c r="A138" s="422" t="s">
        <v>1815</v>
      </c>
      <c r="B138" s="423" t="s">
        <v>1807</v>
      </c>
      <c r="C138" s="423" t="s">
        <v>1887</v>
      </c>
      <c r="D138" s="423" t="s">
        <v>1929</v>
      </c>
      <c r="E138" s="423" t="s">
        <v>1930</v>
      </c>
      <c r="F138" s="426">
        <v>628</v>
      </c>
      <c r="G138" s="426">
        <v>48844.44</v>
      </c>
      <c r="H138" s="423">
        <v>1</v>
      </c>
      <c r="I138" s="423">
        <v>77.77777070063695</v>
      </c>
      <c r="J138" s="426">
        <v>543</v>
      </c>
      <c r="K138" s="426">
        <v>42233.320000000007</v>
      </c>
      <c r="L138" s="423">
        <v>0.86464948722925283</v>
      </c>
      <c r="M138" s="423">
        <v>77.777753222836111</v>
      </c>
      <c r="N138" s="426">
        <v>530</v>
      </c>
      <c r="O138" s="426">
        <v>41222.230000000003</v>
      </c>
      <c r="P138" s="448">
        <v>0.84394928061412933</v>
      </c>
      <c r="Q138" s="427">
        <v>77.777792452830198</v>
      </c>
    </row>
    <row r="139" spans="1:17" ht="14.4" customHeight="1" x14ac:dyDescent="0.3">
      <c r="A139" s="422" t="s">
        <v>1815</v>
      </c>
      <c r="B139" s="423" t="s">
        <v>1807</v>
      </c>
      <c r="C139" s="423" t="s">
        <v>1887</v>
      </c>
      <c r="D139" s="423" t="s">
        <v>1933</v>
      </c>
      <c r="E139" s="423" t="s">
        <v>1934</v>
      </c>
      <c r="F139" s="426">
        <v>8</v>
      </c>
      <c r="G139" s="426">
        <v>2160</v>
      </c>
      <c r="H139" s="423">
        <v>1</v>
      </c>
      <c r="I139" s="423">
        <v>270</v>
      </c>
      <c r="J139" s="426">
        <v>3</v>
      </c>
      <c r="K139" s="426">
        <v>810</v>
      </c>
      <c r="L139" s="423">
        <v>0.375</v>
      </c>
      <c r="M139" s="423">
        <v>270</v>
      </c>
      <c r="N139" s="426">
        <v>9</v>
      </c>
      <c r="O139" s="426">
        <v>2430</v>
      </c>
      <c r="P139" s="448">
        <v>1.125</v>
      </c>
      <c r="Q139" s="427">
        <v>270</v>
      </c>
    </row>
    <row r="140" spans="1:17" ht="14.4" customHeight="1" x14ac:dyDescent="0.3">
      <c r="A140" s="422" t="s">
        <v>1815</v>
      </c>
      <c r="B140" s="423" t="s">
        <v>1807</v>
      </c>
      <c r="C140" s="423" t="s">
        <v>1887</v>
      </c>
      <c r="D140" s="423" t="s">
        <v>1935</v>
      </c>
      <c r="E140" s="423" t="s">
        <v>1936</v>
      </c>
      <c r="F140" s="426">
        <v>985</v>
      </c>
      <c r="G140" s="426">
        <v>87555.56</v>
      </c>
      <c r="H140" s="423">
        <v>1</v>
      </c>
      <c r="I140" s="423">
        <v>88.888893401015224</v>
      </c>
      <c r="J140" s="426">
        <v>965</v>
      </c>
      <c r="K140" s="426">
        <v>84888.89</v>
      </c>
      <c r="L140" s="423">
        <v>0.96954311068309085</v>
      </c>
      <c r="M140" s="423">
        <v>87.967761658031094</v>
      </c>
      <c r="N140" s="426">
        <v>744</v>
      </c>
      <c r="O140" s="426">
        <v>66133.34</v>
      </c>
      <c r="P140" s="448">
        <v>0.75532998703908694</v>
      </c>
      <c r="Q140" s="427">
        <v>88.888897849462367</v>
      </c>
    </row>
    <row r="141" spans="1:17" ht="14.4" customHeight="1" x14ac:dyDescent="0.3">
      <c r="A141" s="422" t="s">
        <v>1815</v>
      </c>
      <c r="B141" s="423" t="s">
        <v>1807</v>
      </c>
      <c r="C141" s="423" t="s">
        <v>1887</v>
      </c>
      <c r="D141" s="423" t="s">
        <v>1939</v>
      </c>
      <c r="E141" s="423" t="s">
        <v>1940</v>
      </c>
      <c r="F141" s="426"/>
      <c r="G141" s="426"/>
      <c r="H141" s="423"/>
      <c r="I141" s="423"/>
      <c r="J141" s="426"/>
      <c r="K141" s="426"/>
      <c r="L141" s="423"/>
      <c r="M141" s="423"/>
      <c r="N141" s="426">
        <v>102</v>
      </c>
      <c r="O141" s="426">
        <v>9860</v>
      </c>
      <c r="P141" s="448"/>
      <c r="Q141" s="427">
        <v>96.666666666666671</v>
      </c>
    </row>
    <row r="142" spans="1:17" ht="14.4" customHeight="1" x14ac:dyDescent="0.3">
      <c r="A142" s="422" t="s">
        <v>1815</v>
      </c>
      <c r="B142" s="423" t="s">
        <v>1807</v>
      </c>
      <c r="C142" s="423" t="s">
        <v>1887</v>
      </c>
      <c r="D142" s="423" t="s">
        <v>1941</v>
      </c>
      <c r="E142" s="423" t="s">
        <v>1942</v>
      </c>
      <c r="F142" s="426">
        <v>2</v>
      </c>
      <c r="G142" s="426">
        <v>280</v>
      </c>
      <c r="H142" s="423">
        <v>1</v>
      </c>
      <c r="I142" s="423">
        <v>140</v>
      </c>
      <c r="J142" s="426">
        <v>1</v>
      </c>
      <c r="K142" s="426">
        <v>140</v>
      </c>
      <c r="L142" s="423">
        <v>0.5</v>
      </c>
      <c r="M142" s="423">
        <v>140</v>
      </c>
      <c r="N142" s="426">
        <v>139</v>
      </c>
      <c r="O142" s="426">
        <v>19460</v>
      </c>
      <c r="P142" s="448">
        <v>69.5</v>
      </c>
      <c r="Q142" s="427">
        <v>140</v>
      </c>
    </row>
    <row r="143" spans="1:17" ht="14.4" customHeight="1" x14ac:dyDescent="0.3">
      <c r="A143" s="422" t="s">
        <v>1815</v>
      </c>
      <c r="B143" s="423" t="s">
        <v>1807</v>
      </c>
      <c r="C143" s="423" t="s">
        <v>1887</v>
      </c>
      <c r="D143" s="423" t="s">
        <v>1957</v>
      </c>
      <c r="E143" s="423" t="s">
        <v>1958</v>
      </c>
      <c r="F143" s="426"/>
      <c r="G143" s="426"/>
      <c r="H143" s="423"/>
      <c r="I143" s="423"/>
      <c r="J143" s="426"/>
      <c r="K143" s="426"/>
      <c r="L143" s="423"/>
      <c r="M143" s="423"/>
      <c r="N143" s="426">
        <v>98</v>
      </c>
      <c r="O143" s="426">
        <v>7404.4400000000005</v>
      </c>
      <c r="P143" s="448"/>
      <c r="Q143" s="427">
        <v>75.555510204081642</v>
      </c>
    </row>
    <row r="144" spans="1:17" ht="14.4" customHeight="1" x14ac:dyDescent="0.3">
      <c r="A144" s="422" t="s">
        <v>1815</v>
      </c>
      <c r="B144" s="423" t="s">
        <v>1807</v>
      </c>
      <c r="C144" s="423" t="s">
        <v>1887</v>
      </c>
      <c r="D144" s="423" t="s">
        <v>1943</v>
      </c>
      <c r="E144" s="423" t="s">
        <v>1944</v>
      </c>
      <c r="F144" s="426">
        <v>18</v>
      </c>
      <c r="G144" s="426">
        <v>2100</v>
      </c>
      <c r="H144" s="423">
        <v>1</v>
      </c>
      <c r="I144" s="423">
        <v>116.66666666666667</v>
      </c>
      <c r="J144" s="426">
        <v>16</v>
      </c>
      <c r="K144" s="426">
        <v>1400.0100000000002</v>
      </c>
      <c r="L144" s="423">
        <v>0.66667142857142869</v>
      </c>
      <c r="M144" s="423">
        <v>87.500625000000014</v>
      </c>
      <c r="N144" s="426">
        <v>13</v>
      </c>
      <c r="O144" s="426">
        <v>1516.66</v>
      </c>
      <c r="P144" s="448">
        <v>0.72221904761904765</v>
      </c>
      <c r="Q144" s="427">
        <v>116.66615384615385</v>
      </c>
    </row>
    <row r="145" spans="1:17" ht="14.4" customHeight="1" x14ac:dyDescent="0.3">
      <c r="A145" s="422" t="s">
        <v>1815</v>
      </c>
      <c r="B145" s="423" t="s">
        <v>1807</v>
      </c>
      <c r="C145" s="423" t="s">
        <v>1887</v>
      </c>
      <c r="D145" s="423" t="s">
        <v>1945</v>
      </c>
      <c r="E145" s="423" t="s">
        <v>1946</v>
      </c>
      <c r="F145" s="426">
        <v>3</v>
      </c>
      <c r="G145" s="426">
        <v>146.66999999999999</v>
      </c>
      <c r="H145" s="423">
        <v>1</v>
      </c>
      <c r="I145" s="423">
        <v>48.889999999999993</v>
      </c>
      <c r="J145" s="426"/>
      <c r="K145" s="426"/>
      <c r="L145" s="423"/>
      <c r="M145" s="423"/>
      <c r="N145" s="426"/>
      <c r="O145" s="426"/>
      <c r="P145" s="448"/>
      <c r="Q145" s="427"/>
    </row>
    <row r="146" spans="1:17" ht="14.4" customHeight="1" x14ac:dyDescent="0.3">
      <c r="A146" s="422" t="s">
        <v>1815</v>
      </c>
      <c r="B146" s="423" t="s">
        <v>1807</v>
      </c>
      <c r="C146" s="423" t="s">
        <v>1887</v>
      </c>
      <c r="D146" s="423" t="s">
        <v>1959</v>
      </c>
      <c r="E146" s="423" t="s">
        <v>1960</v>
      </c>
      <c r="F146" s="426">
        <v>1</v>
      </c>
      <c r="G146" s="426">
        <v>466.67</v>
      </c>
      <c r="H146" s="423">
        <v>1</v>
      </c>
      <c r="I146" s="423">
        <v>466.67</v>
      </c>
      <c r="J146" s="426">
        <v>1</v>
      </c>
      <c r="K146" s="426">
        <v>466.67</v>
      </c>
      <c r="L146" s="423">
        <v>1</v>
      </c>
      <c r="M146" s="423">
        <v>466.67</v>
      </c>
      <c r="N146" s="426"/>
      <c r="O146" s="426"/>
      <c r="P146" s="448"/>
      <c r="Q146" s="427"/>
    </row>
    <row r="147" spans="1:17" ht="14.4" customHeight="1" x14ac:dyDescent="0.3">
      <c r="A147" s="422" t="s">
        <v>1815</v>
      </c>
      <c r="B147" s="423" t="s">
        <v>1807</v>
      </c>
      <c r="C147" s="423" t="s">
        <v>1887</v>
      </c>
      <c r="D147" s="423" t="s">
        <v>1947</v>
      </c>
      <c r="E147" s="423" t="s">
        <v>1948</v>
      </c>
      <c r="F147" s="426"/>
      <c r="G147" s="426"/>
      <c r="H147" s="423"/>
      <c r="I147" s="423"/>
      <c r="J147" s="426"/>
      <c r="K147" s="426"/>
      <c r="L147" s="423"/>
      <c r="M147" s="423"/>
      <c r="N147" s="426">
        <v>3</v>
      </c>
      <c r="O147" s="426">
        <v>983.33999999999992</v>
      </c>
      <c r="P147" s="448"/>
      <c r="Q147" s="427">
        <v>327.78</v>
      </c>
    </row>
    <row r="148" spans="1:17" ht="14.4" customHeight="1" x14ac:dyDescent="0.3">
      <c r="A148" s="422" t="s">
        <v>1815</v>
      </c>
      <c r="B148" s="423" t="s">
        <v>1807</v>
      </c>
      <c r="C148" s="423" t="s">
        <v>1887</v>
      </c>
      <c r="D148" s="423" t="s">
        <v>1949</v>
      </c>
      <c r="E148" s="423" t="s">
        <v>1950</v>
      </c>
      <c r="F148" s="426">
        <v>80</v>
      </c>
      <c r="G148" s="426">
        <v>23377.77</v>
      </c>
      <c r="H148" s="423">
        <v>1</v>
      </c>
      <c r="I148" s="423">
        <v>292.22212500000001</v>
      </c>
      <c r="J148" s="426">
        <v>101</v>
      </c>
      <c r="K148" s="426">
        <v>29514.440000000002</v>
      </c>
      <c r="L148" s="423">
        <v>1.262500229919278</v>
      </c>
      <c r="M148" s="423">
        <v>292.22217821782181</v>
      </c>
      <c r="N148" s="426">
        <v>104</v>
      </c>
      <c r="O148" s="426">
        <v>30391.11</v>
      </c>
      <c r="P148" s="448">
        <v>1.3000003849811166</v>
      </c>
      <c r="Q148" s="427">
        <v>292.22221153846152</v>
      </c>
    </row>
    <row r="149" spans="1:17" ht="14.4" customHeight="1" x14ac:dyDescent="0.3">
      <c r="A149" s="422" t="s">
        <v>1815</v>
      </c>
      <c r="B149" s="423" t="s">
        <v>1807</v>
      </c>
      <c r="C149" s="423" t="s">
        <v>1887</v>
      </c>
      <c r="D149" s="423" t="s">
        <v>1961</v>
      </c>
      <c r="E149" s="423" t="s">
        <v>1962</v>
      </c>
      <c r="F149" s="426"/>
      <c r="G149" s="426"/>
      <c r="H149" s="423"/>
      <c r="I149" s="423"/>
      <c r="J149" s="426"/>
      <c r="K149" s="426"/>
      <c r="L149" s="423"/>
      <c r="M149" s="423"/>
      <c r="N149" s="426">
        <v>2</v>
      </c>
      <c r="O149" s="426">
        <v>233.34</v>
      </c>
      <c r="P149" s="448"/>
      <c r="Q149" s="427">
        <v>116.67</v>
      </c>
    </row>
    <row r="150" spans="1:17" ht="14.4" customHeight="1" x14ac:dyDescent="0.3">
      <c r="A150" s="422" t="s">
        <v>1815</v>
      </c>
      <c r="B150" s="423" t="s">
        <v>1807</v>
      </c>
      <c r="C150" s="423" t="s">
        <v>1887</v>
      </c>
      <c r="D150" s="423" t="s">
        <v>1951</v>
      </c>
      <c r="E150" s="423" t="s">
        <v>1952</v>
      </c>
      <c r="F150" s="426">
        <v>52</v>
      </c>
      <c r="G150" s="426">
        <v>18662.22</v>
      </c>
      <c r="H150" s="423">
        <v>1</v>
      </c>
      <c r="I150" s="423">
        <v>358.8888461538462</v>
      </c>
      <c r="J150" s="426">
        <v>44</v>
      </c>
      <c r="K150" s="426">
        <v>15791.1</v>
      </c>
      <c r="L150" s="423">
        <v>0.84615335153052529</v>
      </c>
      <c r="M150" s="423">
        <v>358.88863636363635</v>
      </c>
      <c r="N150" s="426">
        <v>50</v>
      </c>
      <c r="O150" s="426">
        <v>17944.46</v>
      </c>
      <c r="P150" s="448">
        <v>0.96153940956649309</v>
      </c>
      <c r="Q150" s="427">
        <v>358.88919999999996</v>
      </c>
    </row>
    <row r="151" spans="1:17" ht="14.4" customHeight="1" x14ac:dyDescent="0.3">
      <c r="A151" s="422" t="s">
        <v>1815</v>
      </c>
      <c r="B151" s="423" t="s">
        <v>1808</v>
      </c>
      <c r="C151" s="423" t="s">
        <v>1816</v>
      </c>
      <c r="D151" s="423" t="s">
        <v>1963</v>
      </c>
      <c r="E151" s="423"/>
      <c r="F151" s="426"/>
      <c r="G151" s="426"/>
      <c r="H151" s="423"/>
      <c r="I151" s="423"/>
      <c r="J151" s="426">
        <v>2</v>
      </c>
      <c r="K151" s="426">
        <v>226</v>
      </c>
      <c r="L151" s="423"/>
      <c r="M151" s="423">
        <v>113</v>
      </c>
      <c r="N151" s="426"/>
      <c r="O151" s="426"/>
      <c r="P151" s="448"/>
      <c r="Q151" s="427"/>
    </row>
    <row r="152" spans="1:17" ht="14.4" customHeight="1" x14ac:dyDescent="0.3">
      <c r="A152" s="422" t="s">
        <v>1815</v>
      </c>
      <c r="B152" s="423" t="s">
        <v>1808</v>
      </c>
      <c r="C152" s="423" t="s">
        <v>1816</v>
      </c>
      <c r="D152" s="423" t="s">
        <v>1964</v>
      </c>
      <c r="E152" s="423"/>
      <c r="F152" s="426">
        <v>2</v>
      </c>
      <c r="G152" s="426">
        <v>1600</v>
      </c>
      <c r="H152" s="423">
        <v>1</v>
      </c>
      <c r="I152" s="423">
        <v>800</v>
      </c>
      <c r="J152" s="426"/>
      <c r="K152" s="426"/>
      <c r="L152" s="423"/>
      <c r="M152" s="423"/>
      <c r="N152" s="426"/>
      <c r="O152" s="426"/>
      <c r="P152" s="448"/>
      <c r="Q152" s="427"/>
    </row>
    <row r="153" spans="1:17" ht="14.4" customHeight="1" x14ac:dyDescent="0.3">
      <c r="A153" s="422" t="s">
        <v>1815</v>
      </c>
      <c r="B153" s="423" t="s">
        <v>1808</v>
      </c>
      <c r="C153" s="423" t="s">
        <v>1816</v>
      </c>
      <c r="D153" s="423" t="s">
        <v>1965</v>
      </c>
      <c r="E153" s="423"/>
      <c r="F153" s="426">
        <v>6</v>
      </c>
      <c r="G153" s="426">
        <v>9942</v>
      </c>
      <c r="H153" s="423">
        <v>1</v>
      </c>
      <c r="I153" s="423">
        <v>1657</v>
      </c>
      <c r="J153" s="426">
        <v>2</v>
      </c>
      <c r="K153" s="426">
        <v>3314</v>
      </c>
      <c r="L153" s="423">
        <v>0.33333333333333331</v>
      </c>
      <c r="M153" s="423">
        <v>1657</v>
      </c>
      <c r="N153" s="426">
        <v>1</v>
      </c>
      <c r="O153" s="426">
        <v>1657</v>
      </c>
      <c r="P153" s="448">
        <v>0.16666666666666666</v>
      </c>
      <c r="Q153" s="427">
        <v>1657</v>
      </c>
    </row>
    <row r="154" spans="1:17" ht="14.4" customHeight="1" x14ac:dyDescent="0.3">
      <c r="A154" s="422" t="s">
        <v>1815</v>
      </c>
      <c r="B154" s="423" t="s">
        <v>1808</v>
      </c>
      <c r="C154" s="423" t="s">
        <v>1816</v>
      </c>
      <c r="D154" s="423" t="s">
        <v>1966</v>
      </c>
      <c r="E154" s="423"/>
      <c r="F154" s="426">
        <v>3</v>
      </c>
      <c r="G154" s="426">
        <v>3537</v>
      </c>
      <c r="H154" s="423">
        <v>1</v>
      </c>
      <c r="I154" s="423">
        <v>1179</v>
      </c>
      <c r="J154" s="426">
        <v>3</v>
      </c>
      <c r="K154" s="426">
        <v>3537</v>
      </c>
      <c r="L154" s="423">
        <v>1</v>
      </c>
      <c r="M154" s="423">
        <v>1179</v>
      </c>
      <c r="N154" s="426">
        <v>1</v>
      </c>
      <c r="O154" s="426">
        <v>1179</v>
      </c>
      <c r="P154" s="448">
        <v>0.33333333333333331</v>
      </c>
      <c r="Q154" s="427">
        <v>1179</v>
      </c>
    </row>
    <row r="155" spans="1:17" ht="14.4" customHeight="1" x14ac:dyDescent="0.3">
      <c r="A155" s="422" t="s">
        <v>1815</v>
      </c>
      <c r="B155" s="423" t="s">
        <v>1808</v>
      </c>
      <c r="C155" s="423" t="s">
        <v>1816</v>
      </c>
      <c r="D155" s="423" t="s">
        <v>1967</v>
      </c>
      <c r="E155" s="423"/>
      <c r="F155" s="426"/>
      <c r="G155" s="426"/>
      <c r="H155" s="423"/>
      <c r="I155" s="423"/>
      <c r="J155" s="426"/>
      <c r="K155" s="426"/>
      <c r="L155" s="423"/>
      <c r="M155" s="423"/>
      <c r="N155" s="426">
        <v>1</v>
      </c>
      <c r="O155" s="426">
        <v>185</v>
      </c>
      <c r="P155" s="448"/>
      <c r="Q155" s="427">
        <v>185</v>
      </c>
    </row>
    <row r="156" spans="1:17" ht="14.4" customHeight="1" x14ac:dyDescent="0.3">
      <c r="A156" s="422" t="s">
        <v>1815</v>
      </c>
      <c r="B156" s="423" t="s">
        <v>1808</v>
      </c>
      <c r="C156" s="423" t="s">
        <v>1816</v>
      </c>
      <c r="D156" s="423" t="s">
        <v>1968</v>
      </c>
      <c r="E156" s="423"/>
      <c r="F156" s="426">
        <v>1</v>
      </c>
      <c r="G156" s="426">
        <v>1281</v>
      </c>
      <c r="H156" s="423">
        <v>1</v>
      </c>
      <c r="I156" s="423">
        <v>1281</v>
      </c>
      <c r="J156" s="426">
        <v>2</v>
      </c>
      <c r="K156" s="426">
        <v>2562</v>
      </c>
      <c r="L156" s="423">
        <v>2</v>
      </c>
      <c r="M156" s="423">
        <v>1281</v>
      </c>
      <c r="N156" s="426">
        <v>1</v>
      </c>
      <c r="O156" s="426">
        <v>1281</v>
      </c>
      <c r="P156" s="448">
        <v>1</v>
      </c>
      <c r="Q156" s="427">
        <v>1281</v>
      </c>
    </row>
    <row r="157" spans="1:17" ht="14.4" customHeight="1" x14ac:dyDescent="0.3">
      <c r="A157" s="422" t="s">
        <v>1815</v>
      </c>
      <c r="B157" s="423" t="s">
        <v>1808</v>
      </c>
      <c r="C157" s="423" t="s">
        <v>1816</v>
      </c>
      <c r="D157" s="423" t="s">
        <v>1859</v>
      </c>
      <c r="E157" s="423"/>
      <c r="F157" s="426"/>
      <c r="G157" s="426"/>
      <c r="H157" s="423"/>
      <c r="I157" s="423"/>
      <c r="J157" s="426"/>
      <c r="K157" s="426"/>
      <c r="L157" s="423"/>
      <c r="M157" s="423"/>
      <c r="N157" s="426">
        <v>1</v>
      </c>
      <c r="O157" s="426">
        <v>225</v>
      </c>
      <c r="P157" s="448"/>
      <c r="Q157" s="427">
        <v>225</v>
      </c>
    </row>
    <row r="158" spans="1:17" ht="14.4" customHeight="1" x14ac:dyDescent="0.3">
      <c r="A158" s="422" t="s">
        <v>1815</v>
      </c>
      <c r="B158" s="423" t="s">
        <v>1808</v>
      </c>
      <c r="C158" s="423" t="s">
        <v>1816</v>
      </c>
      <c r="D158" s="423" t="s">
        <v>1969</v>
      </c>
      <c r="E158" s="423"/>
      <c r="F158" s="426"/>
      <c r="G158" s="426"/>
      <c r="H158" s="423"/>
      <c r="I158" s="423"/>
      <c r="J158" s="426">
        <v>2</v>
      </c>
      <c r="K158" s="426">
        <v>516</v>
      </c>
      <c r="L158" s="423"/>
      <c r="M158" s="423">
        <v>258</v>
      </c>
      <c r="N158" s="426">
        <v>1</v>
      </c>
      <c r="O158" s="426">
        <v>258</v>
      </c>
      <c r="P158" s="448"/>
      <c r="Q158" s="427">
        <v>258</v>
      </c>
    </row>
    <row r="159" spans="1:17" ht="14.4" customHeight="1" x14ac:dyDescent="0.3">
      <c r="A159" s="422" t="s">
        <v>1815</v>
      </c>
      <c r="B159" s="423" t="s">
        <v>1808</v>
      </c>
      <c r="C159" s="423" t="s">
        <v>1816</v>
      </c>
      <c r="D159" s="423" t="s">
        <v>1970</v>
      </c>
      <c r="E159" s="423"/>
      <c r="F159" s="426"/>
      <c r="G159" s="426"/>
      <c r="H159" s="423"/>
      <c r="I159" s="423"/>
      <c r="J159" s="426">
        <v>2</v>
      </c>
      <c r="K159" s="426">
        <v>1484</v>
      </c>
      <c r="L159" s="423"/>
      <c r="M159" s="423">
        <v>742</v>
      </c>
      <c r="N159" s="426"/>
      <c r="O159" s="426"/>
      <c r="P159" s="448"/>
      <c r="Q159" s="427"/>
    </row>
    <row r="160" spans="1:17" ht="14.4" customHeight="1" x14ac:dyDescent="0.3">
      <c r="A160" s="422" t="s">
        <v>1815</v>
      </c>
      <c r="B160" s="423" t="s">
        <v>1808</v>
      </c>
      <c r="C160" s="423" t="s">
        <v>1887</v>
      </c>
      <c r="D160" s="423" t="s">
        <v>1888</v>
      </c>
      <c r="E160" s="423" t="s">
        <v>1889</v>
      </c>
      <c r="F160" s="426">
        <v>74</v>
      </c>
      <c r="G160" s="426">
        <v>32724.449999999997</v>
      </c>
      <c r="H160" s="423">
        <v>1</v>
      </c>
      <c r="I160" s="423">
        <v>442.22229729729725</v>
      </c>
      <c r="J160" s="426">
        <v>72</v>
      </c>
      <c r="K160" s="426">
        <v>31839.989999999994</v>
      </c>
      <c r="L160" s="423">
        <v>0.97297250221164899</v>
      </c>
      <c r="M160" s="423">
        <v>442.22208333333327</v>
      </c>
      <c r="N160" s="426">
        <v>120</v>
      </c>
      <c r="O160" s="426">
        <v>53066.659999999996</v>
      </c>
      <c r="P160" s="448">
        <v>1.6216211426013272</v>
      </c>
      <c r="Q160" s="427">
        <v>442.22216666666662</v>
      </c>
    </row>
    <row r="161" spans="1:17" ht="14.4" customHeight="1" x14ac:dyDescent="0.3">
      <c r="A161" s="422" t="s">
        <v>1815</v>
      </c>
      <c r="B161" s="423" t="s">
        <v>1808</v>
      </c>
      <c r="C161" s="423" t="s">
        <v>1887</v>
      </c>
      <c r="D161" s="423" t="s">
        <v>1890</v>
      </c>
      <c r="E161" s="423" t="s">
        <v>1891</v>
      </c>
      <c r="F161" s="426">
        <v>199</v>
      </c>
      <c r="G161" s="426">
        <v>81368.89</v>
      </c>
      <c r="H161" s="423">
        <v>1</v>
      </c>
      <c r="I161" s="423">
        <v>408.88889447236181</v>
      </c>
      <c r="J161" s="426">
        <v>174</v>
      </c>
      <c r="K161" s="426">
        <v>71146.66</v>
      </c>
      <c r="L161" s="423">
        <v>0.87437176542533646</v>
      </c>
      <c r="M161" s="423">
        <v>408.88885057471265</v>
      </c>
      <c r="N161" s="426">
        <v>162</v>
      </c>
      <c r="O161" s="426">
        <v>73800</v>
      </c>
      <c r="P161" s="448">
        <v>0.90698054256362604</v>
      </c>
      <c r="Q161" s="427">
        <v>455.55555555555554</v>
      </c>
    </row>
    <row r="162" spans="1:17" ht="14.4" customHeight="1" x14ac:dyDescent="0.3">
      <c r="A162" s="422" t="s">
        <v>1815</v>
      </c>
      <c r="B162" s="423" t="s">
        <v>1808</v>
      </c>
      <c r="C162" s="423" t="s">
        <v>1887</v>
      </c>
      <c r="D162" s="423" t="s">
        <v>1953</v>
      </c>
      <c r="E162" s="423" t="s">
        <v>1954</v>
      </c>
      <c r="F162" s="426">
        <v>950</v>
      </c>
      <c r="G162" s="426">
        <v>100277.79</v>
      </c>
      <c r="H162" s="423">
        <v>1</v>
      </c>
      <c r="I162" s="423">
        <v>105.55556842105263</v>
      </c>
      <c r="J162" s="426">
        <v>987</v>
      </c>
      <c r="K162" s="426">
        <v>102705.55</v>
      </c>
      <c r="L162" s="423">
        <v>1.0242103460796255</v>
      </c>
      <c r="M162" s="423">
        <v>104.05830800405269</v>
      </c>
      <c r="N162" s="426">
        <v>732</v>
      </c>
      <c r="O162" s="426">
        <v>77266.67</v>
      </c>
      <c r="P162" s="448">
        <v>0.77052625511591355</v>
      </c>
      <c r="Q162" s="427">
        <v>105.55556010928962</v>
      </c>
    </row>
    <row r="163" spans="1:17" ht="14.4" customHeight="1" x14ac:dyDescent="0.3">
      <c r="A163" s="422" t="s">
        <v>1815</v>
      </c>
      <c r="B163" s="423" t="s">
        <v>1808</v>
      </c>
      <c r="C163" s="423" t="s">
        <v>1887</v>
      </c>
      <c r="D163" s="423" t="s">
        <v>1892</v>
      </c>
      <c r="E163" s="423" t="s">
        <v>1893</v>
      </c>
      <c r="F163" s="426">
        <v>289</v>
      </c>
      <c r="G163" s="426">
        <v>22477.77</v>
      </c>
      <c r="H163" s="423">
        <v>1</v>
      </c>
      <c r="I163" s="423">
        <v>77.7777508650519</v>
      </c>
      <c r="J163" s="426">
        <v>336</v>
      </c>
      <c r="K163" s="426">
        <v>25822.219999999998</v>
      </c>
      <c r="L163" s="423">
        <v>1.1487892259774879</v>
      </c>
      <c r="M163" s="423">
        <v>76.851845238095237</v>
      </c>
      <c r="N163" s="426">
        <v>323</v>
      </c>
      <c r="O163" s="426">
        <v>25122.22</v>
      </c>
      <c r="P163" s="448">
        <v>1.1176473466896406</v>
      </c>
      <c r="Q163" s="427">
        <v>77.777770897832823</v>
      </c>
    </row>
    <row r="164" spans="1:17" ht="14.4" customHeight="1" x14ac:dyDescent="0.3">
      <c r="A164" s="422" t="s">
        <v>1815</v>
      </c>
      <c r="B164" s="423" t="s">
        <v>1808</v>
      </c>
      <c r="C164" s="423" t="s">
        <v>1887</v>
      </c>
      <c r="D164" s="423" t="s">
        <v>1896</v>
      </c>
      <c r="E164" s="423" t="s">
        <v>1897</v>
      </c>
      <c r="F164" s="426">
        <v>426</v>
      </c>
      <c r="G164" s="426">
        <v>47333.33</v>
      </c>
      <c r="H164" s="423">
        <v>1</v>
      </c>
      <c r="I164" s="423">
        <v>111.11110328638497</v>
      </c>
      <c r="J164" s="426">
        <v>470</v>
      </c>
      <c r="K164" s="426">
        <v>51777.78</v>
      </c>
      <c r="L164" s="423">
        <v>1.0938968375983689</v>
      </c>
      <c r="M164" s="423">
        <v>110.16548936170213</v>
      </c>
      <c r="N164" s="426">
        <v>420</v>
      </c>
      <c r="O164" s="426">
        <v>46666.67</v>
      </c>
      <c r="P164" s="448">
        <v>0.98591563281095995</v>
      </c>
      <c r="Q164" s="427">
        <v>111.11111904761904</v>
      </c>
    </row>
    <row r="165" spans="1:17" ht="14.4" customHeight="1" x14ac:dyDescent="0.3">
      <c r="A165" s="422" t="s">
        <v>1815</v>
      </c>
      <c r="B165" s="423" t="s">
        <v>1808</v>
      </c>
      <c r="C165" s="423" t="s">
        <v>1887</v>
      </c>
      <c r="D165" s="423" t="s">
        <v>1898</v>
      </c>
      <c r="E165" s="423" t="s">
        <v>1899</v>
      </c>
      <c r="F165" s="426">
        <v>154</v>
      </c>
      <c r="G165" s="426">
        <v>53900</v>
      </c>
      <c r="H165" s="423">
        <v>1</v>
      </c>
      <c r="I165" s="423">
        <v>350</v>
      </c>
      <c r="J165" s="426">
        <v>96</v>
      </c>
      <c r="K165" s="426">
        <v>33600</v>
      </c>
      <c r="L165" s="423">
        <v>0.62337662337662336</v>
      </c>
      <c r="M165" s="423">
        <v>350</v>
      </c>
      <c r="N165" s="426">
        <v>90</v>
      </c>
      <c r="O165" s="426">
        <v>31500</v>
      </c>
      <c r="P165" s="448">
        <v>0.58441558441558439</v>
      </c>
      <c r="Q165" s="427">
        <v>350</v>
      </c>
    </row>
    <row r="166" spans="1:17" ht="14.4" customHeight="1" x14ac:dyDescent="0.3">
      <c r="A166" s="422" t="s">
        <v>1815</v>
      </c>
      <c r="B166" s="423" t="s">
        <v>1808</v>
      </c>
      <c r="C166" s="423" t="s">
        <v>1887</v>
      </c>
      <c r="D166" s="423" t="s">
        <v>1900</v>
      </c>
      <c r="E166" s="423" t="s">
        <v>1901</v>
      </c>
      <c r="F166" s="426">
        <v>1041</v>
      </c>
      <c r="G166" s="426">
        <v>254466.67</v>
      </c>
      <c r="H166" s="423">
        <v>1</v>
      </c>
      <c r="I166" s="423">
        <v>244.44444764649376</v>
      </c>
      <c r="J166" s="426">
        <v>993</v>
      </c>
      <c r="K166" s="426">
        <v>257717.77000000002</v>
      </c>
      <c r="L166" s="423">
        <v>1.0127761329214549</v>
      </c>
      <c r="M166" s="423">
        <v>259.53451158106748</v>
      </c>
      <c r="N166" s="426">
        <v>695</v>
      </c>
      <c r="O166" s="426">
        <v>186877.78</v>
      </c>
      <c r="P166" s="448">
        <v>0.73439000871902005</v>
      </c>
      <c r="Q166" s="427">
        <v>268.88889208633094</v>
      </c>
    </row>
    <row r="167" spans="1:17" ht="14.4" customHeight="1" x14ac:dyDescent="0.3">
      <c r="A167" s="422" t="s">
        <v>1815</v>
      </c>
      <c r="B167" s="423" t="s">
        <v>1808</v>
      </c>
      <c r="C167" s="423" t="s">
        <v>1887</v>
      </c>
      <c r="D167" s="423" t="s">
        <v>1902</v>
      </c>
      <c r="E167" s="423" t="s">
        <v>1903</v>
      </c>
      <c r="F167" s="426">
        <v>83</v>
      </c>
      <c r="G167" s="426">
        <v>24438.9</v>
      </c>
      <c r="H167" s="423">
        <v>1</v>
      </c>
      <c r="I167" s="423">
        <v>294.44457831325303</v>
      </c>
      <c r="J167" s="426">
        <v>42</v>
      </c>
      <c r="K167" s="426">
        <v>12366.66</v>
      </c>
      <c r="L167" s="423">
        <v>0.50602359353326043</v>
      </c>
      <c r="M167" s="423">
        <v>294.44428571428568</v>
      </c>
      <c r="N167" s="426">
        <v>43</v>
      </c>
      <c r="O167" s="426">
        <v>12661.110000000002</v>
      </c>
      <c r="P167" s="448">
        <v>0.51807200815093979</v>
      </c>
      <c r="Q167" s="427">
        <v>294.44441860465122</v>
      </c>
    </row>
    <row r="168" spans="1:17" ht="14.4" customHeight="1" x14ac:dyDescent="0.3">
      <c r="A168" s="422" t="s">
        <v>1815</v>
      </c>
      <c r="B168" s="423" t="s">
        <v>1808</v>
      </c>
      <c r="C168" s="423" t="s">
        <v>1887</v>
      </c>
      <c r="D168" s="423" t="s">
        <v>1904</v>
      </c>
      <c r="E168" s="423" t="s">
        <v>1905</v>
      </c>
      <c r="F168" s="426">
        <v>1</v>
      </c>
      <c r="G168" s="426">
        <v>11.11</v>
      </c>
      <c r="H168" s="423">
        <v>1</v>
      </c>
      <c r="I168" s="423">
        <v>11.11</v>
      </c>
      <c r="J168" s="426">
        <v>2</v>
      </c>
      <c r="K168" s="426">
        <v>22.22</v>
      </c>
      <c r="L168" s="423">
        <v>2</v>
      </c>
      <c r="M168" s="423">
        <v>11.11</v>
      </c>
      <c r="N168" s="426"/>
      <c r="O168" s="426"/>
      <c r="P168" s="448"/>
      <c r="Q168" s="427"/>
    </row>
    <row r="169" spans="1:17" ht="14.4" customHeight="1" x14ac:dyDescent="0.3">
      <c r="A169" s="422" t="s">
        <v>1815</v>
      </c>
      <c r="B169" s="423" t="s">
        <v>1808</v>
      </c>
      <c r="C169" s="423" t="s">
        <v>1887</v>
      </c>
      <c r="D169" s="423" t="s">
        <v>1906</v>
      </c>
      <c r="E169" s="423" t="s">
        <v>1891</v>
      </c>
      <c r="F169" s="426">
        <v>1417</v>
      </c>
      <c r="G169" s="426">
        <v>529013.33000000007</v>
      </c>
      <c r="H169" s="423">
        <v>1</v>
      </c>
      <c r="I169" s="423">
        <v>373.33333098094573</v>
      </c>
      <c r="J169" s="426">
        <v>1392</v>
      </c>
      <c r="K169" s="426">
        <v>515200</v>
      </c>
      <c r="L169" s="423">
        <v>0.97388850296078533</v>
      </c>
      <c r="M169" s="423">
        <v>370.11494252873564</v>
      </c>
      <c r="N169" s="426">
        <v>1142</v>
      </c>
      <c r="O169" s="426">
        <v>426346.66000000003</v>
      </c>
      <c r="P169" s="448">
        <v>0.80592800941329767</v>
      </c>
      <c r="Q169" s="427">
        <v>373.33332749562175</v>
      </c>
    </row>
    <row r="170" spans="1:17" ht="14.4" customHeight="1" x14ac:dyDescent="0.3">
      <c r="A170" s="422" t="s">
        <v>1815</v>
      </c>
      <c r="B170" s="423" t="s">
        <v>1808</v>
      </c>
      <c r="C170" s="423" t="s">
        <v>1887</v>
      </c>
      <c r="D170" s="423" t="s">
        <v>1907</v>
      </c>
      <c r="E170" s="423" t="s">
        <v>1908</v>
      </c>
      <c r="F170" s="426">
        <v>94</v>
      </c>
      <c r="G170" s="426">
        <v>17546.66</v>
      </c>
      <c r="H170" s="423">
        <v>1</v>
      </c>
      <c r="I170" s="423">
        <v>186.66659574468085</v>
      </c>
      <c r="J170" s="426">
        <v>94</v>
      </c>
      <c r="K170" s="426">
        <v>16426.669999999998</v>
      </c>
      <c r="L170" s="423">
        <v>0.93617075842354036</v>
      </c>
      <c r="M170" s="423">
        <v>174.75180851063828</v>
      </c>
      <c r="N170" s="426">
        <v>68</v>
      </c>
      <c r="O170" s="426">
        <v>12693.33</v>
      </c>
      <c r="P170" s="448">
        <v>0.7234043401992174</v>
      </c>
      <c r="Q170" s="427">
        <v>186.66661764705881</v>
      </c>
    </row>
    <row r="171" spans="1:17" ht="14.4" customHeight="1" x14ac:dyDescent="0.3">
      <c r="A171" s="422" t="s">
        <v>1815</v>
      </c>
      <c r="B171" s="423" t="s">
        <v>1808</v>
      </c>
      <c r="C171" s="423" t="s">
        <v>1887</v>
      </c>
      <c r="D171" s="423" t="s">
        <v>1909</v>
      </c>
      <c r="E171" s="423" t="s">
        <v>1910</v>
      </c>
      <c r="F171" s="426">
        <v>53</v>
      </c>
      <c r="G171" s="426">
        <v>30916.67</v>
      </c>
      <c r="H171" s="423">
        <v>1</v>
      </c>
      <c r="I171" s="423">
        <v>583.33339622641506</v>
      </c>
      <c r="J171" s="426">
        <v>54</v>
      </c>
      <c r="K171" s="426">
        <v>30333.33</v>
      </c>
      <c r="L171" s="423">
        <v>0.98113186187257562</v>
      </c>
      <c r="M171" s="423">
        <v>561.72833333333335</v>
      </c>
      <c r="N171" s="426">
        <v>60</v>
      </c>
      <c r="O171" s="426">
        <v>35000.009999999995</v>
      </c>
      <c r="P171" s="448">
        <v>1.1320756730915715</v>
      </c>
      <c r="Q171" s="427">
        <v>583.33349999999996</v>
      </c>
    </row>
    <row r="172" spans="1:17" ht="14.4" customHeight="1" x14ac:dyDescent="0.3">
      <c r="A172" s="422" t="s">
        <v>1815</v>
      </c>
      <c r="B172" s="423" t="s">
        <v>1808</v>
      </c>
      <c r="C172" s="423" t="s">
        <v>1887</v>
      </c>
      <c r="D172" s="423" t="s">
        <v>1911</v>
      </c>
      <c r="E172" s="423" t="s">
        <v>1912</v>
      </c>
      <c r="F172" s="426">
        <v>28</v>
      </c>
      <c r="G172" s="426">
        <v>13066.67</v>
      </c>
      <c r="H172" s="423">
        <v>1</v>
      </c>
      <c r="I172" s="423">
        <v>466.66678571428571</v>
      </c>
      <c r="J172" s="426">
        <v>37</v>
      </c>
      <c r="K172" s="426">
        <v>17266.670000000002</v>
      </c>
      <c r="L172" s="423">
        <v>1.321428489431508</v>
      </c>
      <c r="M172" s="423">
        <v>466.6667567567568</v>
      </c>
      <c r="N172" s="426">
        <v>20</v>
      </c>
      <c r="O172" s="426">
        <v>9333.34</v>
      </c>
      <c r="P172" s="448">
        <v>0.71428604227396886</v>
      </c>
      <c r="Q172" s="427">
        <v>466.66700000000003</v>
      </c>
    </row>
    <row r="173" spans="1:17" ht="14.4" customHeight="1" x14ac:dyDescent="0.3">
      <c r="A173" s="422" t="s">
        <v>1815</v>
      </c>
      <c r="B173" s="423" t="s">
        <v>1808</v>
      </c>
      <c r="C173" s="423" t="s">
        <v>1887</v>
      </c>
      <c r="D173" s="423" t="s">
        <v>1971</v>
      </c>
      <c r="E173" s="423" t="s">
        <v>1912</v>
      </c>
      <c r="F173" s="426">
        <v>4</v>
      </c>
      <c r="G173" s="426">
        <v>4000</v>
      </c>
      <c r="H173" s="423">
        <v>1</v>
      </c>
      <c r="I173" s="423">
        <v>1000</v>
      </c>
      <c r="J173" s="426">
        <v>6</v>
      </c>
      <c r="K173" s="426">
        <v>6000</v>
      </c>
      <c r="L173" s="423">
        <v>1.5</v>
      </c>
      <c r="M173" s="423">
        <v>1000</v>
      </c>
      <c r="N173" s="426">
        <v>8</v>
      </c>
      <c r="O173" s="426">
        <v>8000</v>
      </c>
      <c r="P173" s="448">
        <v>2</v>
      </c>
      <c r="Q173" s="427">
        <v>1000</v>
      </c>
    </row>
    <row r="174" spans="1:17" ht="14.4" customHeight="1" x14ac:dyDescent="0.3">
      <c r="A174" s="422" t="s">
        <v>1815</v>
      </c>
      <c r="B174" s="423" t="s">
        <v>1808</v>
      </c>
      <c r="C174" s="423" t="s">
        <v>1887</v>
      </c>
      <c r="D174" s="423" t="s">
        <v>1972</v>
      </c>
      <c r="E174" s="423" t="s">
        <v>1973</v>
      </c>
      <c r="F174" s="426">
        <v>1</v>
      </c>
      <c r="G174" s="426">
        <v>666.67</v>
      </c>
      <c r="H174" s="423">
        <v>1</v>
      </c>
      <c r="I174" s="423">
        <v>666.67</v>
      </c>
      <c r="J174" s="426"/>
      <c r="K174" s="426"/>
      <c r="L174" s="423"/>
      <c r="M174" s="423"/>
      <c r="N174" s="426"/>
      <c r="O174" s="426"/>
      <c r="P174" s="448"/>
      <c r="Q174" s="427"/>
    </row>
    <row r="175" spans="1:17" ht="14.4" customHeight="1" x14ac:dyDescent="0.3">
      <c r="A175" s="422" t="s">
        <v>1815</v>
      </c>
      <c r="B175" s="423" t="s">
        <v>1808</v>
      </c>
      <c r="C175" s="423" t="s">
        <v>1887</v>
      </c>
      <c r="D175" s="423" t="s">
        <v>1913</v>
      </c>
      <c r="E175" s="423" t="s">
        <v>1914</v>
      </c>
      <c r="F175" s="426">
        <v>191</v>
      </c>
      <c r="G175" s="426">
        <v>9550</v>
      </c>
      <c r="H175" s="423">
        <v>1</v>
      </c>
      <c r="I175" s="423">
        <v>50</v>
      </c>
      <c r="J175" s="426">
        <v>204</v>
      </c>
      <c r="K175" s="426">
        <v>10200</v>
      </c>
      <c r="L175" s="423">
        <v>1.0680628272251309</v>
      </c>
      <c r="M175" s="423">
        <v>50</v>
      </c>
      <c r="N175" s="426">
        <v>189</v>
      </c>
      <c r="O175" s="426">
        <v>9450</v>
      </c>
      <c r="P175" s="448">
        <v>0.98952879581151831</v>
      </c>
      <c r="Q175" s="427">
        <v>50</v>
      </c>
    </row>
    <row r="176" spans="1:17" ht="14.4" customHeight="1" x14ac:dyDescent="0.3">
      <c r="A176" s="422" t="s">
        <v>1815</v>
      </c>
      <c r="B176" s="423" t="s">
        <v>1808</v>
      </c>
      <c r="C176" s="423" t="s">
        <v>1887</v>
      </c>
      <c r="D176" s="423" t="s">
        <v>1919</v>
      </c>
      <c r="E176" s="423" t="s">
        <v>1920</v>
      </c>
      <c r="F176" s="426">
        <v>1</v>
      </c>
      <c r="G176" s="426">
        <v>0</v>
      </c>
      <c r="H176" s="423"/>
      <c r="I176" s="423">
        <v>0</v>
      </c>
      <c r="J176" s="426"/>
      <c r="K176" s="426"/>
      <c r="L176" s="423"/>
      <c r="M176" s="423"/>
      <c r="N176" s="426">
        <v>1</v>
      </c>
      <c r="O176" s="426">
        <v>0</v>
      </c>
      <c r="P176" s="448"/>
      <c r="Q176" s="427">
        <v>0</v>
      </c>
    </row>
    <row r="177" spans="1:17" ht="14.4" customHeight="1" x14ac:dyDescent="0.3">
      <c r="A177" s="422" t="s">
        <v>1815</v>
      </c>
      <c r="B177" s="423" t="s">
        <v>1808</v>
      </c>
      <c r="C177" s="423" t="s">
        <v>1887</v>
      </c>
      <c r="D177" s="423" t="s">
        <v>1921</v>
      </c>
      <c r="E177" s="423" t="s">
        <v>1922</v>
      </c>
      <c r="F177" s="426">
        <v>13</v>
      </c>
      <c r="G177" s="426">
        <v>0</v>
      </c>
      <c r="H177" s="423"/>
      <c r="I177" s="423">
        <v>0</v>
      </c>
      <c r="J177" s="426">
        <v>13</v>
      </c>
      <c r="K177" s="426">
        <v>0</v>
      </c>
      <c r="L177" s="423"/>
      <c r="M177" s="423">
        <v>0</v>
      </c>
      <c r="N177" s="426">
        <v>11</v>
      </c>
      <c r="O177" s="426">
        <v>0</v>
      </c>
      <c r="P177" s="448"/>
      <c r="Q177" s="427">
        <v>0</v>
      </c>
    </row>
    <row r="178" spans="1:17" ht="14.4" customHeight="1" x14ac:dyDescent="0.3">
      <c r="A178" s="422" t="s">
        <v>1815</v>
      </c>
      <c r="B178" s="423" t="s">
        <v>1808</v>
      </c>
      <c r="C178" s="423" t="s">
        <v>1887</v>
      </c>
      <c r="D178" s="423" t="s">
        <v>1923</v>
      </c>
      <c r="E178" s="423" t="s">
        <v>1924</v>
      </c>
      <c r="F178" s="426">
        <v>462</v>
      </c>
      <c r="G178" s="426">
        <v>141166.66</v>
      </c>
      <c r="H178" s="423">
        <v>1</v>
      </c>
      <c r="I178" s="423">
        <v>305.55554112554114</v>
      </c>
      <c r="J178" s="426">
        <v>481</v>
      </c>
      <c r="K178" s="426">
        <v>146361.10999999999</v>
      </c>
      <c r="L178" s="423">
        <v>1.0367965778888584</v>
      </c>
      <c r="M178" s="423">
        <v>304.28505197505194</v>
      </c>
      <c r="N178" s="426">
        <v>290</v>
      </c>
      <c r="O178" s="426">
        <v>88611.12</v>
      </c>
      <c r="P178" s="448">
        <v>0.62770572031668093</v>
      </c>
      <c r="Q178" s="427">
        <v>305.55558620689652</v>
      </c>
    </row>
    <row r="179" spans="1:17" ht="14.4" customHeight="1" x14ac:dyDescent="0.3">
      <c r="A179" s="422" t="s">
        <v>1815</v>
      </c>
      <c r="B179" s="423" t="s">
        <v>1808</v>
      </c>
      <c r="C179" s="423" t="s">
        <v>1887</v>
      </c>
      <c r="D179" s="423" t="s">
        <v>1925</v>
      </c>
      <c r="E179" s="423" t="s">
        <v>1926</v>
      </c>
      <c r="F179" s="426">
        <v>251</v>
      </c>
      <c r="G179" s="426">
        <v>0</v>
      </c>
      <c r="H179" s="423"/>
      <c r="I179" s="423">
        <v>0</v>
      </c>
      <c r="J179" s="426">
        <v>302</v>
      </c>
      <c r="K179" s="426">
        <v>0</v>
      </c>
      <c r="L179" s="423"/>
      <c r="M179" s="423">
        <v>0</v>
      </c>
      <c r="N179" s="426">
        <v>222</v>
      </c>
      <c r="O179" s="426">
        <v>3800</v>
      </c>
      <c r="P179" s="448"/>
      <c r="Q179" s="427">
        <v>17.117117117117118</v>
      </c>
    </row>
    <row r="180" spans="1:17" ht="14.4" customHeight="1" x14ac:dyDescent="0.3">
      <c r="A180" s="422" t="s">
        <v>1815</v>
      </c>
      <c r="B180" s="423" t="s">
        <v>1808</v>
      </c>
      <c r="C180" s="423" t="s">
        <v>1887</v>
      </c>
      <c r="D180" s="423" t="s">
        <v>1927</v>
      </c>
      <c r="E180" s="423" t="s">
        <v>1928</v>
      </c>
      <c r="F180" s="426">
        <v>1312</v>
      </c>
      <c r="G180" s="426">
        <v>597688.88</v>
      </c>
      <c r="H180" s="423">
        <v>1</v>
      </c>
      <c r="I180" s="423">
        <v>455.55554878048781</v>
      </c>
      <c r="J180" s="426">
        <v>1426</v>
      </c>
      <c r="K180" s="426">
        <v>637777.78</v>
      </c>
      <c r="L180" s="423">
        <v>1.0670731903193515</v>
      </c>
      <c r="M180" s="423">
        <v>447.24949509116414</v>
      </c>
      <c r="N180" s="426">
        <v>1178</v>
      </c>
      <c r="O180" s="426">
        <v>536644.44999999995</v>
      </c>
      <c r="P180" s="448">
        <v>0.89786587630674997</v>
      </c>
      <c r="Q180" s="427">
        <v>455.55556027164681</v>
      </c>
    </row>
    <row r="181" spans="1:17" ht="14.4" customHeight="1" x14ac:dyDescent="0.3">
      <c r="A181" s="422" t="s">
        <v>1815</v>
      </c>
      <c r="B181" s="423" t="s">
        <v>1808</v>
      </c>
      <c r="C181" s="423" t="s">
        <v>1887</v>
      </c>
      <c r="D181" s="423" t="s">
        <v>1955</v>
      </c>
      <c r="E181" s="423" t="s">
        <v>1956</v>
      </c>
      <c r="F181" s="426">
        <v>1</v>
      </c>
      <c r="G181" s="426">
        <v>58.89</v>
      </c>
      <c r="H181" s="423">
        <v>1</v>
      </c>
      <c r="I181" s="423">
        <v>58.89</v>
      </c>
      <c r="J181" s="426"/>
      <c r="K181" s="426"/>
      <c r="L181" s="423"/>
      <c r="M181" s="423"/>
      <c r="N181" s="426"/>
      <c r="O181" s="426"/>
      <c r="P181" s="448"/>
      <c r="Q181" s="427"/>
    </row>
    <row r="182" spans="1:17" ht="14.4" customHeight="1" x14ac:dyDescent="0.3">
      <c r="A182" s="422" t="s">
        <v>1815</v>
      </c>
      <c r="B182" s="423" t="s">
        <v>1808</v>
      </c>
      <c r="C182" s="423" t="s">
        <v>1887</v>
      </c>
      <c r="D182" s="423" t="s">
        <v>1929</v>
      </c>
      <c r="E182" s="423" t="s">
        <v>1930</v>
      </c>
      <c r="F182" s="426">
        <v>561</v>
      </c>
      <c r="G182" s="426">
        <v>43633.329999999994</v>
      </c>
      <c r="H182" s="423">
        <v>1</v>
      </c>
      <c r="I182" s="423">
        <v>77.777771836007119</v>
      </c>
      <c r="J182" s="426">
        <v>593</v>
      </c>
      <c r="K182" s="426">
        <v>45811.11</v>
      </c>
      <c r="L182" s="423">
        <v>1.0499109281826531</v>
      </c>
      <c r="M182" s="423">
        <v>77.253136593591904</v>
      </c>
      <c r="N182" s="426">
        <v>406</v>
      </c>
      <c r="O182" s="426">
        <v>31577.77</v>
      </c>
      <c r="P182" s="448">
        <v>0.72370754191807052</v>
      </c>
      <c r="Q182" s="427">
        <v>77.777758620689653</v>
      </c>
    </row>
    <row r="183" spans="1:17" ht="14.4" customHeight="1" x14ac:dyDescent="0.3">
      <c r="A183" s="422" t="s">
        <v>1815</v>
      </c>
      <c r="B183" s="423" t="s">
        <v>1808</v>
      </c>
      <c r="C183" s="423" t="s">
        <v>1887</v>
      </c>
      <c r="D183" s="423" t="s">
        <v>1974</v>
      </c>
      <c r="E183" s="423" t="s">
        <v>1975</v>
      </c>
      <c r="F183" s="426">
        <v>56</v>
      </c>
      <c r="G183" s="426">
        <v>39200</v>
      </c>
      <c r="H183" s="423">
        <v>1</v>
      </c>
      <c r="I183" s="423">
        <v>700</v>
      </c>
      <c r="J183" s="426">
        <v>47</v>
      </c>
      <c r="K183" s="426">
        <v>31500</v>
      </c>
      <c r="L183" s="423">
        <v>0.8035714285714286</v>
      </c>
      <c r="M183" s="423">
        <v>670.21276595744678</v>
      </c>
      <c r="N183" s="426">
        <v>29</v>
      </c>
      <c r="O183" s="426">
        <v>20300</v>
      </c>
      <c r="P183" s="448">
        <v>0.5178571428571429</v>
      </c>
      <c r="Q183" s="427">
        <v>700</v>
      </c>
    </row>
    <row r="184" spans="1:17" ht="14.4" customHeight="1" x14ac:dyDescent="0.3">
      <c r="A184" s="422" t="s">
        <v>1815</v>
      </c>
      <c r="B184" s="423" t="s">
        <v>1808</v>
      </c>
      <c r="C184" s="423" t="s">
        <v>1887</v>
      </c>
      <c r="D184" s="423" t="s">
        <v>1933</v>
      </c>
      <c r="E184" s="423" t="s">
        <v>1934</v>
      </c>
      <c r="F184" s="426"/>
      <c r="G184" s="426"/>
      <c r="H184" s="423"/>
      <c r="I184" s="423"/>
      <c r="J184" s="426"/>
      <c r="K184" s="426"/>
      <c r="L184" s="423"/>
      <c r="M184" s="423"/>
      <c r="N184" s="426">
        <v>1</v>
      </c>
      <c r="O184" s="426">
        <v>270</v>
      </c>
      <c r="P184" s="448"/>
      <c r="Q184" s="427">
        <v>270</v>
      </c>
    </row>
    <row r="185" spans="1:17" ht="14.4" customHeight="1" x14ac:dyDescent="0.3">
      <c r="A185" s="422" t="s">
        <v>1815</v>
      </c>
      <c r="B185" s="423" t="s">
        <v>1808</v>
      </c>
      <c r="C185" s="423" t="s">
        <v>1887</v>
      </c>
      <c r="D185" s="423" t="s">
        <v>1935</v>
      </c>
      <c r="E185" s="423" t="s">
        <v>1936</v>
      </c>
      <c r="F185" s="426">
        <v>729</v>
      </c>
      <c r="G185" s="426">
        <v>64800</v>
      </c>
      <c r="H185" s="423">
        <v>1</v>
      </c>
      <c r="I185" s="423">
        <v>88.888888888888886</v>
      </c>
      <c r="J185" s="426">
        <v>929</v>
      </c>
      <c r="K185" s="426">
        <v>81155.56</v>
      </c>
      <c r="L185" s="423">
        <v>1.2524006172839506</v>
      </c>
      <c r="M185" s="423">
        <v>87.357976318622178</v>
      </c>
      <c r="N185" s="426">
        <v>751</v>
      </c>
      <c r="O185" s="426">
        <v>66755.56</v>
      </c>
      <c r="P185" s="448">
        <v>1.0301783950617283</v>
      </c>
      <c r="Q185" s="427">
        <v>88.8888948069241</v>
      </c>
    </row>
    <row r="186" spans="1:17" ht="14.4" customHeight="1" x14ac:dyDescent="0.3">
      <c r="A186" s="422" t="s">
        <v>1815</v>
      </c>
      <c r="B186" s="423" t="s">
        <v>1808</v>
      </c>
      <c r="C186" s="423" t="s">
        <v>1887</v>
      </c>
      <c r="D186" s="423" t="s">
        <v>1937</v>
      </c>
      <c r="E186" s="423" t="s">
        <v>1938</v>
      </c>
      <c r="F186" s="426">
        <v>1</v>
      </c>
      <c r="G186" s="426">
        <v>43.33</v>
      </c>
      <c r="H186" s="423">
        <v>1</v>
      </c>
      <c r="I186" s="423">
        <v>43.33</v>
      </c>
      <c r="J186" s="426">
        <v>4</v>
      </c>
      <c r="K186" s="426">
        <v>173.33</v>
      </c>
      <c r="L186" s="423">
        <v>4.0002307869836145</v>
      </c>
      <c r="M186" s="423">
        <v>43.332500000000003</v>
      </c>
      <c r="N186" s="426"/>
      <c r="O186" s="426"/>
      <c r="P186" s="448"/>
      <c r="Q186" s="427"/>
    </row>
    <row r="187" spans="1:17" ht="14.4" customHeight="1" x14ac:dyDescent="0.3">
      <c r="A187" s="422" t="s">
        <v>1815</v>
      </c>
      <c r="B187" s="423" t="s">
        <v>1808</v>
      </c>
      <c r="C187" s="423" t="s">
        <v>1887</v>
      </c>
      <c r="D187" s="423" t="s">
        <v>1939</v>
      </c>
      <c r="E187" s="423" t="s">
        <v>1940</v>
      </c>
      <c r="F187" s="426">
        <v>785</v>
      </c>
      <c r="G187" s="426">
        <v>75883.34</v>
      </c>
      <c r="H187" s="423">
        <v>1</v>
      </c>
      <c r="I187" s="423">
        <v>96.666675159235666</v>
      </c>
      <c r="J187" s="426">
        <v>925</v>
      </c>
      <c r="K187" s="426">
        <v>87870</v>
      </c>
      <c r="L187" s="423">
        <v>1.1579616817077372</v>
      </c>
      <c r="M187" s="423">
        <v>94.994594594594588</v>
      </c>
      <c r="N187" s="426">
        <v>770</v>
      </c>
      <c r="O187" s="426">
        <v>74433.33</v>
      </c>
      <c r="P187" s="448">
        <v>0.98089158964273326</v>
      </c>
      <c r="Q187" s="427">
        <v>96.666662337662345</v>
      </c>
    </row>
    <row r="188" spans="1:17" ht="14.4" customHeight="1" x14ac:dyDescent="0.3">
      <c r="A188" s="422" t="s">
        <v>1815</v>
      </c>
      <c r="B188" s="423" t="s">
        <v>1808</v>
      </c>
      <c r="C188" s="423" t="s">
        <v>1887</v>
      </c>
      <c r="D188" s="423" t="s">
        <v>1976</v>
      </c>
      <c r="E188" s="423" t="s">
        <v>1977</v>
      </c>
      <c r="F188" s="426">
        <v>1</v>
      </c>
      <c r="G188" s="426">
        <v>333.33</v>
      </c>
      <c r="H188" s="423">
        <v>1</v>
      </c>
      <c r="I188" s="423">
        <v>333.33</v>
      </c>
      <c r="J188" s="426"/>
      <c r="K188" s="426"/>
      <c r="L188" s="423"/>
      <c r="M188" s="423"/>
      <c r="N188" s="426"/>
      <c r="O188" s="426"/>
      <c r="P188" s="448"/>
      <c r="Q188" s="427"/>
    </row>
    <row r="189" spans="1:17" ht="14.4" customHeight="1" x14ac:dyDescent="0.3">
      <c r="A189" s="422" t="s">
        <v>1815</v>
      </c>
      <c r="B189" s="423" t="s">
        <v>1808</v>
      </c>
      <c r="C189" s="423" t="s">
        <v>1887</v>
      </c>
      <c r="D189" s="423" t="s">
        <v>1941</v>
      </c>
      <c r="E189" s="423" t="s">
        <v>1942</v>
      </c>
      <c r="F189" s="426">
        <v>1260</v>
      </c>
      <c r="G189" s="426">
        <v>176400</v>
      </c>
      <c r="H189" s="423">
        <v>1</v>
      </c>
      <c r="I189" s="423">
        <v>140</v>
      </c>
      <c r="J189" s="426">
        <v>1240</v>
      </c>
      <c r="K189" s="426">
        <v>171920</v>
      </c>
      <c r="L189" s="423">
        <v>0.97460317460317458</v>
      </c>
      <c r="M189" s="423">
        <v>138.64516129032259</v>
      </c>
      <c r="N189" s="426">
        <v>788</v>
      </c>
      <c r="O189" s="426">
        <v>110320</v>
      </c>
      <c r="P189" s="448">
        <v>0.6253968253968254</v>
      </c>
      <c r="Q189" s="427">
        <v>140</v>
      </c>
    </row>
    <row r="190" spans="1:17" ht="14.4" customHeight="1" x14ac:dyDescent="0.3">
      <c r="A190" s="422" t="s">
        <v>1815</v>
      </c>
      <c r="B190" s="423" t="s">
        <v>1808</v>
      </c>
      <c r="C190" s="423" t="s">
        <v>1887</v>
      </c>
      <c r="D190" s="423" t="s">
        <v>1957</v>
      </c>
      <c r="E190" s="423" t="s">
        <v>1958</v>
      </c>
      <c r="F190" s="426">
        <v>1194</v>
      </c>
      <c r="G190" s="426">
        <v>90213.34</v>
      </c>
      <c r="H190" s="423">
        <v>1</v>
      </c>
      <c r="I190" s="423">
        <v>75.55556113902847</v>
      </c>
      <c r="J190" s="426">
        <v>1187</v>
      </c>
      <c r="K190" s="426">
        <v>88626.67</v>
      </c>
      <c r="L190" s="423">
        <v>0.98241202465178656</v>
      </c>
      <c r="M190" s="423">
        <v>74.66442291491154</v>
      </c>
      <c r="N190" s="426">
        <v>987</v>
      </c>
      <c r="O190" s="426">
        <v>74573.34</v>
      </c>
      <c r="P190" s="448">
        <v>0.82663317864076424</v>
      </c>
      <c r="Q190" s="427">
        <v>75.555562310030396</v>
      </c>
    </row>
    <row r="191" spans="1:17" ht="14.4" customHeight="1" x14ac:dyDescent="0.3">
      <c r="A191" s="422" t="s">
        <v>1815</v>
      </c>
      <c r="B191" s="423" t="s">
        <v>1808</v>
      </c>
      <c r="C191" s="423" t="s">
        <v>1887</v>
      </c>
      <c r="D191" s="423" t="s">
        <v>1978</v>
      </c>
      <c r="E191" s="423" t="s">
        <v>1979</v>
      </c>
      <c r="F191" s="426">
        <v>55</v>
      </c>
      <c r="G191" s="426">
        <v>70583.33</v>
      </c>
      <c r="H191" s="423">
        <v>1</v>
      </c>
      <c r="I191" s="423">
        <v>1283.3332727272727</v>
      </c>
      <c r="J191" s="426">
        <v>74</v>
      </c>
      <c r="K191" s="426">
        <v>94966.67</v>
      </c>
      <c r="L191" s="423">
        <v>1.3454546562198184</v>
      </c>
      <c r="M191" s="423">
        <v>1283.3333783783783</v>
      </c>
      <c r="N191" s="426">
        <v>76</v>
      </c>
      <c r="O191" s="426">
        <v>97533.33</v>
      </c>
      <c r="P191" s="448">
        <v>1.3818181998497379</v>
      </c>
      <c r="Q191" s="427">
        <v>1283.3332894736843</v>
      </c>
    </row>
    <row r="192" spans="1:17" ht="14.4" customHeight="1" x14ac:dyDescent="0.3">
      <c r="A192" s="422" t="s">
        <v>1815</v>
      </c>
      <c r="B192" s="423" t="s">
        <v>1808</v>
      </c>
      <c r="C192" s="423" t="s">
        <v>1887</v>
      </c>
      <c r="D192" s="423" t="s">
        <v>1980</v>
      </c>
      <c r="E192" s="423" t="s">
        <v>1981</v>
      </c>
      <c r="F192" s="426"/>
      <c r="G192" s="426"/>
      <c r="H192" s="423"/>
      <c r="I192" s="423"/>
      <c r="J192" s="426">
        <v>2</v>
      </c>
      <c r="K192" s="426">
        <v>933.34</v>
      </c>
      <c r="L192" s="423"/>
      <c r="M192" s="423">
        <v>466.67</v>
      </c>
      <c r="N192" s="426"/>
      <c r="O192" s="426"/>
      <c r="P192" s="448"/>
      <c r="Q192" s="427"/>
    </row>
    <row r="193" spans="1:17" ht="14.4" customHeight="1" x14ac:dyDescent="0.3">
      <c r="A193" s="422" t="s">
        <v>1815</v>
      </c>
      <c r="B193" s="423" t="s">
        <v>1808</v>
      </c>
      <c r="C193" s="423" t="s">
        <v>1887</v>
      </c>
      <c r="D193" s="423" t="s">
        <v>1943</v>
      </c>
      <c r="E193" s="423" t="s">
        <v>1944</v>
      </c>
      <c r="F193" s="426"/>
      <c r="G193" s="426"/>
      <c r="H193" s="423"/>
      <c r="I193" s="423"/>
      <c r="J193" s="426">
        <v>2</v>
      </c>
      <c r="K193" s="426">
        <v>233.34</v>
      </c>
      <c r="L193" s="423"/>
      <c r="M193" s="423">
        <v>116.67</v>
      </c>
      <c r="N193" s="426">
        <v>2</v>
      </c>
      <c r="O193" s="426">
        <v>233.34</v>
      </c>
      <c r="P193" s="448"/>
      <c r="Q193" s="427">
        <v>116.67</v>
      </c>
    </row>
    <row r="194" spans="1:17" ht="14.4" customHeight="1" x14ac:dyDescent="0.3">
      <c r="A194" s="422" t="s">
        <v>1815</v>
      </c>
      <c r="B194" s="423" t="s">
        <v>1808</v>
      </c>
      <c r="C194" s="423" t="s">
        <v>1887</v>
      </c>
      <c r="D194" s="423" t="s">
        <v>1959</v>
      </c>
      <c r="E194" s="423" t="s">
        <v>1960</v>
      </c>
      <c r="F194" s="426">
        <v>2</v>
      </c>
      <c r="G194" s="426">
        <v>933.33</v>
      </c>
      <c r="H194" s="423">
        <v>1</v>
      </c>
      <c r="I194" s="423">
        <v>466.66500000000002</v>
      </c>
      <c r="J194" s="426">
        <v>1</v>
      </c>
      <c r="K194" s="426">
        <v>466.67</v>
      </c>
      <c r="L194" s="423">
        <v>0.50000535716198991</v>
      </c>
      <c r="M194" s="423">
        <v>466.67</v>
      </c>
      <c r="N194" s="426"/>
      <c r="O194" s="426"/>
      <c r="P194" s="448"/>
      <c r="Q194" s="427"/>
    </row>
    <row r="195" spans="1:17" ht="14.4" customHeight="1" x14ac:dyDescent="0.3">
      <c r="A195" s="422" t="s">
        <v>1815</v>
      </c>
      <c r="B195" s="423" t="s">
        <v>1808</v>
      </c>
      <c r="C195" s="423" t="s">
        <v>1887</v>
      </c>
      <c r="D195" s="423" t="s">
        <v>1947</v>
      </c>
      <c r="E195" s="423" t="s">
        <v>1948</v>
      </c>
      <c r="F195" s="426">
        <v>1</v>
      </c>
      <c r="G195" s="426">
        <v>327.78</v>
      </c>
      <c r="H195" s="423">
        <v>1</v>
      </c>
      <c r="I195" s="423">
        <v>327.78</v>
      </c>
      <c r="J195" s="426">
        <v>32</v>
      </c>
      <c r="K195" s="426">
        <v>10488.89</v>
      </c>
      <c r="L195" s="423">
        <v>31.999786442125817</v>
      </c>
      <c r="M195" s="423">
        <v>327.77781249999998</v>
      </c>
      <c r="N195" s="426">
        <v>2</v>
      </c>
      <c r="O195" s="426">
        <v>655.56</v>
      </c>
      <c r="P195" s="448">
        <v>2</v>
      </c>
      <c r="Q195" s="427">
        <v>327.78</v>
      </c>
    </row>
    <row r="196" spans="1:17" ht="14.4" customHeight="1" x14ac:dyDescent="0.3">
      <c r="A196" s="422" t="s">
        <v>1815</v>
      </c>
      <c r="B196" s="423" t="s">
        <v>1808</v>
      </c>
      <c r="C196" s="423" t="s">
        <v>1887</v>
      </c>
      <c r="D196" s="423" t="s">
        <v>1949</v>
      </c>
      <c r="E196" s="423" t="s">
        <v>1950</v>
      </c>
      <c r="F196" s="426">
        <v>3</v>
      </c>
      <c r="G196" s="426">
        <v>876.66000000000008</v>
      </c>
      <c r="H196" s="423">
        <v>1</v>
      </c>
      <c r="I196" s="423">
        <v>292.22000000000003</v>
      </c>
      <c r="J196" s="426">
        <v>9</v>
      </c>
      <c r="K196" s="426">
        <v>2630</v>
      </c>
      <c r="L196" s="423">
        <v>3.000022813861702</v>
      </c>
      <c r="M196" s="423">
        <v>292.22222222222223</v>
      </c>
      <c r="N196" s="426">
        <v>7</v>
      </c>
      <c r="O196" s="426">
        <v>2045.5500000000002</v>
      </c>
      <c r="P196" s="448">
        <v>2.3333447402641845</v>
      </c>
      <c r="Q196" s="427">
        <v>292.22142857142859</v>
      </c>
    </row>
    <row r="197" spans="1:17" ht="14.4" customHeight="1" x14ac:dyDescent="0.3">
      <c r="A197" s="422" t="s">
        <v>1815</v>
      </c>
      <c r="B197" s="423" t="s">
        <v>1808</v>
      </c>
      <c r="C197" s="423" t="s">
        <v>1887</v>
      </c>
      <c r="D197" s="423" t="s">
        <v>1982</v>
      </c>
      <c r="E197" s="423" t="s">
        <v>1983</v>
      </c>
      <c r="F197" s="426">
        <v>2</v>
      </c>
      <c r="G197" s="426">
        <v>1291.1099999999999</v>
      </c>
      <c r="H197" s="423">
        <v>1</v>
      </c>
      <c r="I197" s="423">
        <v>645.55499999999995</v>
      </c>
      <c r="J197" s="426"/>
      <c r="K197" s="426"/>
      <c r="L197" s="423"/>
      <c r="M197" s="423"/>
      <c r="N197" s="426"/>
      <c r="O197" s="426"/>
      <c r="P197" s="448"/>
      <c r="Q197" s="427"/>
    </row>
    <row r="198" spans="1:17" ht="14.4" customHeight="1" x14ac:dyDescent="0.3">
      <c r="A198" s="422" t="s">
        <v>1815</v>
      </c>
      <c r="B198" s="423" t="s">
        <v>1808</v>
      </c>
      <c r="C198" s="423" t="s">
        <v>1887</v>
      </c>
      <c r="D198" s="423" t="s">
        <v>1961</v>
      </c>
      <c r="E198" s="423" t="s">
        <v>1962</v>
      </c>
      <c r="F198" s="426">
        <v>34</v>
      </c>
      <c r="G198" s="426">
        <v>3966.67</v>
      </c>
      <c r="H198" s="423">
        <v>1</v>
      </c>
      <c r="I198" s="423">
        <v>116.66676470588236</v>
      </c>
      <c r="J198" s="426">
        <v>33</v>
      </c>
      <c r="K198" s="426">
        <v>3849.99</v>
      </c>
      <c r="L198" s="423">
        <v>0.97058489866815234</v>
      </c>
      <c r="M198" s="423">
        <v>116.66636363636363</v>
      </c>
      <c r="N198" s="426">
        <v>20</v>
      </c>
      <c r="O198" s="426">
        <v>2333.33</v>
      </c>
      <c r="P198" s="448">
        <v>0.58823395946726087</v>
      </c>
      <c r="Q198" s="427">
        <v>116.6665</v>
      </c>
    </row>
    <row r="199" spans="1:17" ht="14.4" customHeight="1" x14ac:dyDescent="0.3">
      <c r="A199" s="422" t="s">
        <v>1815</v>
      </c>
      <c r="B199" s="423" t="s">
        <v>1808</v>
      </c>
      <c r="C199" s="423" t="s">
        <v>1887</v>
      </c>
      <c r="D199" s="423" t="s">
        <v>1984</v>
      </c>
      <c r="E199" s="423" t="s">
        <v>1985</v>
      </c>
      <c r="F199" s="426"/>
      <c r="G199" s="426"/>
      <c r="H199" s="423"/>
      <c r="I199" s="423"/>
      <c r="J199" s="426">
        <v>1</v>
      </c>
      <c r="K199" s="426">
        <v>195.56</v>
      </c>
      <c r="L199" s="423"/>
      <c r="M199" s="423">
        <v>195.56</v>
      </c>
      <c r="N199" s="426">
        <v>0</v>
      </c>
      <c r="O199" s="426">
        <v>0</v>
      </c>
      <c r="P199" s="448"/>
      <c r="Q199" s="427"/>
    </row>
    <row r="200" spans="1:17" ht="14.4" customHeight="1" x14ac:dyDescent="0.3">
      <c r="A200" s="422" t="s">
        <v>1815</v>
      </c>
      <c r="B200" s="423" t="s">
        <v>1808</v>
      </c>
      <c r="C200" s="423" t="s">
        <v>1887</v>
      </c>
      <c r="D200" s="423" t="s">
        <v>1951</v>
      </c>
      <c r="E200" s="423" t="s">
        <v>1952</v>
      </c>
      <c r="F200" s="426">
        <v>8</v>
      </c>
      <c r="G200" s="426">
        <v>2871.12</v>
      </c>
      <c r="H200" s="423">
        <v>1</v>
      </c>
      <c r="I200" s="423">
        <v>358.89</v>
      </c>
      <c r="J200" s="426">
        <v>2</v>
      </c>
      <c r="K200" s="426">
        <v>717.78</v>
      </c>
      <c r="L200" s="423">
        <v>0.25</v>
      </c>
      <c r="M200" s="423">
        <v>358.89</v>
      </c>
      <c r="N200" s="426">
        <v>1</v>
      </c>
      <c r="O200" s="426">
        <v>358.89</v>
      </c>
      <c r="P200" s="448">
        <v>0.125</v>
      </c>
      <c r="Q200" s="427">
        <v>358.89</v>
      </c>
    </row>
    <row r="201" spans="1:17" ht="14.4" customHeight="1" x14ac:dyDescent="0.3">
      <c r="A201" s="422" t="s">
        <v>1815</v>
      </c>
      <c r="B201" s="423" t="s">
        <v>1809</v>
      </c>
      <c r="C201" s="423" t="s">
        <v>1816</v>
      </c>
      <c r="D201" s="423" t="s">
        <v>1866</v>
      </c>
      <c r="E201" s="423"/>
      <c r="F201" s="426">
        <v>2</v>
      </c>
      <c r="G201" s="426">
        <v>2016</v>
      </c>
      <c r="H201" s="423">
        <v>1</v>
      </c>
      <c r="I201" s="423">
        <v>1008</v>
      </c>
      <c r="J201" s="426"/>
      <c r="K201" s="426"/>
      <c r="L201" s="423"/>
      <c r="M201" s="423"/>
      <c r="N201" s="426"/>
      <c r="O201" s="426"/>
      <c r="P201" s="448"/>
      <c r="Q201" s="427"/>
    </row>
    <row r="202" spans="1:17" ht="14.4" customHeight="1" x14ac:dyDescent="0.3">
      <c r="A202" s="422" t="s">
        <v>1815</v>
      </c>
      <c r="B202" s="423" t="s">
        <v>1809</v>
      </c>
      <c r="C202" s="423" t="s">
        <v>1887</v>
      </c>
      <c r="D202" s="423" t="s">
        <v>1888</v>
      </c>
      <c r="E202" s="423" t="s">
        <v>1889</v>
      </c>
      <c r="F202" s="426"/>
      <c r="G202" s="426"/>
      <c r="H202" s="423"/>
      <c r="I202" s="423"/>
      <c r="J202" s="426"/>
      <c r="K202" s="426"/>
      <c r="L202" s="423"/>
      <c r="M202" s="423"/>
      <c r="N202" s="426">
        <v>1</v>
      </c>
      <c r="O202" s="426">
        <v>442.22</v>
      </c>
      <c r="P202" s="448"/>
      <c r="Q202" s="427">
        <v>442.22</v>
      </c>
    </row>
    <row r="203" spans="1:17" ht="14.4" customHeight="1" x14ac:dyDescent="0.3">
      <c r="A203" s="422" t="s">
        <v>1815</v>
      </c>
      <c r="B203" s="423" t="s">
        <v>1809</v>
      </c>
      <c r="C203" s="423" t="s">
        <v>1887</v>
      </c>
      <c r="D203" s="423" t="s">
        <v>1890</v>
      </c>
      <c r="E203" s="423" t="s">
        <v>1891</v>
      </c>
      <c r="F203" s="426"/>
      <c r="G203" s="426"/>
      <c r="H203" s="423"/>
      <c r="I203" s="423"/>
      <c r="J203" s="426">
        <v>1</v>
      </c>
      <c r="K203" s="426">
        <v>408.89</v>
      </c>
      <c r="L203" s="423"/>
      <c r="M203" s="423">
        <v>408.89</v>
      </c>
      <c r="N203" s="426"/>
      <c r="O203" s="426"/>
      <c r="P203" s="448"/>
      <c r="Q203" s="427"/>
    </row>
    <row r="204" spans="1:17" ht="14.4" customHeight="1" x14ac:dyDescent="0.3">
      <c r="A204" s="422" t="s">
        <v>1815</v>
      </c>
      <c r="B204" s="423" t="s">
        <v>1809</v>
      </c>
      <c r="C204" s="423" t="s">
        <v>1887</v>
      </c>
      <c r="D204" s="423" t="s">
        <v>1892</v>
      </c>
      <c r="E204" s="423" t="s">
        <v>1893</v>
      </c>
      <c r="F204" s="426">
        <v>73</v>
      </c>
      <c r="G204" s="426">
        <v>5677.77</v>
      </c>
      <c r="H204" s="423">
        <v>1</v>
      </c>
      <c r="I204" s="423">
        <v>77.777671232876713</v>
      </c>
      <c r="J204" s="426">
        <v>121</v>
      </c>
      <c r="K204" s="426">
        <v>9100</v>
      </c>
      <c r="L204" s="423">
        <v>1.602741921564276</v>
      </c>
      <c r="M204" s="423">
        <v>75.206611570247929</v>
      </c>
      <c r="N204" s="426">
        <v>186</v>
      </c>
      <c r="O204" s="426">
        <v>14466.65</v>
      </c>
      <c r="P204" s="448">
        <v>2.5479457603953661</v>
      </c>
      <c r="Q204" s="427">
        <v>77.777688172043014</v>
      </c>
    </row>
    <row r="205" spans="1:17" ht="14.4" customHeight="1" x14ac:dyDescent="0.3">
      <c r="A205" s="422" t="s">
        <v>1815</v>
      </c>
      <c r="B205" s="423" t="s">
        <v>1809</v>
      </c>
      <c r="C205" s="423" t="s">
        <v>1887</v>
      </c>
      <c r="D205" s="423" t="s">
        <v>1894</v>
      </c>
      <c r="E205" s="423" t="s">
        <v>1895</v>
      </c>
      <c r="F205" s="426">
        <v>18</v>
      </c>
      <c r="G205" s="426">
        <v>4500</v>
      </c>
      <c r="H205" s="423">
        <v>1</v>
      </c>
      <c r="I205" s="423">
        <v>250</v>
      </c>
      <c r="J205" s="426">
        <v>14</v>
      </c>
      <c r="K205" s="426">
        <v>3500</v>
      </c>
      <c r="L205" s="423">
        <v>0.77777777777777779</v>
      </c>
      <c r="M205" s="423">
        <v>250</v>
      </c>
      <c r="N205" s="426">
        <v>6</v>
      </c>
      <c r="O205" s="426">
        <v>1500</v>
      </c>
      <c r="P205" s="448">
        <v>0.33333333333333331</v>
      </c>
      <c r="Q205" s="427">
        <v>250</v>
      </c>
    </row>
    <row r="206" spans="1:17" ht="14.4" customHeight="1" x14ac:dyDescent="0.3">
      <c r="A206" s="422" t="s">
        <v>1815</v>
      </c>
      <c r="B206" s="423" t="s">
        <v>1809</v>
      </c>
      <c r="C206" s="423" t="s">
        <v>1887</v>
      </c>
      <c r="D206" s="423" t="s">
        <v>1986</v>
      </c>
      <c r="E206" s="423" t="s">
        <v>1987</v>
      </c>
      <c r="F206" s="426"/>
      <c r="G206" s="426"/>
      <c r="H206" s="423"/>
      <c r="I206" s="423"/>
      <c r="J206" s="426">
        <v>3</v>
      </c>
      <c r="K206" s="426">
        <v>900</v>
      </c>
      <c r="L206" s="423"/>
      <c r="M206" s="423">
        <v>300</v>
      </c>
      <c r="N206" s="426"/>
      <c r="O206" s="426"/>
      <c r="P206" s="448"/>
      <c r="Q206" s="427"/>
    </row>
    <row r="207" spans="1:17" ht="14.4" customHeight="1" x14ac:dyDescent="0.3">
      <c r="A207" s="422" t="s">
        <v>1815</v>
      </c>
      <c r="B207" s="423" t="s">
        <v>1809</v>
      </c>
      <c r="C207" s="423" t="s">
        <v>1887</v>
      </c>
      <c r="D207" s="423" t="s">
        <v>1896</v>
      </c>
      <c r="E207" s="423" t="s">
        <v>1897</v>
      </c>
      <c r="F207" s="426">
        <v>258</v>
      </c>
      <c r="G207" s="426">
        <v>28666.660000000003</v>
      </c>
      <c r="H207" s="423">
        <v>1</v>
      </c>
      <c r="I207" s="423">
        <v>111.11108527131785</v>
      </c>
      <c r="J207" s="426">
        <v>325</v>
      </c>
      <c r="K207" s="426">
        <v>35222.22</v>
      </c>
      <c r="L207" s="423">
        <v>1.2286823787633439</v>
      </c>
      <c r="M207" s="423">
        <v>108.37606153846154</v>
      </c>
      <c r="N207" s="426">
        <v>243</v>
      </c>
      <c r="O207" s="426">
        <v>26999.999999999996</v>
      </c>
      <c r="P207" s="448">
        <v>0.94186068415364721</v>
      </c>
      <c r="Q207" s="427">
        <v>111.1111111111111</v>
      </c>
    </row>
    <row r="208" spans="1:17" ht="14.4" customHeight="1" x14ac:dyDescent="0.3">
      <c r="A208" s="422" t="s">
        <v>1815</v>
      </c>
      <c r="B208" s="423" t="s">
        <v>1809</v>
      </c>
      <c r="C208" s="423" t="s">
        <v>1887</v>
      </c>
      <c r="D208" s="423" t="s">
        <v>1900</v>
      </c>
      <c r="E208" s="423" t="s">
        <v>1901</v>
      </c>
      <c r="F208" s="426">
        <v>27</v>
      </c>
      <c r="G208" s="426">
        <v>6599.9900000000007</v>
      </c>
      <c r="H208" s="423">
        <v>1</v>
      </c>
      <c r="I208" s="423">
        <v>244.44407407407411</v>
      </c>
      <c r="J208" s="426">
        <v>13</v>
      </c>
      <c r="K208" s="426">
        <v>3251.11</v>
      </c>
      <c r="L208" s="423">
        <v>0.492593170595713</v>
      </c>
      <c r="M208" s="423">
        <v>250.08538461538461</v>
      </c>
      <c r="N208" s="426">
        <v>21</v>
      </c>
      <c r="O208" s="426">
        <v>5646.67</v>
      </c>
      <c r="P208" s="448">
        <v>0.85555735690508616</v>
      </c>
      <c r="Q208" s="427">
        <v>268.88904761904763</v>
      </c>
    </row>
    <row r="209" spans="1:17" ht="14.4" customHeight="1" x14ac:dyDescent="0.3">
      <c r="A209" s="422" t="s">
        <v>1815</v>
      </c>
      <c r="B209" s="423" t="s">
        <v>1809</v>
      </c>
      <c r="C209" s="423" t="s">
        <v>1887</v>
      </c>
      <c r="D209" s="423" t="s">
        <v>1902</v>
      </c>
      <c r="E209" s="423" t="s">
        <v>1903</v>
      </c>
      <c r="F209" s="426">
        <v>4</v>
      </c>
      <c r="G209" s="426">
        <v>1177.77</v>
      </c>
      <c r="H209" s="423">
        <v>1</v>
      </c>
      <c r="I209" s="423">
        <v>294.4425</v>
      </c>
      <c r="J209" s="426">
        <v>5</v>
      </c>
      <c r="K209" s="426">
        <v>1472.22</v>
      </c>
      <c r="L209" s="423">
        <v>1.2500063679665809</v>
      </c>
      <c r="M209" s="423">
        <v>294.44400000000002</v>
      </c>
      <c r="N209" s="426">
        <v>10</v>
      </c>
      <c r="O209" s="426">
        <v>2944.44</v>
      </c>
      <c r="P209" s="448">
        <v>2.5000127359331619</v>
      </c>
      <c r="Q209" s="427">
        <v>294.44400000000002</v>
      </c>
    </row>
    <row r="210" spans="1:17" ht="14.4" customHeight="1" x14ac:dyDescent="0.3">
      <c r="A210" s="422" t="s">
        <v>1815</v>
      </c>
      <c r="B210" s="423" t="s">
        <v>1809</v>
      </c>
      <c r="C210" s="423" t="s">
        <v>1887</v>
      </c>
      <c r="D210" s="423" t="s">
        <v>1988</v>
      </c>
      <c r="E210" s="423" t="s">
        <v>1989</v>
      </c>
      <c r="F210" s="426">
        <v>3201</v>
      </c>
      <c r="G210" s="426">
        <v>2489666.6599999997</v>
      </c>
      <c r="H210" s="423">
        <v>1</v>
      </c>
      <c r="I210" s="423">
        <v>777.77777569509522</v>
      </c>
      <c r="J210" s="426">
        <v>3224</v>
      </c>
      <c r="K210" s="426">
        <v>2492000.0100000002</v>
      </c>
      <c r="L210" s="423">
        <v>1.0009372138196206</v>
      </c>
      <c r="M210" s="423">
        <v>772.95285669975192</v>
      </c>
      <c r="N210" s="426">
        <v>3026</v>
      </c>
      <c r="O210" s="426">
        <v>2353555.5500000003</v>
      </c>
      <c r="P210" s="448">
        <v>0.94532958480473872</v>
      </c>
      <c r="Q210" s="427">
        <v>777.77777594183749</v>
      </c>
    </row>
    <row r="211" spans="1:17" ht="14.4" customHeight="1" x14ac:dyDescent="0.3">
      <c r="A211" s="422" t="s">
        <v>1815</v>
      </c>
      <c r="B211" s="423" t="s">
        <v>1809</v>
      </c>
      <c r="C211" s="423" t="s">
        <v>1887</v>
      </c>
      <c r="D211" s="423" t="s">
        <v>1990</v>
      </c>
      <c r="E211" s="423" t="s">
        <v>1991</v>
      </c>
      <c r="F211" s="426">
        <v>2554</v>
      </c>
      <c r="G211" s="426">
        <v>238373.33999999997</v>
      </c>
      <c r="H211" s="423">
        <v>1</v>
      </c>
      <c r="I211" s="423">
        <v>93.33333594361784</v>
      </c>
      <c r="J211" s="426">
        <v>4556</v>
      </c>
      <c r="K211" s="426">
        <v>407866.66</v>
      </c>
      <c r="L211" s="423">
        <v>1.7110414277032828</v>
      </c>
      <c r="M211" s="423">
        <v>89.522971905179972</v>
      </c>
      <c r="N211" s="426">
        <v>2472</v>
      </c>
      <c r="O211" s="426">
        <v>230720</v>
      </c>
      <c r="P211" s="448">
        <v>0.96789347332214259</v>
      </c>
      <c r="Q211" s="427">
        <v>93.333333333333329</v>
      </c>
    </row>
    <row r="212" spans="1:17" ht="14.4" customHeight="1" x14ac:dyDescent="0.3">
      <c r="A212" s="422" t="s">
        <v>1815</v>
      </c>
      <c r="B212" s="423" t="s">
        <v>1809</v>
      </c>
      <c r="C212" s="423" t="s">
        <v>1887</v>
      </c>
      <c r="D212" s="423" t="s">
        <v>1992</v>
      </c>
      <c r="E212" s="423" t="s">
        <v>1993</v>
      </c>
      <c r="F212" s="426">
        <v>50</v>
      </c>
      <c r="G212" s="426">
        <v>33333.33</v>
      </c>
      <c r="H212" s="423">
        <v>1</v>
      </c>
      <c r="I212" s="423">
        <v>666.66660000000002</v>
      </c>
      <c r="J212" s="426">
        <v>55</v>
      </c>
      <c r="K212" s="426">
        <v>35333.339999999997</v>
      </c>
      <c r="L212" s="423">
        <v>1.0600003060000305</v>
      </c>
      <c r="M212" s="423">
        <v>642.42436363636352</v>
      </c>
      <c r="N212" s="426">
        <v>53</v>
      </c>
      <c r="O212" s="426">
        <v>35333.33</v>
      </c>
      <c r="P212" s="448">
        <v>1.0600000060000005</v>
      </c>
      <c r="Q212" s="427">
        <v>666.66660377358494</v>
      </c>
    </row>
    <row r="213" spans="1:17" ht="14.4" customHeight="1" x14ac:dyDescent="0.3">
      <c r="A213" s="422" t="s">
        <v>1815</v>
      </c>
      <c r="B213" s="423" t="s">
        <v>1809</v>
      </c>
      <c r="C213" s="423" t="s">
        <v>1887</v>
      </c>
      <c r="D213" s="423" t="s">
        <v>1994</v>
      </c>
      <c r="E213" s="423" t="s">
        <v>1995</v>
      </c>
      <c r="F213" s="426">
        <v>247</v>
      </c>
      <c r="G213" s="426">
        <v>192111.09999999998</v>
      </c>
      <c r="H213" s="423">
        <v>1</v>
      </c>
      <c r="I213" s="423">
        <v>777.7777327935222</v>
      </c>
      <c r="J213" s="426">
        <v>304</v>
      </c>
      <c r="K213" s="426">
        <v>233333.34000000003</v>
      </c>
      <c r="L213" s="423">
        <v>1.2145750037348184</v>
      </c>
      <c r="M213" s="423">
        <v>767.54388157894743</v>
      </c>
      <c r="N213" s="426">
        <v>255</v>
      </c>
      <c r="O213" s="426">
        <v>198333.33000000002</v>
      </c>
      <c r="P213" s="448">
        <v>1.0323887063267039</v>
      </c>
      <c r="Q213" s="427">
        <v>777.77776470588242</v>
      </c>
    </row>
    <row r="214" spans="1:17" ht="14.4" customHeight="1" x14ac:dyDescent="0.3">
      <c r="A214" s="422" t="s">
        <v>1815</v>
      </c>
      <c r="B214" s="423" t="s">
        <v>1809</v>
      </c>
      <c r="C214" s="423" t="s">
        <v>1887</v>
      </c>
      <c r="D214" s="423" t="s">
        <v>1996</v>
      </c>
      <c r="E214" s="423" t="s">
        <v>1997</v>
      </c>
      <c r="F214" s="426">
        <v>243</v>
      </c>
      <c r="G214" s="426">
        <v>81000</v>
      </c>
      <c r="H214" s="423">
        <v>1</v>
      </c>
      <c r="I214" s="423">
        <v>333.33333333333331</v>
      </c>
      <c r="J214" s="426">
        <v>157</v>
      </c>
      <c r="K214" s="426">
        <v>52333.33</v>
      </c>
      <c r="L214" s="423">
        <v>0.64609049382716055</v>
      </c>
      <c r="M214" s="423">
        <v>333.33331210191085</v>
      </c>
      <c r="N214" s="426">
        <v>160</v>
      </c>
      <c r="O214" s="426">
        <v>53333.33</v>
      </c>
      <c r="P214" s="448">
        <v>0.65843617283950617</v>
      </c>
      <c r="Q214" s="427">
        <v>333.33331250000003</v>
      </c>
    </row>
    <row r="215" spans="1:17" ht="14.4" customHeight="1" x14ac:dyDescent="0.3">
      <c r="A215" s="422" t="s">
        <v>1815</v>
      </c>
      <c r="B215" s="423" t="s">
        <v>1809</v>
      </c>
      <c r="C215" s="423" t="s">
        <v>1887</v>
      </c>
      <c r="D215" s="423" t="s">
        <v>1906</v>
      </c>
      <c r="E215" s="423" t="s">
        <v>1891</v>
      </c>
      <c r="F215" s="426">
        <v>1</v>
      </c>
      <c r="G215" s="426">
        <v>373.33</v>
      </c>
      <c r="H215" s="423">
        <v>1</v>
      </c>
      <c r="I215" s="423">
        <v>373.33</v>
      </c>
      <c r="J215" s="426"/>
      <c r="K215" s="426"/>
      <c r="L215" s="423"/>
      <c r="M215" s="423"/>
      <c r="N215" s="426">
        <v>2</v>
      </c>
      <c r="O215" s="426">
        <v>746.67</v>
      </c>
      <c r="P215" s="448">
        <v>2.000026785953446</v>
      </c>
      <c r="Q215" s="427">
        <v>373.33499999999998</v>
      </c>
    </row>
    <row r="216" spans="1:17" ht="14.4" customHeight="1" x14ac:dyDescent="0.3">
      <c r="A216" s="422" t="s">
        <v>1815</v>
      </c>
      <c r="B216" s="423" t="s">
        <v>1809</v>
      </c>
      <c r="C216" s="423" t="s">
        <v>1887</v>
      </c>
      <c r="D216" s="423" t="s">
        <v>1907</v>
      </c>
      <c r="E216" s="423" t="s">
        <v>1908</v>
      </c>
      <c r="F216" s="426">
        <v>119</v>
      </c>
      <c r="G216" s="426">
        <v>22213.35</v>
      </c>
      <c r="H216" s="423">
        <v>1</v>
      </c>
      <c r="I216" s="423">
        <v>186.66680672268907</v>
      </c>
      <c r="J216" s="426">
        <v>93</v>
      </c>
      <c r="K216" s="426">
        <v>16613.34</v>
      </c>
      <c r="L216" s="423">
        <v>0.74789889863528014</v>
      </c>
      <c r="M216" s="423">
        <v>178.63806451612902</v>
      </c>
      <c r="N216" s="426">
        <v>61</v>
      </c>
      <c r="O216" s="426">
        <v>11386.66</v>
      </c>
      <c r="P216" s="448">
        <v>0.51260435728964793</v>
      </c>
      <c r="Q216" s="427">
        <v>186.66655737704917</v>
      </c>
    </row>
    <row r="217" spans="1:17" ht="14.4" customHeight="1" x14ac:dyDescent="0.3">
      <c r="A217" s="422" t="s">
        <v>1815</v>
      </c>
      <c r="B217" s="423" t="s">
        <v>1809</v>
      </c>
      <c r="C217" s="423" t="s">
        <v>1887</v>
      </c>
      <c r="D217" s="423" t="s">
        <v>1909</v>
      </c>
      <c r="E217" s="423" t="s">
        <v>1910</v>
      </c>
      <c r="F217" s="426">
        <v>83</v>
      </c>
      <c r="G217" s="426">
        <v>48416.66</v>
      </c>
      <c r="H217" s="423">
        <v>1</v>
      </c>
      <c r="I217" s="423">
        <v>583.3332530120482</v>
      </c>
      <c r="J217" s="426">
        <v>76</v>
      </c>
      <c r="K217" s="426">
        <v>41999.990000000005</v>
      </c>
      <c r="L217" s="423">
        <v>0.86746979242269096</v>
      </c>
      <c r="M217" s="423">
        <v>552.63144736842116</v>
      </c>
      <c r="N217" s="426">
        <v>78</v>
      </c>
      <c r="O217" s="426">
        <v>45500</v>
      </c>
      <c r="P217" s="448">
        <v>0.93975916554343064</v>
      </c>
      <c r="Q217" s="427">
        <v>583.33333333333337</v>
      </c>
    </row>
    <row r="218" spans="1:17" ht="14.4" customHeight="1" x14ac:dyDescent="0.3">
      <c r="A218" s="422" t="s">
        <v>1815</v>
      </c>
      <c r="B218" s="423" t="s">
        <v>1809</v>
      </c>
      <c r="C218" s="423" t="s">
        <v>1887</v>
      </c>
      <c r="D218" s="423" t="s">
        <v>1911</v>
      </c>
      <c r="E218" s="423" t="s">
        <v>1912</v>
      </c>
      <c r="F218" s="426">
        <v>45</v>
      </c>
      <c r="G218" s="426">
        <v>21000</v>
      </c>
      <c r="H218" s="423">
        <v>1</v>
      </c>
      <c r="I218" s="423">
        <v>466.66666666666669</v>
      </c>
      <c r="J218" s="426">
        <v>143</v>
      </c>
      <c r="K218" s="426">
        <v>64866.67</v>
      </c>
      <c r="L218" s="423">
        <v>3.0888890476190474</v>
      </c>
      <c r="M218" s="423">
        <v>453.6130769230769</v>
      </c>
      <c r="N218" s="426">
        <v>100</v>
      </c>
      <c r="O218" s="426">
        <v>46666.65</v>
      </c>
      <c r="P218" s="448">
        <v>2.2222214285714288</v>
      </c>
      <c r="Q218" s="427">
        <v>466.66650000000004</v>
      </c>
    </row>
    <row r="219" spans="1:17" ht="14.4" customHeight="1" x14ac:dyDescent="0.3">
      <c r="A219" s="422" t="s">
        <v>1815</v>
      </c>
      <c r="B219" s="423" t="s">
        <v>1809</v>
      </c>
      <c r="C219" s="423" t="s">
        <v>1887</v>
      </c>
      <c r="D219" s="423" t="s">
        <v>1971</v>
      </c>
      <c r="E219" s="423" t="s">
        <v>1912</v>
      </c>
      <c r="F219" s="426">
        <v>66</v>
      </c>
      <c r="G219" s="426">
        <v>66000</v>
      </c>
      <c r="H219" s="423">
        <v>1</v>
      </c>
      <c r="I219" s="423">
        <v>1000</v>
      </c>
      <c r="J219" s="426">
        <v>70</v>
      </c>
      <c r="K219" s="426">
        <v>68000</v>
      </c>
      <c r="L219" s="423">
        <v>1.0303030303030303</v>
      </c>
      <c r="M219" s="423">
        <v>971.42857142857144</v>
      </c>
      <c r="N219" s="426">
        <v>56</v>
      </c>
      <c r="O219" s="426">
        <v>56000</v>
      </c>
      <c r="P219" s="448">
        <v>0.84848484848484851</v>
      </c>
      <c r="Q219" s="427">
        <v>1000</v>
      </c>
    </row>
    <row r="220" spans="1:17" ht="14.4" customHeight="1" x14ac:dyDescent="0.3">
      <c r="A220" s="422" t="s">
        <v>1815</v>
      </c>
      <c r="B220" s="423" t="s">
        <v>1809</v>
      </c>
      <c r="C220" s="423" t="s">
        <v>1887</v>
      </c>
      <c r="D220" s="423" t="s">
        <v>1913</v>
      </c>
      <c r="E220" s="423" t="s">
        <v>1914</v>
      </c>
      <c r="F220" s="426">
        <v>469</v>
      </c>
      <c r="G220" s="426">
        <v>23450</v>
      </c>
      <c r="H220" s="423">
        <v>1</v>
      </c>
      <c r="I220" s="423">
        <v>50</v>
      </c>
      <c r="J220" s="426">
        <v>515</v>
      </c>
      <c r="K220" s="426">
        <v>25450</v>
      </c>
      <c r="L220" s="423">
        <v>1.0852878464818763</v>
      </c>
      <c r="M220" s="423">
        <v>49.417475728155338</v>
      </c>
      <c r="N220" s="426">
        <v>519</v>
      </c>
      <c r="O220" s="426">
        <v>25950</v>
      </c>
      <c r="P220" s="448">
        <v>1.1066098081023454</v>
      </c>
      <c r="Q220" s="427">
        <v>50</v>
      </c>
    </row>
    <row r="221" spans="1:17" ht="14.4" customHeight="1" x14ac:dyDescent="0.3">
      <c r="A221" s="422" t="s">
        <v>1815</v>
      </c>
      <c r="B221" s="423" t="s">
        <v>1809</v>
      </c>
      <c r="C221" s="423" t="s">
        <v>1887</v>
      </c>
      <c r="D221" s="423" t="s">
        <v>1915</v>
      </c>
      <c r="E221" s="423" t="s">
        <v>1916</v>
      </c>
      <c r="F221" s="426"/>
      <c r="G221" s="426"/>
      <c r="H221" s="423"/>
      <c r="I221" s="423"/>
      <c r="J221" s="426">
        <v>4</v>
      </c>
      <c r="K221" s="426">
        <v>404.44</v>
      </c>
      <c r="L221" s="423"/>
      <c r="M221" s="423">
        <v>101.11</v>
      </c>
      <c r="N221" s="426"/>
      <c r="O221" s="426"/>
      <c r="P221" s="448"/>
      <c r="Q221" s="427"/>
    </row>
    <row r="222" spans="1:17" ht="14.4" customHeight="1" x14ac:dyDescent="0.3">
      <c r="A222" s="422" t="s">
        <v>1815</v>
      </c>
      <c r="B222" s="423" t="s">
        <v>1809</v>
      </c>
      <c r="C222" s="423" t="s">
        <v>1887</v>
      </c>
      <c r="D222" s="423" t="s">
        <v>1919</v>
      </c>
      <c r="E222" s="423" t="s">
        <v>1920</v>
      </c>
      <c r="F222" s="426">
        <v>12</v>
      </c>
      <c r="G222" s="426">
        <v>0</v>
      </c>
      <c r="H222" s="423"/>
      <c r="I222" s="423">
        <v>0</v>
      </c>
      <c r="J222" s="426">
        <v>16</v>
      </c>
      <c r="K222" s="426">
        <v>0</v>
      </c>
      <c r="L222" s="423"/>
      <c r="M222" s="423">
        <v>0</v>
      </c>
      <c r="N222" s="426">
        <v>2</v>
      </c>
      <c r="O222" s="426">
        <v>0</v>
      </c>
      <c r="P222" s="448"/>
      <c r="Q222" s="427">
        <v>0</v>
      </c>
    </row>
    <row r="223" spans="1:17" ht="14.4" customHeight="1" x14ac:dyDescent="0.3">
      <c r="A223" s="422" t="s">
        <v>1815</v>
      </c>
      <c r="B223" s="423" t="s">
        <v>1809</v>
      </c>
      <c r="C223" s="423" t="s">
        <v>1887</v>
      </c>
      <c r="D223" s="423" t="s">
        <v>1921</v>
      </c>
      <c r="E223" s="423" t="s">
        <v>1922</v>
      </c>
      <c r="F223" s="426">
        <v>1</v>
      </c>
      <c r="G223" s="426">
        <v>0</v>
      </c>
      <c r="H223" s="423"/>
      <c r="I223" s="423">
        <v>0</v>
      </c>
      <c r="J223" s="426"/>
      <c r="K223" s="426"/>
      <c r="L223" s="423"/>
      <c r="M223" s="423"/>
      <c r="N223" s="426"/>
      <c r="O223" s="426"/>
      <c r="P223" s="448"/>
      <c r="Q223" s="427"/>
    </row>
    <row r="224" spans="1:17" ht="14.4" customHeight="1" x14ac:dyDescent="0.3">
      <c r="A224" s="422" t="s">
        <v>1815</v>
      </c>
      <c r="B224" s="423" t="s">
        <v>1809</v>
      </c>
      <c r="C224" s="423" t="s">
        <v>1887</v>
      </c>
      <c r="D224" s="423" t="s">
        <v>1923</v>
      </c>
      <c r="E224" s="423" t="s">
        <v>1924</v>
      </c>
      <c r="F224" s="426">
        <v>732</v>
      </c>
      <c r="G224" s="426">
        <v>223666.66999999998</v>
      </c>
      <c r="H224" s="423">
        <v>1</v>
      </c>
      <c r="I224" s="423">
        <v>305.55556010928962</v>
      </c>
      <c r="J224" s="426">
        <v>641</v>
      </c>
      <c r="K224" s="426">
        <v>194638.89999999997</v>
      </c>
      <c r="L224" s="423">
        <v>0.87021861594309058</v>
      </c>
      <c r="M224" s="423">
        <v>303.64882995319806</v>
      </c>
      <c r="N224" s="426">
        <v>593</v>
      </c>
      <c r="O224" s="426">
        <v>181194.44</v>
      </c>
      <c r="P224" s="448">
        <v>0.81010925767348352</v>
      </c>
      <c r="Q224" s="427">
        <v>305.55554806070825</v>
      </c>
    </row>
    <row r="225" spans="1:17" ht="14.4" customHeight="1" x14ac:dyDescent="0.3">
      <c r="A225" s="422" t="s">
        <v>1815</v>
      </c>
      <c r="B225" s="423" t="s">
        <v>1809</v>
      </c>
      <c r="C225" s="423" t="s">
        <v>1887</v>
      </c>
      <c r="D225" s="423" t="s">
        <v>1925</v>
      </c>
      <c r="E225" s="423" t="s">
        <v>1926</v>
      </c>
      <c r="F225" s="426">
        <v>4380</v>
      </c>
      <c r="G225" s="426">
        <v>0</v>
      </c>
      <c r="H225" s="423"/>
      <c r="I225" s="423">
        <v>0</v>
      </c>
      <c r="J225" s="426">
        <v>4699</v>
      </c>
      <c r="K225" s="426">
        <v>0</v>
      </c>
      <c r="L225" s="423"/>
      <c r="M225" s="423">
        <v>0</v>
      </c>
      <c r="N225" s="426">
        <v>3898</v>
      </c>
      <c r="O225" s="426">
        <v>61366.67</v>
      </c>
      <c r="P225" s="448"/>
      <c r="Q225" s="427">
        <v>15.743116983068239</v>
      </c>
    </row>
    <row r="226" spans="1:17" ht="14.4" customHeight="1" x14ac:dyDescent="0.3">
      <c r="A226" s="422" t="s">
        <v>1815</v>
      </c>
      <c r="B226" s="423" t="s">
        <v>1809</v>
      </c>
      <c r="C226" s="423" t="s">
        <v>1887</v>
      </c>
      <c r="D226" s="423" t="s">
        <v>1927</v>
      </c>
      <c r="E226" s="423" t="s">
        <v>1928</v>
      </c>
      <c r="F226" s="426">
        <v>378</v>
      </c>
      <c r="G226" s="426">
        <v>172199.99</v>
      </c>
      <c r="H226" s="423">
        <v>1</v>
      </c>
      <c r="I226" s="423">
        <v>455.5555291005291</v>
      </c>
      <c r="J226" s="426">
        <v>353</v>
      </c>
      <c r="K226" s="426">
        <v>156255.56</v>
      </c>
      <c r="L226" s="423">
        <v>0.90740748591216536</v>
      </c>
      <c r="M226" s="423">
        <v>442.65031161473087</v>
      </c>
      <c r="N226" s="426">
        <v>321</v>
      </c>
      <c r="O226" s="426">
        <v>146233.34</v>
      </c>
      <c r="P226" s="448">
        <v>0.84920643723614619</v>
      </c>
      <c r="Q226" s="427">
        <v>455.55557632398751</v>
      </c>
    </row>
    <row r="227" spans="1:17" ht="14.4" customHeight="1" x14ac:dyDescent="0.3">
      <c r="A227" s="422" t="s">
        <v>1815</v>
      </c>
      <c r="B227" s="423" t="s">
        <v>1809</v>
      </c>
      <c r="C227" s="423" t="s">
        <v>1887</v>
      </c>
      <c r="D227" s="423" t="s">
        <v>1955</v>
      </c>
      <c r="E227" s="423" t="s">
        <v>1956</v>
      </c>
      <c r="F227" s="426">
        <v>146</v>
      </c>
      <c r="G227" s="426">
        <v>8597.7800000000007</v>
      </c>
      <c r="H227" s="423">
        <v>1</v>
      </c>
      <c r="I227" s="423">
        <v>58.888904109589049</v>
      </c>
      <c r="J227" s="426">
        <v>241</v>
      </c>
      <c r="K227" s="426">
        <v>13956.67</v>
      </c>
      <c r="L227" s="423">
        <v>1.6232876393673714</v>
      </c>
      <c r="M227" s="423">
        <v>57.911493775933607</v>
      </c>
      <c r="N227" s="426">
        <v>178</v>
      </c>
      <c r="O227" s="426">
        <v>10482.23</v>
      </c>
      <c r="P227" s="448">
        <v>1.2191786717036257</v>
      </c>
      <c r="Q227" s="427">
        <v>58.888932584269661</v>
      </c>
    </row>
    <row r="228" spans="1:17" ht="14.4" customHeight="1" x14ac:dyDescent="0.3">
      <c r="A228" s="422" t="s">
        <v>1815</v>
      </c>
      <c r="B228" s="423" t="s">
        <v>1809</v>
      </c>
      <c r="C228" s="423" t="s">
        <v>1887</v>
      </c>
      <c r="D228" s="423" t="s">
        <v>1929</v>
      </c>
      <c r="E228" s="423" t="s">
        <v>1930</v>
      </c>
      <c r="F228" s="426">
        <v>781</v>
      </c>
      <c r="G228" s="426">
        <v>60744.45</v>
      </c>
      <c r="H228" s="423">
        <v>1</v>
      </c>
      <c r="I228" s="423">
        <v>77.777784891165169</v>
      </c>
      <c r="J228" s="426">
        <v>654</v>
      </c>
      <c r="K228" s="426">
        <v>50555.56</v>
      </c>
      <c r="L228" s="423">
        <v>0.83226632227306363</v>
      </c>
      <c r="M228" s="423">
        <v>77.302079510703365</v>
      </c>
      <c r="N228" s="426">
        <v>613</v>
      </c>
      <c r="O228" s="426">
        <v>47677.78</v>
      </c>
      <c r="P228" s="448">
        <v>0.78489112997154475</v>
      </c>
      <c r="Q228" s="427">
        <v>77.77778140293637</v>
      </c>
    </row>
    <row r="229" spans="1:17" ht="14.4" customHeight="1" x14ac:dyDescent="0.3">
      <c r="A229" s="422" t="s">
        <v>1815</v>
      </c>
      <c r="B229" s="423" t="s">
        <v>1809</v>
      </c>
      <c r="C229" s="423" t="s">
        <v>1887</v>
      </c>
      <c r="D229" s="423" t="s">
        <v>1998</v>
      </c>
      <c r="E229" s="423" t="s">
        <v>1999</v>
      </c>
      <c r="F229" s="426">
        <v>189</v>
      </c>
      <c r="G229" s="426">
        <v>210000.01</v>
      </c>
      <c r="H229" s="423">
        <v>1</v>
      </c>
      <c r="I229" s="423">
        <v>1111.1111640211641</v>
      </c>
      <c r="J229" s="426">
        <v>184</v>
      </c>
      <c r="K229" s="426">
        <v>202222.22</v>
      </c>
      <c r="L229" s="423">
        <v>0.96296290652557581</v>
      </c>
      <c r="M229" s="423">
        <v>1099.0338043478262</v>
      </c>
      <c r="N229" s="426">
        <v>240</v>
      </c>
      <c r="O229" s="426">
        <v>266666.65000000002</v>
      </c>
      <c r="P229" s="448">
        <v>1.2698411300075654</v>
      </c>
      <c r="Q229" s="427">
        <v>1111.1110416666668</v>
      </c>
    </row>
    <row r="230" spans="1:17" ht="14.4" customHeight="1" x14ac:dyDescent="0.3">
      <c r="A230" s="422" t="s">
        <v>1815</v>
      </c>
      <c r="B230" s="423" t="s">
        <v>1809</v>
      </c>
      <c r="C230" s="423" t="s">
        <v>1887</v>
      </c>
      <c r="D230" s="423" t="s">
        <v>1933</v>
      </c>
      <c r="E230" s="423" t="s">
        <v>1934</v>
      </c>
      <c r="F230" s="426">
        <v>1197</v>
      </c>
      <c r="G230" s="426">
        <v>323190</v>
      </c>
      <c r="H230" s="423">
        <v>1</v>
      </c>
      <c r="I230" s="423">
        <v>270</v>
      </c>
      <c r="J230" s="426">
        <v>851</v>
      </c>
      <c r="K230" s="426">
        <v>228150</v>
      </c>
      <c r="L230" s="423">
        <v>0.70593149540517963</v>
      </c>
      <c r="M230" s="423">
        <v>268.09635722679201</v>
      </c>
      <c r="N230" s="426">
        <v>669</v>
      </c>
      <c r="O230" s="426">
        <v>180630</v>
      </c>
      <c r="P230" s="448">
        <v>0.55889724310776945</v>
      </c>
      <c r="Q230" s="427">
        <v>270</v>
      </c>
    </row>
    <row r="231" spans="1:17" ht="14.4" customHeight="1" x14ac:dyDescent="0.3">
      <c r="A231" s="422" t="s">
        <v>1815</v>
      </c>
      <c r="B231" s="423" t="s">
        <v>1809</v>
      </c>
      <c r="C231" s="423" t="s">
        <v>1887</v>
      </c>
      <c r="D231" s="423" t="s">
        <v>1935</v>
      </c>
      <c r="E231" s="423" t="s">
        <v>1936</v>
      </c>
      <c r="F231" s="426">
        <v>842</v>
      </c>
      <c r="G231" s="426">
        <v>74844.44</v>
      </c>
      <c r="H231" s="423">
        <v>1</v>
      </c>
      <c r="I231" s="423">
        <v>88.888883610451316</v>
      </c>
      <c r="J231" s="426">
        <v>1199</v>
      </c>
      <c r="K231" s="426">
        <v>103022.22</v>
      </c>
      <c r="L231" s="423">
        <v>1.3764846126178512</v>
      </c>
      <c r="M231" s="423">
        <v>85.923452877397835</v>
      </c>
      <c r="N231" s="426">
        <v>893</v>
      </c>
      <c r="O231" s="426">
        <v>79377.759999999995</v>
      </c>
      <c r="P231" s="448">
        <v>1.0605698967084261</v>
      </c>
      <c r="Q231" s="427">
        <v>88.888868980963039</v>
      </c>
    </row>
    <row r="232" spans="1:17" ht="14.4" customHeight="1" x14ac:dyDescent="0.3">
      <c r="A232" s="422" t="s">
        <v>1815</v>
      </c>
      <c r="B232" s="423" t="s">
        <v>1809</v>
      </c>
      <c r="C232" s="423" t="s">
        <v>1887</v>
      </c>
      <c r="D232" s="423" t="s">
        <v>1937</v>
      </c>
      <c r="E232" s="423" t="s">
        <v>1938</v>
      </c>
      <c r="F232" s="426">
        <v>1</v>
      </c>
      <c r="G232" s="426">
        <v>43.33</v>
      </c>
      <c r="H232" s="423">
        <v>1</v>
      </c>
      <c r="I232" s="423">
        <v>43.33</v>
      </c>
      <c r="J232" s="426"/>
      <c r="K232" s="426"/>
      <c r="L232" s="423"/>
      <c r="M232" s="423"/>
      <c r="N232" s="426"/>
      <c r="O232" s="426"/>
      <c r="P232" s="448"/>
      <c r="Q232" s="427"/>
    </row>
    <row r="233" spans="1:17" ht="14.4" customHeight="1" x14ac:dyDescent="0.3">
      <c r="A233" s="422" t="s">
        <v>1815</v>
      </c>
      <c r="B233" s="423" t="s">
        <v>1809</v>
      </c>
      <c r="C233" s="423" t="s">
        <v>1887</v>
      </c>
      <c r="D233" s="423" t="s">
        <v>1939</v>
      </c>
      <c r="E233" s="423" t="s">
        <v>1940</v>
      </c>
      <c r="F233" s="426">
        <v>4</v>
      </c>
      <c r="G233" s="426">
        <v>386.66</v>
      </c>
      <c r="H233" s="423">
        <v>1</v>
      </c>
      <c r="I233" s="423">
        <v>96.665000000000006</v>
      </c>
      <c r="J233" s="426">
        <v>5</v>
      </c>
      <c r="K233" s="426">
        <v>483.33000000000004</v>
      </c>
      <c r="L233" s="423">
        <v>1.2500129312574355</v>
      </c>
      <c r="M233" s="423">
        <v>96.666000000000011</v>
      </c>
      <c r="N233" s="426">
        <v>10</v>
      </c>
      <c r="O233" s="426">
        <v>966.67</v>
      </c>
      <c r="P233" s="448">
        <v>2.5000517250297416</v>
      </c>
      <c r="Q233" s="427">
        <v>96.667000000000002</v>
      </c>
    </row>
    <row r="234" spans="1:17" ht="14.4" customHeight="1" x14ac:dyDescent="0.3">
      <c r="A234" s="422" t="s">
        <v>1815</v>
      </c>
      <c r="B234" s="423" t="s">
        <v>1809</v>
      </c>
      <c r="C234" s="423" t="s">
        <v>1887</v>
      </c>
      <c r="D234" s="423" t="s">
        <v>2000</v>
      </c>
      <c r="E234" s="423" t="s">
        <v>2001</v>
      </c>
      <c r="F234" s="426">
        <v>7</v>
      </c>
      <c r="G234" s="426">
        <v>1407.7800000000002</v>
      </c>
      <c r="H234" s="423">
        <v>1</v>
      </c>
      <c r="I234" s="423">
        <v>201.1114285714286</v>
      </c>
      <c r="J234" s="426"/>
      <c r="K234" s="426"/>
      <c r="L234" s="423"/>
      <c r="M234" s="423"/>
      <c r="N234" s="426"/>
      <c r="O234" s="426"/>
      <c r="P234" s="448"/>
      <c r="Q234" s="427"/>
    </row>
    <row r="235" spans="1:17" ht="14.4" customHeight="1" x14ac:dyDescent="0.3">
      <c r="A235" s="422" t="s">
        <v>1815</v>
      </c>
      <c r="B235" s="423" t="s">
        <v>1809</v>
      </c>
      <c r="C235" s="423" t="s">
        <v>1887</v>
      </c>
      <c r="D235" s="423" t="s">
        <v>1941</v>
      </c>
      <c r="E235" s="423" t="s">
        <v>1942</v>
      </c>
      <c r="F235" s="426"/>
      <c r="G235" s="426"/>
      <c r="H235" s="423"/>
      <c r="I235" s="423"/>
      <c r="J235" s="426">
        <v>1</v>
      </c>
      <c r="K235" s="426">
        <v>140</v>
      </c>
      <c r="L235" s="423"/>
      <c r="M235" s="423">
        <v>140</v>
      </c>
      <c r="N235" s="426"/>
      <c r="O235" s="426"/>
      <c r="P235" s="448"/>
      <c r="Q235" s="427"/>
    </row>
    <row r="236" spans="1:17" ht="14.4" customHeight="1" x14ac:dyDescent="0.3">
      <c r="A236" s="422" t="s">
        <v>1815</v>
      </c>
      <c r="B236" s="423" t="s">
        <v>1809</v>
      </c>
      <c r="C236" s="423" t="s">
        <v>1887</v>
      </c>
      <c r="D236" s="423" t="s">
        <v>1978</v>
      </c>
      <c r="E236" s="423" t="s">
        <v>1979</v>
      </c>
      <c r="F236" s="426">
        <v>23</v>
      </c>
      <c r="G236" s="426">
        <v>29516.660000000003</v>
      </c>
      <c r="H236" s="423">
        <v>1</v>
      </c>
      <c r="I236" s="423">
        <v>1283.3330434782611</v>
      </c>
      <c r="J236" s="426">
        <v>28</v>
      </c>
      <c r="K236" s="426">
        <v>35933.33</v>
      </c>
      <c r="L236" s="423">
        <v>1.2173914663786485</v>
      </c>
      <c r="M236" s="423">
        <v>1283.3332142857143</v>
      </c>
      <c r="N236" s="426">
        <v>41</v>
      </c>
      <c r="O236" s="426">
        <v>52616.67</v>
      </c>
      <c r="P236" s="448">
        <v>1.7826092112047904</v>
      </c>
      <c r="Q236" s="427">
        <v>1283.3334146341463</v>
      </c>
    </row>
    <row r="237" spans="1:17" ht="14.4" customHeight="1" x14ac:dyDescent="0.3">
      <c r="A237" s="422" t="s">
        <v>1815</v>
      </c>
      <c r="B237" s="423" t="s">
        <v>1809</v>
      </c>
      <c r="C237" s="423" t="s">
        <v>1887</v>
      </c>
      <c r="D237" s="423" t="s">
        <v>1943</v>
      </c>
      <c r="E237" s="423" t="s">
        <v>1944</v>
      </c>
      <c r="F237" s="426">
        <v>6</v>
      </c>
      <c r="G237" s="426">
        <v>700.01</v>
      </c>
      <c r="H237" s="423">
        <v>1</v>
      </c>
      <c r="I237" s="423">
        <v>116.66833333333334</v>
      </c>
      <c r="J237" s="426">
        <v>6</v>
      </c>
      <c r="K237" s="426">
        <v>700</v>
      </c>
      <c r="L237" s="423">
        <v>0.99998571448979301</v>
      </c>
      <c r="M237" s="423">
        <v>116.66666666666667</v>
      </c>
      <c r="N237" s="426">
        <v>8</v>
      </c>
      <c r="O237" s="426">
        <v>933.33</v>
      </c>
      <c r="P237" s="448">
        <v>1.3333095241496551</v>
      </c>
      <c r="Q237" s="427">
        <v>116.66625000000001</v>
      </c>
    </row>
    <row r="238" spans="1:17" ht="14.4" customHeight="1" x14ac:dyDescent="0.3">
      <c r="A238" s="422" t="s">
        <v>1815</v>
      </c>
      <c r="B238" s="423" t="s">
        <v>1809</v>
      </c>
      <c r="C238" s="423" t="s">
        <v>1887</v>
      </c>
      <c r="D238" s="423" t="s">
        <v>1945</v>
      </c>
      <c r="E238" s="423" t="s">
        <v>1946</v>
      </c>
      <c r="F238" s="426">
        <v>88</v>
      </c>
      <c r="G238" s="426">
        <v>4302.22</v>
      </c>
      <c r="H238" s="423">
        <v>1</v>
      </c>
      <c r="I238" s="423">
        <v>48.888863636363638</v>
      </c>
      <c r="J238" s="426">
        <v>58</v>
      </c>
      <c r="K238" s="426">
        <v>2835.56</v>
      </c>
      <c r="L238" s="423">
        <v>0.65909228258898889</v>
      </c>
      <c r="M238" s="423">
        <v>48.888965517241381</v>
      </c>
      <c r="N238" s="426">
        <v>85</v>
      </c>
      <c r="O238" s="426">
        <v>4155.5600000000004</v>
      </c>
      <c r="P238" s="448">
        <v>0.96591062288771845</v>
      </c>
      <c r="Q238" s="427">
        <v>48.888941176470595</v>
      </c>
    </row>
    <row r="239" spans="1:17" ht="14.4" customHeight="1" x14ac:dyDescent="0.3">
      <c r="A239" s="422" t="s">
        <v>1815</v>
      </c>
      <c r="B239" s="423" t="s">
        <v>1809</v>
      </c>
      <c r="C239" s="423" t="s">
        <v>1887</v>
      </c>
      <c r="D239" s="423" t="s">
        <v>1959</v>
      </c>
      <c r="E239" s="423" t="s">
        <v>1960</v>
      </c>
      <c r="F239" s="426">
        <v>8</v>
      </c>
      <c r="G239" s="426">
        <v>3733.32</v>
      </c>
      <c r="H239" s="423">
        <v>1</v>
      </c>
      <c r="I239" s="423">
        <v>466.66500000000002</v>
      </c>
      <c r="J239" s="426">
        <v>3</v>
      </c>
      <c r="K239" s="426">
        <v>1400.01</v>
      </c>
      <c r="L239" s="423">
        <v>0.3750040178714924</v>
      </c>
      <c r="M239" s="423">
        <v>466.67</v>
      </c>
      <c r="N239" s="426">
        <v>11</v>
      </c>
      <c r="O239" s="426">
        <v>5133.33</v>
      </c>
      <c r="P239" s="448">
        <v>1.3750040178714924</v>
      </c>
      <c r="Q239" s="427">
        <v>466.66636363636366</v>
      </c>
    </row>
    <row r="240" spans="1:17" ht="14.4" customHeight="1" x14ac:dyDescent="0.3">
      <c r="A240" s="422" t="s">
        <v>1815</v>
      </c>
      <c r="B240" s="423" t="s">
        <v>1809</v>
      </c>
      <c r="C240" s="423" t="s">
        <v>1887</v>
      </c>
      <c r="D240" s="423" t="s">
        <v>1947</v>
      </c>
      <c r="E240" s="423" t="s">
        <v>1948</v>
      </c>
      <c r="F240" s="426">
        <v>3</v>
      </c>
      <c r="G240" s="426">
        <v>983.33999999999992</v>
      </c>
      <c r="H240" s="423">
        <v>1</v>
      </c>
      <c r="I240" s="423">
        <v>327.78</v>
      </c>
      <c r="J240" s="426"/>
      <c r="K240" s="426"/>
      <c r="L240" s="423"/>
      <c r="M240" s="423"/>
      <c r="N240" s="426">
        <v>1</v>
      </c>
      <c r="O240" s="426">
        <v>327.78</v>
      </c>
      <c r="P240" s="448">
        <v>0.33333333333333331</v>
      </c>
      <c r="Q240" s="427">
        <v>327.78</v>
      </c>
    </row>
    <row r="241" spans="1:17" ht="14.4" customHeight="1" x14ac:dyDescent="0.3">
      <c r="A241" s="422" t="s">
        <v>1815</v>
      </c>
      <c r="B241" s="423" t="s">
        <v>1809</v>
      </c>
      <c r="C241" s="423" t="s">
        <v>1887</v>
      </c>
      <c r="D241" s="423" t="s">
        <v>2002</v>
      </c>
      <c r="E241" s="423" t="s">
        <v>2003</v>
      </c>
      <c r="F241" s="426">
        <v>18</v>
      </c>
      <c r="G241" s="426">
        <v>8400.01</v>
      </c>
      <c r="H241" s="423">
        <v>1</v>
      </c>
      <c r="I241" s="423">
        <v>466.66722222222222</v>
      </c>
      <c r="J241" s="426">
        <v>96</v>
      </c>
      <c r="K241" s="426">
        <v>44800.009999999995</v>
      </c>
      <c r="L241" s="423">
        <v>5.3333281746093153</v>
      </c>
      <c r="M241" s="423">
        <v>466.66677083333326</v>
      </c>
      <c r="N241" s="426">
        <v>165</v>
      </c>
      <c r="O241" s="426">
        <v>77000</v>
      </c>
      <c r="P241" s="448">
        <v>9.1666557539812459</v>
      </c>
      <c r="Q241" s="427">
        <v>466.66666666666669</v>
      </c>
    </row>
    <row r="242" spans="1:17" ht="14.4" customHeight="1" x14ac:dyDescent="0.3">
      <c r="A242" s="422" t="s">
        <v>1815</v>
      </c>
      <c r="B242" s="423" t="s">
        <v>1809</v>
      </c>
      <c r="C242" s="423" t="s">
        <v>1887</v>
      </c>
      <c r="D242" s="423" t="s">
        <v>2004</v>
      </c>
      <c r="E242" s="423" t="s">
        <v>2005</v>
      </c>
      <c r="F242" s="426">
        <v>28</v>
      </c>
      <c r="G242" s="426">
        <v>2737.78</v>
      </c>
      <c r="H242" s="423">
        <v>1</v>
      </c>
      <c r="I242" s="423">
        <v>97.777857142857144</v>
      </c>
      <c r="J242" s="426">
        <v>42</v>
      </c>
      <c r="K242" s="426">
        <v>3911.1200000000003</v>
      </c>
      <c r="L242" s="423">
        <v>1.4285735157682502</v>
      </c>
      <c r="M242" s="423">
        <v>93.121904761904773</v>
      </c>
      <c r="N242" s="426">
        <v>38</v>
      </c>
      <c r="O242" s="426">
        <v>3715.5499999999997</v>
      </c>
      <c r="P242" s="448">
        <v>1.3571397263476246</v>
      </c>
      <c r="Q242" s="427">
        <v>97.777631578947364</v>
      </c>
    </row>
    <row r="243" spans="1:17" ht="14.4" customHeight="1" x14ac:dyDescent="0.3">
      <c r="A243" s="422" t="s">
        <v>1815</v>
      </c>
      <c r="B243" s="423" t="s">
        <v>1809</v>
      </c>
      <c r="C243" s="423" t="s">
        <v>1887</v>
      </c>
      <c r="D243" s="423" t="s">
        <v>2006</v>
      </c>
      <c r="E243" s="423" t="s">
        <v>2007</v>
      </c>
      <c r="F243" s="426">
        <v>1</v>
      </c>
      <c r="G243" s="426">
        <v>222.22</v>
      </c>
      <c r="H243" s="423">
        <v>1</v>
      </c>
      <c r="I243" s="423">
        <v>222.22</v>
      </c>
      <c r="J243" s="426"/>
      <c r="K243" s="426"/>
      <c r="L243" s="423"/>
      <c r="M243" s="423"/>
      <c r="N243" s="426"/>
      <c r="O243" s="426"/>
      <c r="P243" s="448"/>
      <c r="Q243" s="427"/>
    </row>
    <row r="244" spans="1:17" ht="14.4" customHeight="1" x14ac:dyDescent="0.3">
      <c r="A244" s="422" t="s">
        <v>1815</v>
      </c>
      <c r="B244" s="423" t="s">
        <v>1809</v>
      </c>
      <c r="C244" s="423" t="s">
        <v>1887</v>
      </c>
      <c r="D244" s="423" t="s">
        <v>2008</v>
      </c>
      <c r="E244" s="423" t="s">
        <v>2009</v>
      </c>
      <c r="F244" s="426"/>
      <c r="G244" s="426"/>
      <c r="H244" s="423"/>
      <c r="I244" s="423"/>
      <c r="J244" s="426"/>
      <c r="K244" s="426"/>
      <c r="L244" s="423"/>
      <c r="M244" s="423"/>
      <c r="N244" s="426">
        <v>3</v>
      </c>
      <c r="O244" s="426">
        <v>1443.33</v>
      </c>
      <c r="P244" s="448"/>
      <c r="Q244" s="427">
        <v>481.10999999999996</v>
      </c>
    </row>
    <row r="245" spans="1:17" ht="14.4" customHeight="1" x14ac:dyDescent="0.3">
      <c r="A245" s="422" t="s">
        <v>2010</v>
      </c>
      <c r="B245" s="423" t="s">
        <v>1806</v>
      </c>
      <c r="C245" s="423" t="s">
        <v>1816</v>
      </c>
      <c r="D245" s="423" t="s">
        <v>1963</v>
      </c>
      <c r="E245" s="423"/>
      <c r="F245" s="426">
        <v>2</v>
      </c>
      <c r="G245" s="426">
        <v>226</v>
      </c>
      <c r="H245" s="423">
        <v>1</v>
      </c>
      <c r="I245" s="423">
        <v>113</v>
      </c>
      <c r="J245" s="426">
        <v>5</v>
      </c>
      <c r="K245" s="426">
        <v>565</v>
      </c>
      <c r="L245" s="423">
        <v>2.5</v>
      </c>
      <c r="M245" s="423">
        <v>113</v>
      </c>
      <c r="N245" s="426">
        <v>11</v>
      </c>
      <c r="O245" s="426">
        <v>1243</v>
      </c>
      <c r="P245" s="448">
        <v>5.5</v>
      </c>
      <c r="Q245" s="427">
        <v>113</v>
      </c>
    </row>
    <row r="246" spans="1:17" ht="14.4" customHeight="1" x14ac:dyDescent="0.3">
      <c r="A246" s="422" t="s">
        <v>2010</v>
      </c>
      <c r="B246" s="423" t="s">
        <v>1806</v>
      </c>
      <c r="C246" s="423" t="s">
        <v>1816</v>
      </c>
      <c r="D246" s="423" t="s">
        <v>1965</v>
      </c>
      <c r="E246" s="423"/>
      <c r="F246" s="426">
        <v>2</v>
      </c>
      <c r="G246" s="426">
        <v>3314</v>
      </c>
      <c r="H246" s="423">
        <v>1</v>
      </c>
      <c r="I246" s="423">
        <v>1657</v>
      </c>
      <c r="J246" s="426">
        <v>2</v>
      </c>
      <c r="K246" s="426">
        <v>3314</v>
      </c>
      <c r="L246" s="423">
        <v>1</v>
      </c>
      <c r="M246" s="423">
        <v>1657</v>
      </c>
      <c r="N246" s="426">
        <v>2</v>
      </c>
      <c r="O246" s="426">
        <v>3314</v>
      </c>
      <c r="P246" s="448">
        <v>1</v>
      </c>
      <c r="Q246" s="427">
        <v>1657</v>
      </c>
    </row>
    <row r="247" spans="1:17" ht="14.4" customHeight="1" x14ac:dyDescent="0.3">
      <c r="A247" s="422" t="s">
        <v>2010</v>
      </c>
      <c r="B247" s="423" t="s">
        <v>1806</v>
      </c>
      <c r="C247" s="423" t="s">
        <v>1816</v>
      </c>
      <c r="D247" s="423" t="s">
        <v>2011</v>
      </c>
      <c r="E247" s="423"/>
      <c r="F247" s="426">
        <v>5</v>
      </c>
      <c r="G247" s="426">
        <v>5040</v>
      </c>
      <c r="H247" s="423">
        <v>1</v>
      </c>
      <c r="I247" s="423">
        <v>1008</v>
      </c>
      <c r="J247" s="426">
        <v>1</v>
      </c>
      <c r="K247" s="426">
        <v>1008</v>
      </c>
      <c r="L247" s="423">
        <v>0.2</v>
      </c>
      <c r="M247" s="423">
        <v>1008</v>
      </c>
      <c r="N247" s="426">
        <v>12</v>
      </c>
      <c r="O247" s="426">
        <v>12096</v>
      </c>
      <c r="P247" s="448">
        <v>2.4</v>
      </c>
      <c r="Q247" s="427">
        <v>1008</v>
      </c>
    </row>
    <row r="248" spans="1:17" ht="14.4" customHeight="1" x14ac:dyDescent="0.3">
      <c r="A248" s="422" t="s">
        <v>2010</v>
      </c>
      <c r="B248" s="423" t="s">
        <v>1806</v>
      </c>
      <c r="C248" s="423" t="s">
        <v>1816</v>
      </c>
      <c r="D248" s="423" t="s">
        <v>2012</v>
      </c>
      <c r="E248" s="423"/>
      <c r="F248" s="426">
        <v>355</v>
      </c>
      <c r="G248" s="426">
        <v>77035</v>
      </c>
      <c r="H248" s="423">
        <v>1</v>
      </c>
      <c r="I248" s="423">
        <v>217</v>
      </c>
      <c r="J248" s="426">
        <v>471</v>
      </c>
      <c r="K248" s="426">
        <v>100471</v>
      </c>
      <c r="L248" s="423">
        <v>1.3042253521126761</v>
      </c>
      <c r="M248" s="423">
        <v>213.31422505307856</v>
      </c>
      <c r="N248" s="426">
        <v>404</v>
      </c>
      <c r="O248" s="426">
        <v>87668</v>
      </c>
      <c r="P248" s="448">
        <v>1.1380281690140845</v>
      </c>
      <c r="Q248" s="427">
        <v>217</v>
      </c>
    </row>
    <row r="249" spans="1:17" ht="14.4" customHeight="1" x14ac:dyDescent="0.3">
      <c r="A249" s="422" t="s">
        <v>2010</v>
      </c>
      <c r="B249" s="423" t="s">
        <v>1806</v>
      </c>
      <c r="C249" s="423" t="s">
        <v>1816</v>
      </c>
      <c r="D249" s="423" t="s">
        <v>2013</v>
      </c>
      <c r="E249" s="423"/>
      <c r="F249" s="426">
        <v>2</v>
      </c>
      <c r="G249" s="426">
        <v>2578</v>
      </c>
      <c r="H249" s="423">
        <v>1</v>
      </c>
      <c r="I249" s="423">
        <v>1289</v>
      </c>
      <c r="J249" s="426"/>
      <c r="K249" s="426"/>
      <c r="L249" s="423"/>
      <c r="M249" s="423"/>
      <c r="N249" s="426">
        <v>1</v>
      </c>
      <c r="O249" s="426">
        <v>1289</v>
      </c>
      <c r="P249" s="448">
        <v>0.5</v>
      </c>
      <c r="Q249" s="427">
        <v>1289</v>
      </c>
    </row>
    <row r="250" spans="1:17" ht="14.4" customHeight="1" x14ac:dyDescent="0.3">
      <c r="A250" s="422" t="s">
        <v>2010</v>
      </c>
      <c r="B250" s="423" t="s">
        <v>1806</v>
      </c>
      <c r="C250" s="423" t="s">
        <v>1816</v>
      </c>
      <c r="D250" s="423" t="s">
        <v>2014</v>
      </c>
      <c r="E250" s="423"/>
      <c r="F250" s="426">
        <v>1</v>
      </c>
      <c r="G250" s="426">
        <v>806</v>
      </c>
      <c r="H250" s="423">
        <v>1</v>
      </c>
      <c r="I250" s="423">
        <v>806</v>
      </c>
      <c r="J250" s="426"/>
      <c r="K250" s="426"/>
      <c r="L250" s="423"/>
      <c r="M250" s="423"/>
      <c r="N250" s="426"/>
      <c r="O250" s="426"/>
      <c r="P250" s="448"/>
      <c r="Q250" s="427"/>
    </row>
    <row r="251" spans="1:17" ht="14.4" customHeight="1" x14ac:dyDescent="0.3">
      <c r="A251" s="422" t="s">
        <v>2010</v>
      </c>
      <c r="B251" s="423" t="s">
        <v>1806</v>
      </c>
      <c r="C251" s="423" t="s">
        <v>1816</v>
      </c>
      <c r="D251" s="423" t="s">
        <v>2015</v>
      </c>
      <c r="E251" s="423"/>
      <c r="F251" s="426">
        <v>2</v>
      </c>
      <c r="G251" s="426">
        <v>3540</v>
      </c>
      <c r="H251" s="423">
        <v>1</v>
      </c>
      <c r="I251" s="423">
        <v>1770</v>
      </c>
      <c r="J251" s="426">
        <v>1</v>
      </c>
      <c r="K251" s="426">
        <v>1770</v>
      </c>
      <c r="L251" s="423">
        <v>0.5</v>
      </c>
      <c r="M251" s="423">
        <v>1770</v>
      </c>
      <c r="N251" s="426"/>
      <c r="O251" s="426"/>
      <c r="P251" s="448"/>
      <c r="Q251" s="427"/>
    </row>
    <row r="252" spans="1:17" ht="14.4" customHeight="1" x14ac:dyDescent="0.3">
      <c r="A252" s="422" t="s">
        <v>2010</v>
      </c>
      <c r="B252" s="423" t="s">
        <v>1806</v>
      </c>
      <c r="C252" s="423" t="s">
        <v>1816</v>
      </c>
      <c r="D252" s="423" t="s">
        <v>2016</v>
      </c>
      <c r="E252" s="423"/>
      <c r="F252" s="426">
        <v>3</v>
      </c>
      <c r="G252" s="426">
        <v>7350</v>
      </c>
      <c r="H252" s="423">
        <v>1</v>
      </c>
      <c r="I252" s="423">
        <v>2450</v>
      </c>
      <c r="J252" s="426">
        <v>2</v>
      </c>
      <c r="K252" s="426">
        <v>4900</v>
      </c>
      <c r="L252" s="423">
        <v>0.66666666666666663</v>
      </c>
      <c r="M252" s="423">
        <v>2450</v>
      </c>
      <c r="N252" s="426">
        <v>4</v>
      </c>
      <c r="O252" s="426">
        <v>9800</v>
      </c>
      <c r="P252" s="448">
        <v>1.3333333333333333</v>
      </c>
      <c r="Q252" s="427">
        <v>2450</v>
      </c>
    </row>
    <row r="253" spans="1:17" ht="14.4" customHeight="1" x14ac:dyDescent="0.3">
      <c r="A253" s="422" t="s">
        <v>2010</v>
      </c>
      <c r="B253" s="423" t="s">
        <v>1806</v>
      </c>
      <c r="C253" s="423" t="s">
        <v>1816</v>
      </c>
      <c r="D253" s="423" t="s">
        <v>2017</v>
      </c>
      <c r="E253" s="423"/>
      <c r="F253" s="426">
        <v>1</v>
      </c>
      <c r="G253" s="426">
        <v>1303</v>
      </c>
      <c r="H253" s="423">
        <v>1</v>
      </c>
      <c r="I253" s="423">
        <v>1303</v>
      </c>
      <c r="J253" s="426"/>
      <c r="K253" s="426"/>
      <c r="L253" s="423"/>
      <c r="M253" s="423"/>
      <c r="N253" s="426">
        <v>2</v>
      </c>
      <c r="O253" s="426">
        <v>2606</v>
      </c>
      <c r="P253" s="448">
        <v>2</v>
      </c>
      <c r="Q253" s="427">
        <v>1303</v>
      </c>
    </row>
    <row r="254" spans="1:17" ht="14.4" customHeight="1" x14ac:dyDescent="0.3">
      <c r="A254" s="422" t="s">
        <v>2010</v>
      </c>
      <c r="B254" s="423" t="s">
        <v>1806</v>
      </c>
      <c r="C254" s="423" t="s">
        <v>1816</v>
      </c>
      <c r="D254" s="423" t="s">
        <v>2018</v>
      </c>
      <c r="E254" s="423"/>
      <c r="F254" s="426">
        <v>228</v>
      </c>
      <c r="G254" s="426">
        <v>237804</v>
      </c>
      <c r="H254" s="423">
        <v>1</v>
      </c>
      <c r="I254" s="423">
        <v>1043</v>
      </c>
      <c r="J254" s="426">
        <v>236</v>
      </c>
      <c r="K254" s="426">
        <v>241976</v>
      </c>
      <c r="L254" s="423">
        <v>1.0175438596491229</v>
      </c>
      <c r="M254" s="423">
        <v>1025.3220338983051</v>
      </c>
      <c r="N254" s="426">
        <v>182</v>
      </c>
      <c r="O254" s="426">
        <v>189826</v>
      </c>
      <c r="P254" s="448">
        <v>0.79824561403508776</v>
      </c>
      <c r="Q254" s="427">
        <v>1043</v>
      </c>
    </row>
    <row r="255" spans="1:17" ht="14.4" customHeight="1" x14ac:dyDescent="0.3">
      <c r="A255" s="422" t="s">
        <v>2010</v>
      </c>
      <c r="B255" s="423" t="s">
        <v>1806</v>
      </c>
      <c r="C255" s="423" t="s">
        <v>1816</v>
      </c>
      <c r="D255" s="423" t="s">
        <v>2019</v>
      </c>
      <c r="E255" s="423"/>
      <c r="F255" s="426">
        <v>2</v>
      </c>
      <c r="G255" s="426">
        <v>3308</v>
      </c>
      <c r="H255" s="423">
        <v>1</v>
      </c>
      <c r="I255" s="423">
        <v>1654</v>
      </c>
      <c r="J255" s="426">
        <v>1</v>
      </c>
      <c r="K255" s="426">
        <v>1654</v>
      </c>
      <c r="L255" s="423">
        <v>0.5</v>
      </c>
      <c r="M255" s="423">
        <v>1654</v>
      </c>
      <c r="N255" s="426"/>
      <c r="O255" s="426"/>
      <c r="P255" s="448"/>
      <c r="Q255" s="427"/>
    </row>
    <row r="256" spans="1:17" ht="14.4" customHeight="1" x14ac:dyDescent="0.3">
      <c r="A256" s="422" t="s">
        <v>2010</v>
      </c>
      <c r="B256" s="423" t="s">
        <v>1806</v>
      </c>
      <c r="C256" s="423" t="s">
        <v>1816</v>
      </c>
      <c r="D256" s="423" t="s">
        <v>2020</v>
      </c>
      <c r="E256" s="423"/>
      <c r="F256" s="426">
        <v>20</v>
      </c>
      <c r="G256" s="426">
        <v>26460</v>
      </c>
      <c r="H256" s="423">
        <v>1</v>
      </c>
      <c r="I256" s="423">
        <v>1323</v>
      </c>
      <c r="J256" s="426">
        <v>40</v>
      </c>
      <c r="K256" s="426">
        <v>52920</v>
      </c>
      <c r="L256" s="423">
        <v>2</v>
      </c>
      <c r="M256" s="423">
        <v>1323</v>
      </c>
      <c r="N256" s="426">
        <v>31</v>
      </c>
      <c r="O256" s="426">
        <v>41013</v>
      </c>
      <c r="P256" s="448">
        <v>1.55</v>
      </c>
      <c r="Q256" s="427">
        <v>1323</v>
      </c>
    </row>
    <row r="257" spans="1:17" ht="14.4" customHeight="1" x14ac:dyDescent="0.3">
      <c r="A257" s="422" t="s">
        <v>2010</v>
      </c>
      <c r="B257" s="423" t="s">
        <v>1806</v>
      </c>
      <c r="C257" s="423" t="s">
        <v>1816</v>
      </c>
      <c r="D257" s="423" t="s">
        <v>2021</v>
      </c>
      <c r="E257" s="423"/>
      <c r="F257" s="426">
        <v>3</v>
      </c>
      <c r="G257" s="426">
        <v>5799</v>
      </c>
      <c r="H257" s="423">
        <v>1</v>
      </c>
      <c r="I257" s="423">
        <v>1933</v>
      </c>
      <c r="J257" s="426">
        <v>5</v>
      </c>
      <c r="K257" s="426">
        <v>9665</v>
      </c>
      <c r="L257" s="423">
        <v>1.6666666666666667</v>
      </c>
      <c r="M257" s="423">
        <v>1933</v>
      </c>
      <c r="N257" s="426">
        <v>5</v>
      </c>
      <c r="O257" s="426">
        <v>9665</v>
      </c>
      <c r="P257" s="448">
        <v>1.6666666666666667</v>
      </c>
      <c r="Q257" s="427">
        <v>1933</v>
      </c>
    </row>
    <row r="258" spans="1:17" ht="14.4" customHeight="1" x14ac:dyDescent="0.3">
      <c r="A258" s="422" t="s">
        <v>2010</v>
      </c>
      <c r="B258" s="423" t="s">
        <v>1806</v>
      </c>
      <c r="C258" s="423" t="s">
        <v>1816</v>
      </c>
      <c r="D258" s="423" t="s">
        <v>2022</v>
      </c>
      <c r="E258" s="423"/>
      <c r="F258" s="426">
        <v>2</v>
      </c>
      <c r="G258" s="426">
        <v>1356</v>
      </c>
      <c r="H258" s="423">
        <v>1</v>
      </c>
      <c r="I258" s="423">
        <v>678</v>
      </c>
      <c r="J258" s="426"/>
      <c r="K258" s="426"/>
      <c r="L258" s="423"/>
      <c r="M258" s="423"/>
      <c r="N258" s="426"/>
      <c r="O258" s="426"/>
      <c r="P258" s="448"/>
      <c r="Q258" s="427"/>
    </row>
    <row r="259" spans="1:17" ht="14.4" customHeight="1" x14ac:dyDescent="0.3">
      <c r="A259" s="422" t="s">
        <v>2010</v>
      </c>
      <c r="B259" s="423" t="s">
        <v>1806</v>
      </c>
      <c r="C259" s="423" t="s">
        <v>1816</v>
      </c>
      <c r="D259" s="423" t="s">
        <v>2023</v>
      </c>
      <c r="E259" s="423"/>
      <c r="F259" s="426">
        <v>81</v>
      </c>
      <c r="G259" s="426">
        <v>43902</v>
      </c>
      <c r="H259" s="423">
        <v>1</v>
      </c>
      <c r="I259" s="423">
        <v>542</v>
      </c>
      <c r="J259" s="426">
        <v>128</v>
      </c>
      <c r="K259" s="426">
        <v>68292</v>
      </c>
      <c r="L259" s="423">
        <v>1.5555555555555556</v>
      </c>
      <c r="M259" s="423">
        <v>533.53125</v>
      </c>
      <c r="N259" s="426">
        <v>91</v>
      </c>
      <c r="O259" s="426">
        <v>49322</v>
      </c>
      <c r="P259" s="448">
        <v>1.1234567901234569</v>
      </c>
      <c r="Q259" s="427">
        <v>542</v>
      </c>
    </row>
    <row r="260" spans="1:17" ht="14.4" customHeight="1" x14ac:dyDescent="0.3">
      <c r="A260" s="422" t="s">
        <v>2010</v>
      </c>
      <c r="B260" s="423" t="s">
        <v>1806</v>
      </c>
      <c r="C260" s="423" t="s">
        <v>1816</v>
      </c>
      <c r="D260" s="423" t="s">
        <v>2024</v>
      </c>
      <c r="E260" s="423"/>
      <c r="F260" s="426"/>
      <c r="G260" s="426"/>
      <c r="H260" s="423"/>
      <c r="I260" s="423"/>
      <c r="J260" s="426">
        <v>1</v>
      </c>
      <c r="K260" s="426">
        <v>298</v>
      </c>
      <c r="L260" s="423"/>
      <c r="M260" s="423">
        <v>298</v>
      </c>
      <c r="N260" s="426">
        <v>1</v>
      </c>
      <c r="O260" s="426">
        <v>298</v>
      </c>
      <c r="P260" s="448"/>
      <c r="Q260" s="427">
        <v>298</v>
      </c>
    </row>
    <row r="261" spans="1:17" ht="14.4" customHeight="1" x14ac:dyDescent="0.3">
      <c r="A261" s="422" t="s">
        <v>2010</v>
      </c>
      <c r="B261" s="423" t="s">
        <v>1806</v>
      </c>
      <c r="C261" s="423" t="s">
        <v>1816</v>
      </c>
      <c r="D261" s="423" t="s">
        <v>2025</v>
      </c>
      <c r="E261" s="423"/>
      <c r="F261" s="426">
        <v>58</v>
      </c>
      <c r="G261" s="426">
        <v>33582</v>
      </c>
      <c r="H261" s="423">
        <v>1</v>
      </c>
      <c r="I261" s="423">
        <v>579</v>
      </c>
      <c r="J261" s="426">
        <v>47</v>
      </c>
      <c r="K261" s="426">
        <v>27213</v>
      </c>
      <c r="L261" s="423">
        <v>0.81034482758620685</v>
      </c>
      <c r="M261" s="423">
        <v>579</v>
      </c>
      <c r="N261" s="426">
        <v>53</v>
      </c>
      <c r="O261" s="426">
        <v>30687</v>
      </c>
      <c r="P261" s="448">
        <v>0.91379310344827591</v>
      </c>
      <c r="Q261" s="427">
        <v>579</v>
      </c>
    </row>
    <row r="262" spans="1:17" ht="14.4" customHeight="1" x14ac:dyDescent="0.3">
      <c r="A262" s="422" t="s">
        <v>2010</v>
      </c>
      <c r="B262" s="423" t="s">
        <v>1806</v>
      </c>
      <c r="C262" s="423" t="s">
        <v>1816</v>
      </c>
      <c r="D262" s="423" t="s">
        <v>1819</v>
      </c>
      <c r="E262" s="423"/>
      <c r="F262" s="426">
        <v>21</v>
      </c>
      <c r="G262" s="426">
        <v>2373</v>
      </c>
      <c r="H262" s="423">
        <v>1</v>
      </c>
      <c r="I262" s="423">
        <v>113</v>
      </c>
      <c r="J262" s="426">
        <v>11</v>
      </c>
      <c r="K262" s="426">
        <v>1243</v>
      </c>
      <c r="L262" s="423">
        <v>0.52380952380952384</v>
      </c>
      <c r="M262" s="423">
        <v>113</v>
      </c>
      <c r="N262" s="426">
        <v>14</v>
      </c>
      <c r="O262" s="426">
        <v>1582</v>
      </c>
      <c r="P262" s="448">
        <v>0.66666666666666663</v>
      </c>
      <c r="Q262" s="427">
        <v>113</v>
      </c>
    </row>
    <row r="263" spans="1:17" ht="14.4" customHeight="1" x14ac:dyDescent="0.3">
      <c r="A263" s="422" t="s">
        <v>2010</v>
      </c>
      <c r="B263" s="423" t="s">
        <v>1806</v>
      </c>
      <c r="C263" s="423" t="s">
        <v>1816</v>
      </c>
      <c r="D263" s="423" t="s">
        <v>1820</v>
      </c>
      <c r="E263" s="423"/>
      <c r="F263" s="426">
        <v>1</v>
      </c>
      <c r="G263" s="426">
        <v>132</v>
      </c>
      <c r="H263" s="423">
        <v>1</v>
      </c>
      <c r="I263" s="423">
        <v>132</v>
      </c>
      <c r="J263" s="426"/>
      <c r="K263" s="426"/>
      <c r="L263" s="423"/>
      <c r="M263" s="423"/>
      <c r="N263" s="426">
        <v>3</v>
      </c>
      <c r="O263" s="426">
        <v>396</v>
      </c>
      <c r="P263" s="448">
        <v>3</v>
      </c>
      <c r="Q263" s="427">
        <v>132</v>
      </c>
    </row>
    <row r="264" spans="1:17" ht="14.4" customHeight="1" x14ac:dyDescent="0.3">
      <c r="A264" s="422" t="s">
        <v>2010</v>
      </c>
      <c r="B264" s="423" t="s">
        <v>1806</v>
      </c>
      <c r="C264" s="423" t="s">
        <v>1816</v>
      </c>
      <c r="D264" s="423" t="s">
        <v>2026</v>
      </c>
      <c r="E264" s="423"/>
      <c r="F264" s="426">
        <v>1</v>
      </c>
      <c r="G264" s="426">
        <v>156</v>
      </c>
      <c r="H264" s="423">
        <v>1</v>
      </c>
      <c r="I264" s="423">
        <v>156</v>
      </c>
      <c r="J264" s="426"/>
      <c r="K264" s="426"/>
      <c r="L264" s="423"/>
      <c r="M264" s="423"/>
      <c r="N264" s="426">
        <v>2</v>
      </c>
      <c r="O264" s="426">
        <v>312</v>
      </c>
      <c r="P264" s="448">
        <v>2</v>
      </c>
      <c r="Q264" s="427">
        <v>156</v>
      </c>
    </row>
    <row r="265" spans="1:17" ht="14.4" customHeight="1" x14ac:dyDescent="0.3">
      <c r="A265" s="422" t="s">
        <v>2010</v>
      </c>
      <c r="B265" s="423" t="s">
        <v>1806</v>
      </c>
      <c r="C265" s="423" t="s">
        <v>1816</v>
      </c>
      <c r="D265" s="423" t="s">
        <v>1848</v>
      </c>
      <c r="E265" s="423"/>
      <c r="F265" s="426">
        <v>6</v>
      </c>
      <c r="G265" s="426">
        <v>10440</v>
      </c>
      <c r="H265" s="423">
        <v>1</v>
      </c>
      <c r="I265" s="423">
        <v>1740</v>
      </c>
      <c r="J265" s="426">
        <v>3</v>
      </c>
      <c r="K265" s="426">
        <v>5220</v>
      </c>
      <c r="L265" s="423">
        <v>0.5</v>
      </c>
      <c r="M265" s="423">
        <v>1740</v>
      </c>
      <c r="N265" s="426">
        <v>7</v>
      </c>
      <c r="O265" s="426">
        <v>12180</v>
      </c>
      <c r="P265" s="448">
        <v>1.1666666666666667</v>
      </c>
      <c r="Q265" s="427">
        <v>1740</v>
      </c>
    </row>
    <row r="266" spans="1:17" ht="14.4" customHeight="1" x14ac:dyDescent="0.3">
      <c r="A266" s="422" t="s">
        <v>2010</v>
      </c>
      <c r="B266" s="423" t="s">
        <v>1806</v>
      </c>
      <c r="C266" s="423" t="s">
        <v>1816</v>
      </c>
      <c r="D266" s="423" t="s">
        <v>1866</v>
      </c>
      <c r="E266" s="423"/>
      <c r="F266" s="426">
        <v>6</v>
      </c>
      <c r="G266" s="426">
        <v>6048</v>
      </c>
      <c r="H266" s="423">
        <v>1</v>
      </c>
      <c r="I266" s="423">
        <v>1008</v>
      </c>
      <c r="J266" s="426">
        <v>2</v>
      </c>
      <c r="K266" s="426">
        <v>2016</v>
      </c>
      <c r="L266" s="423">
        <v>0.33333333333333331</v>
      </c>
      <c r="M266" s="423">
        <v>1008</v>
      </c>
      <c r="N266" s="426">
        <v>1</v>
      </c>
      <c r="O266" s="426">
        <v>1008</v>
      </c>
      <c r="P266" s="448">
        <v>0.16666666666666666</v>
      </c>
      <c r="Q266" s="427">
        <v>1008</v>
      </c>
    </row>
    <row r="267" spans="1:17" ht="14.4" customHeight="1" x14ac:dyDescent="0.3">
      <c r="A267" s="422" t="s">
        <v>2010</v>
      </c>
      <c r="B267" s="423" t="s">
        <v>1806</v>
      </c>
      <c r="C267" s="423" t="s">
        <v>1816</v>
      </c>
      <c r="D267" s="423" t="s">
        <v>2027</v>
      </c>
      <c r="E267" s="423"/>
      <c r="F267" s="426">
        <v>231</v>
      </c>
      <c r="G267" s="426">
        <v>50127</v>
      </c>
      <c r="H267" s="423">
        <v>1</v>
      </c>
      <c r="I267" s="423">
        <v>217</v>
      </c>
      <c r="J267" s="426">
        <v>237</v>
      </c>
      <c r="K267" s="426">
        <v>50561</v>
      </c>
      <c r="L267" s="423">
        <v>1.0086580086580086</v>
      </c>
      <c r="M267" s="423">
        <v>213.33755274261603</v>
      </c>
      <c r="N267" s="426">
        <v>204</v>
      </c>
      <c r="O267" s="426">
        <v>44268</v>
      </c>
      <c r="P267" s="448">
        <v>0.88311688311688308</v>
      </c>
      <c r="Q267" s="427">
        <v>217</v>
      </c>
    </row>
    <row r="268" spans="1:17" ht="14.4" customHeight="1" x14ac:dyDescent="0.3">
      <c r="A268" s="422" t="s">
        <v>2010</v>
      </c>
      <c r="B268" s="423" t="s">
        <v>1806</v>
      </c>
      <c r="C268" s="423" t="s">
        <v>1816</v>
      </c>
      <c r="D268" s="423" t="s">
        <v>2028</v>
      </c>
      <c r="E268" s="423"/>
      <c r="F268" s="426">
        <v>1</v>
      </c>
      <c r="G268" s="426">
        <v>3258</v>
      </c>
      <c r="H268" s="423">
        <v>1</v>
      </c>
      <c r="I268" s="423">
        <v>3258</v>
      </c>
      <c r="J268" s="426"/>
      <c r="K268" s="426"/>
      <c r="L268" s="423"/>
      <c r="M268" s="423"/>
      <c r="N268" s="426"/>
      <c r="O268" s="426"/>
      <c r="P268" s="448"/>
      <c r="Q268" s="427"/>
    </row>
    <row r="269" spans="1:17" ht="14.4" customHeight="1" x14ac:dyDescent="0.3">
      <c r="A269" s="422" t="s">
        <v>2010</v>
      </c>
      <c r="B269" s="423" t="s">
        <v>1806</v>
      </c>
      <c r="C269" s="423" t="s">
        <v>1816</v>
      </c>
      <c r="D269" s="423" t="s">
        <v>2029</v>
      </c>
      <c r="E269" s="423"/>
      <c r="F269" s="426">
        <v>197</v>
      </c>
      <c r="G269" s="426">
        <v>205471</v>
      </c>
      <c r="H269" s="423">
        <v>1</v>
      </c>
      <c r="I269" s="423">
        <v>1043</v>
      </c>
      <c r="J269" s="426">
        <v>211</v>
      </c>
      <c r="K269" s="426">
        <v>215901</v>
      </c>
      <c r="L269" s="423">
        <v>1.0507614213197969</v>
      </c>
      <c r="M269" s="423">
        <v>1023.2274881516588</v>
      </c>
      <c r="N269" s="426">
        <v>124</v>
      </c>
      <c r="O269" s="426">
        <v>129332</v>
      </c>
      <c r="P269" s="448">
        <v>0.62944162436548223</v>
      </c>
      <c r="Q269" s="427">
        <v>1043</v>
      </c>
    </row>
    <row r="270" spans="1:17" ht="14.4" customHeight="1" x14ac:dyDescent="0.3">
      <c r="A270" s="422" t="s">
        <v>2010</v>
      </c>
      <c r="B270" s="423" t="s">
        <v>1806</v>
      </c>
      <c r="C270" s="423" t="s">
        <v>1816</v>
      </c>
      <c r="D270" s="423" t="s">
        <v>2030</v>
      </c>
      <c r="E270" s="423"/>
      <c r="F270" s="426">
        <v>7</v>
      </c>
      <c r="G270" s="426">
        <v>9261</v>
      </c>
      <c r="H270" s="423">
        <v>1</v>
      </c>
      <c r="I270" s="423">
        <v>1323</v>
      </c>
      <c r="J270" s="426">
        <v>2</v>
      </c>
      <c r="K270" s="426">
        <v>2646</v>
      </c>
      <c r="L270" s="423">
        <v>0.2857142857142857</v>
      </c>
      <c r="M270" s="423">
        <v>1323</v>
      </c>
      <c r="N270" s="426">
        <v>4</v>
      </c>
      <c r="O270" s="426">
        <v>5292</v>
      </c>
      <c r="P270" s="448">
        <v>0.5714285714285714</v>
      </c>
      <c r="Q270" s="427">
        <v>1323</v>
      </c>
    </row>
    <row r="271" spans="1:17" ht="14.4" customHeight="1" x14ac:dyDescent="0.3">
      <c r="A271" s="422" t="s">
        <v>2010</v>
      </c>
      <c r="B271" s="423" t="s">
        <v>1806</v>
      </c>
      <c r="C271" s="423" t="s">
        <v>1816</v>
      </c>
      <c r="D271" s="423" t="s">
        <v>2031</v>
      </c>
      <c r="E271" s="423"/>
      <c r="F271" s="426">
        <v>1</v>
      </c>
      <c r="G271" s="426">
        <v>965</v>
      </c>
      <c r="H271" s="423">
        <v>1</v>
      </c>
      <c r="I271" s="423">
        <v>965</v>
      </c>
      <c r="J271" s="426"/>
      <c r="K271" s="426"/>
      <c r="L271" s="423"/>
      <c r="M271" s="423"/>
      <c r="N271" s="426"/>
      <c r="O271" s="426"/>
      <c r="P271" s="448"/>
      <c r="Q271" s="427"/>
    </row>
    <row r="272" spans="1:17" ht="14.4" customHeight="1" x14ac:dyDescent="0.3">
      <c r="A272" s="422" t="s">
        <v>2010</v>
      </c>
      <c r="B272" s="423" t="s">
        <v>1806</v>
      </c>
      <c r="C272" s="423" t="s">
        <v>1816</v>
      </c>
      <c r="D272" s="423" t="s">
        <v>2032</v>
      </c>
      <c r="E272" s="423"/>
      <c r="F272" s="426">
        <v>1</v>
      </c>
      <c r="G272" s="426">
        <v>1933</v>
      </c>
      <c r="H272" s="423">
        <v>1</v>
      </c>
      <c r="I272" s="423">
        <v>1933</v>
      </c>
      <c r="J272" s="426">
        <v>1</v>
      </c>
      <c r="K272" s="426">
        <v>1933</v>
      </c>
      <c r="L272" s="423">
        <v>1</v>
      </c>
      <c r="M272" s="423">
        <v>1933</v>
      </c>
      <c r="N272" s="426"/>
      <c r="O272" s="426"/>
      <c r="P272" s="448"/>
      <c r="Q272" s="427"/>
    </row>
    <row r="273" spans="1:17" ht="14.4" customHeight="1" x14ac:dyDescent="0.3">
      <c r="A273" s="422" t="s">
        <v>2010</v>
      </c>
      <c r="B273" s="423" t="s">
        <v>1806</v>
      </c>
      <c r="C273" s="423" t="s">
        <v>1816</v>
      </c>
      <c r="D273" s="423" t="s">
        <v>2033</v>
      </c>
      <c r="E273" s="423"/>
      <c r="F273" s="426">
        <v>26</v>
      </c>
      <c r="G273" s="426">
        <v>14092</v>
      </c>
      <c r="H273" s="423">
        <v>1</v>
      </c>
      <c r="I273" s="423">
        <v>542</v>
      </c>
      <c r="J273" s="426">
        <v>34</v>
      </c>
      <c r="K273" s="426">
        <v>18428</v>
      </c>
      <c r="L273" s="423">
        <v>1.3076923076923077</v>
      </c>
      <c r="M273" s="423">
        <v>542</v>
      </c>
      <c r="N273" s="426">
        <v>23</v>
      </c>
      <c r="O273" s="426">
        <v>12466</v>
      </c>
      <c r="P273" s="448">
        <v>0.88461538461538458</v>
      </c>
      <c r="Q273" s="427">
        <v>542</v>
      </c>
    </row>
    <row r="274" spans="1:17" ht="14.4" customHeight="1" x14ac:dyDescent="0.3">
      <c r="A274" s="422" t="s">
        <v>2010</v>
      </c>
      <c r="B274" s="423" t="s">
        <v>1806</v>
      </c>
      <c r="C274" s="423" t="s">
        <v>1816</v>
      </c>
      <c r="D274" s="423" t="s">
        <v>2034</v>
      </c>
      <c r="E274" s="423"/>
      <c r="F274" s="426">
        <v>1</v>
      </c>
      <c r="G274" s="426">
        <v>298</v>
      </c>
      <c r="H274" s="423">
        <v>1</v>
      </c>
      <c r="I274" s="423">
        <v>298</v>
      </c>
      <c r="J274" s="426"/>
      <c r="K274" s="426"/>
      <c r="L274" s="423"/>
      <c r="M274" s="423"/>
      <c r="N274" s="426"/>
      <c r="O274" s="426"/>
      <c r="P274" s="448"/>
      <c r="Q274" s="427"/>
    </row>
    <row r="275" spans="1:17" ht="14.4" customHeight="1" x14ac:dyDescent="0.3">
      <c r="A275" s="422" t="s">
        <v>2010</v>
      </c>
      <c r="B275" s="423" t="s">
        <v>1806</v>
      </c>
      <c r="C275" s="423" t="s">
        <v>1816</v>
      </c>
      <c r="D275" s="423" t="s">
        <v>2035</v>
      </c>
      <c r="E275" s="423"/>
      <c r="F275" s="426">
        <v>77</v>
      </c>
      <c r="G275" s="426">
        <v>44583</v>
      </c>
      <c r="H275" s="423">
        <v>1</v>
      </c>
      <c r="I275" s="423">
        <v>579</v>
      </c>
      <c r="J275" s="426">
        <v>79</v>
      </c>
      <c r="K275" s="426">
        <v>45741</v>
      </c>
      <c r="L275" s="423">
        <v>1.025974025974026</v>
      </c>
      <c r="M275" s="423">
        <v>579</v>
      </c>
      <c r="N275" s="426">
        <v>90</v>
      </c>
      <c r="O275" s="426">
        <v>52110</v>
      </c>
      <c r="P275" s="448">
        <v>1.1688311688311688</v>
      </c>
      <c r="Q275" s="427">
        <v>579</v>
      </c>
    </row>
    <row r="276" spans="1:17" ht="14.4" customHeight="1" x14ac:dyDescent="0.3">
      <c r="A276" s="422" t="s">
        <v>2010</v>
      </c>
      <c r="B276" s="423" t="s">
        <v>1806</v>
      </c>
      <c r="C276" s="423" t="s">
        <v>1816</v>
      </c>
      <c r="D276" s="423" t="s">
        <v>2036</v>
      </c>
      <c r="E276" s="423"/>
      <c r="F276" s="426"/>
      <c r="G276" s="426"/>
      <c r="H276" s="423"/>
      <c r="I276" s="423"/>
      <c r="J276" s="426">
        <v>1</v>
      </c>
      <c r="K276" s="426">
        <v>1612</v>
      </c>
      <c r="L276" s="423"/>
      <c r="M276" s="423">
        <v>1612</v>
      </c>
      <c r="N276" s="426"/>
      <c r="O276" s="426"/>
      <c r="P276" s="448"/>
      <c r="Q276" s="427"/>
    </row>
    <row r="277" spans="1:17" ht="14.4" customHeight="1" x14ac:dyDescent="0.3">
      <c r="A277" s="422" t="s">
        <v>2010</v>
      </c>
      <c r="B277" s="423" t="s">
        <v>1806</v>
      </c>
      <c r="C277" s="423" t="s">
        <v>1816</v>
      </c>
      <c r="D277" s="423" t="s">
        <v>2037</v>
      </c>
      <c r="E277" s="423"/>
      <c r="F277" s="426"/>
      <c r="G277" s="426"/>
      <c r="H277" s="423"/>
      <c r="I277" s="423"/>
      <c r="J277" s="426"/>
      <c r="K277" s="426"/>
      <c r="L277" s="423"/>
      <c r="M277" s="423"/>
      <c r="N277" s="426">
        <v>1</v>
      </c>
      <c r="O277" s="426">
        <v>678</v>
      </c>
      <c r="P277" s="448"/>
      <c r="Q277" s="427">
        <v>678</v>
      </c>
    </row>
    <row r="278" spans="1:17" ht="14.4" customHeight="1" x14ac:dyDescent="0.3">
      <c r="A278" s="422" t="s">
        <v>2010</v>
      </c>
      <c r="B278" s="423" t="s">
        <v>1806</v>
      </c>
      <c r="C278" s="423" t="s">
        <v>1816</v>
      </c>
      <c r="D278" s="423" t="s">
        <v>2038</v>
      </c>
      <c r="E278" s="423"/>
      <c r="F278" s="426"/>
      <c r="G278" s="426"/>
      <c r="H278" s="423"/>
      <c r="I278" s="423"/>
      <c r="J278" s="426"/>
      <c r="K278" s="426"/>
      <c r="L278" s="423"/>
      <c r="M278" s="423"/>
      <c r="N278" s="426">
        <v>3</v>
      </c>
      <c r="O278" s="426">
        <v>3909</v>
      </c>
      <c r="P278" s="448"/>
      <c r="Q278" s="427">
        <v>1303</v>
      </c>
    </row>
    <row r="279" spans="1:17" ht="14.4" customHeight="1" x14ac:dyDescent="0.3">
      <c r="A279" s="422" t="s">
        <v>2010</v>
      </c>
      <c r="B279" s="423" t="s">
        <v>1806</v>
      </c>
      <c r="C279" s="423" t="s">
        <v>1887</v>
      </c>
      <c r="D279" s="423" t="s">
        <v>1892</v>
      </c>
      <c r="E279" s="423" t="s">
        <v>1893</v>
      </c>
      <c r="F279" s="426">
        <v>10</v>
      </c>
      <c r="G279" s="426">
        <v>777.78000000000009</v>
      </c>
      <c r="H279" s="423">
        <v>1</v>
      </c>
      <c r="I279" s="423">
        <v>77.778000000000006</v>
      </c>
      <c r="J279" s="426">
        <v>17</v>
      </c>
      <c r="K279" s="426">
        <v>1322.2399999999998</v>
      </c>
      <c r="L279" s="423">
        <v>1.7000179999485712</v>
      </c>
      <c r="M279" s="423">
        <v>77.778823529411753</v>
      </c>
      <c r="N279" s="426">
        <v>25</v>
      </c>
      <c r="O279" s="426">
        <v>1944.4499999999998</v>
      </c>
      <c r="P279" s="448">
        <v>2.4999999999999996</v>
      </c>
      <c r="Q279" s="427">
        <v>77.777999999999992</v>
      </c>
    </row>
    <row r="280" spans="1:17" ht="14.4" customHeight="1" x14ac:dyDescent="0.3">
      <c r="A280" s="422" t="s">
        <v>2010</v>
      </c>
      <c r="B280" s="423" t="s">
        <v>1806</v>
      </c>
      <c r="C280" s="423" t="s">
        <v>1887</v>
      </c>
      <c r="D280" s="423" t="s">
        <v>1894</v>
      </c>
      <c r="E280" s="423" t="s">
        <v>1895</v>
      </c>
      <c r="F280" s="426">
        <v>59</v>
      </c>
      <c r="G280" s="426">
        <v>14750</v>
      </c>
      <c r="H280" s="423">
        <v>1</v>
      </c>
      <c r="I280" s="423">
        <v>250</v>
      </c>
      <c r="J280" s="426">
        <v>54</v>
      </c>
      <c r="K280" s="426">
        <v>13000</v>
      </c>
      <c r="L280" s="423">
        <v>0.88135593220338981</v>
      </c>
      <c r="M280" s="423">
        <v>240.74074074074073</v>
      </c>
      <c r="N280" s="426">
        <v>42</v>
      </c>
      <c r="O280" s="426">
        <v>10500</v>
      </c>
      <c r="P280" s="448">
        <v>0.71186440677966101</v>
      </c>
      <c r="Q280" s="427">
        <v>250</v>
      </c>
    </row>
    <row r="281" spans="1:17" ht="14.4" customHeight="1" x14ac:dyDescent="0.3">
      <c r="A281" s="422" t="s">
        <v>2010</v>
      </c>
      <c r="B281" s="423" t="s">
        <v>1806</v>
      </c>
      <c r="C281" s="423" t="s">
        <v>1887</v>
      </c>
      <c r="D281" s="423" t="s">
        <v>1986</v>
      </c>
      <c r="E281" s="423" t="s">
        <v>1987</v>
      </c>
      <c r="F281" s="426">
        <v>547</v>
      </c>
      <c r="G281" s="426">
        <v>164100</v>
      </c>
      <c r="H281" s="423">
        <v>1</v>
      </c>
      <c r="I281" s="423">
        <v>300</v>
      </c>
      <c r="J281" s="426">
        <v>685</v>
      </c>
      <c r="K281" s="426">
        <v>200700</v>
      </c>
      <c r="L281" s="423">
        <v>1.2230347349177331</v>
      </c>
      <c r="M281" s="423">
        <v>292.99270072992698</v>
      </c>
      <c r="N281" s="426">
        <v>581</v>
      </c>
      <c r="O281" s="426">
        <v>174300</v>
      </c>
      <c r="P281" s="448">
        <v>1.0621572212065813</v>
      </c>
      <c r="Q281" s="427">
        <v>300</v>
      </c>
    </row>
    <row r="282" spans="1:17" ht="14.4" customHeight="1" x14ac:dyDescent="0.3">
      <c r="A282" s="422" t="s">
        <v>2010</v>
      </c>
      <c r="B282" s="423" t="s">
        <v>1806</v>
      </c>
      <c r="C282" s="423" t="s">
        <v>1887</v>
      </c>
      <c r="D282" s="423" t="s">
        <v>2039</v>
      </c>
      <c r="E282" s="423" t="s">
        <v>2040</v>
      </c>
      <c r="F282" s="426">
        <v>261</v>
      </c>
      <c r="G282" s="426">
        <v>174000.01</v>
      </c>
      <c r="H282" s="423">
        <v>1</v>
      </c>
      <c r="I282" s="423">
        <v>666.66670498084295</v>
      </c>
      <c r="J282" s="426">
        <v>381</v>
      </c>
      <c r="K282" s="426">
        <v>251333.32</v>
      </c>
      <c r="L282" s="423">
        <v>1.4444442848020527</v>
      </c>
      <c r="M282" s="423">
        <v>659.66750656167983</v>
      </c>
      <c r="N282" s="426">
        <v>338</v>
      </c>
      <c r="O282" s="426">
        <v>225333.33999999997</v>
      </c>
      <c r="P282" s="448">
        <v>1.2950191209759123</v>
      </c>
      <c r="Q282" s="427">
        <v>666.6666863905325</v>
      </c>
    </row>
    <row r="283" spans="1:17" ht="14.4" customHeight="1" x14ac:dyDescent="0.3">
      <c r="A283" s="422" t="s">
        <v>2010</v>
      </c>
      <c r="B283" s="423" t="s">
        <v>1806</v>
      </c>
      <c r="C283" s="423" t="s">
        <v>1887</v>
      </c>
      <c r="D283" s="423" t="s">
        <v>2041</v>
      </c>
      <c r="E283" s="423" t="s">
        <v>2042</v>
      </c>
      <c r="F283" s="426">
        <v>447</v>
      </c>
      <c r="G283" s="426">
        <v>104300</v>
      </c>
      <c r="H283" s="423">
        <v>1</v>
      </c>
      <c r="I283" s="423">
        <v>233.33333333333334</v>
      </c>
      <c r="J283" s="426">
        <v>458</v>
      </c>
      <c r="K283" s="426">
        <v>106400.01</v>
      </c>
      <c r="L283" s="423">
        <v>1.0201343240651966</v>
      </c>
      <c r="M283" s="423">
        <v>232.31443231441048</v>
      </c>
      <c r="N283" s="426">
        <v>541</v>
      </c>
      <c r="O283" s="426">
        <v>126233.34</v>
      </c>
      <c r="P283" s="448">
        <v>1.2102908916586768</v>
      </c>
      <c r="Q283" s="427">
        <v>233.33334565619222</v>
      </c>
    </row>
    <row r="284" spans="1:17" ht="14.4" customHeight="1" x14ac:dyDescent="0.3">
      <c r="A284" s="422" t="s">
        <v>2010</v>
      </c>
      <c r="B284" s="423" t="s">
        <v>1806</v>
      </c>
      <c r="C284" s="423" t="s">
        <v>1887</v>
      </c>
      <c r="D284" s="423" t="s">
        <v>2043</v>
      </c>
      <c r="E284" s="423" t="s">
        <v>2044</v>
      </c>
      <c r="F284" s="426">
        <v>454</v>
      </c>
      <c r="G284" s="426">
        <v>353111.11</v>
      </c>
      <c r="H284" s="423">
        <v>1</v>
      </c>
      <c r="I284" s="423">
        <v>777.77777533039648</v>
      </c>
      <c r="J284" s="426">
        <v>446</v>
      </c>
      <c r="K284" s="426">
        <v>340666.67</v>
      </c>
      <c r="L284" s="423">
        <v>0.96475772172673924</v>
      </c>
      <c r="M284" s="423">
        <v>763.8266143497757</v>
      </c>
      <c r="N284" s="426">
        <v>341</v>
      </c>
      <c r="O284" s="426">
        <v>265222.22000000003</v>
      </c>
      <c r="P284" s="448">
        <v>0.75110131765607724</v>
      </c>
      <c r="Q284" s="427">
        <v>777.77777126099716</v>
      </c>
    </row>
    <row r="285" spans="1:17" ht="14.4" customHeight="1" x14ac:dyDescent="0.3">
      <c r="A285" s="422" t="s">
        <v>2010</v>
      </c>
      <c r="B285" s="423" t="s">
        <v>1806</v>
      </c>
      <c r="C285" s="423" t="s">
        <v>1887</v>
      </c>
      <c r="D285" s="423" t="s">
        <v>2045</v>
      </c>
      <c r="E285" s="423" t="s">
        <v>2046</v>
      </c>
      <c r="F285" s="426">
        <v>1350</v>
      </c>
      <c r="G285" s="426">
        <v>330000</v>
      </c>
      <c r="H285" s="423">
        <v>1</v>
      </c>
      <c r="I285" s="423">
        <v>244.44444444444446</v>
      </c>
      <c r="J285" s="426">
        <v>1313</v>
      </c>
      <c r="K285" s="426">
        <v>319488.89</v>
      </c>
      <c r="L285" s="423">
        <v>0.96814815151515154</v>
      </c>
      <c r="M285" s="423">
        <v>243.32741051028179</v>
      </c>
      <c r="N285" s="426">
        <v>1195</v>
      </c>
      <c r="O285" s="426">
        <v>292111.10999999993</v>
      </c>
      <c r="P285" s="448">
        <v>0.88518518181818162</v>
      </c>
      <c r="Q285" s="427">
        <v>244.44444351464429</v>
      </c>
    </row>
    <row r="286" spans="1:17" ht="14.4" customHeight="1" x14ac:dyDescent="0.3">
      <c r="A286" s="422" t="s">
        <v>2010</v>
      </c>
      <c r="B286" s="423" t="s">
        <v>1806</v>
      </c>
      <c r="C286" s="423" t="s">
        <v>1887</v>
      </c>
      <c r="D286" s="423" t="s">
        <v>2047</v>
      </c>
      <c r="E286" s="423" t="s">
        <v>2048</v>
      </c>
      <c r="F286" s="426">
        <v>8</v>
      </c>
      <c r="G286" s="426">
        <v>4204.45</v>
      </c>
      <c r="H286" s="423">
        <v>1</v>
      </c>
      <c r="I286" s="423">
        <v>525.55624999999998</v>
      </c>
      <c r="J286" s="426">
        <v>6</v>
      </c>
      <c r="K286" s="426">
        <v>3153.33</v>
      </c>
      <c r="L286" s="423">
        <v>0.7499982161757186</v>
      </c>
      <c r="M286" s="423">
        <v>525.55499999999995</v>
      </c>
      <c r="N286" s="426">
        <v>8</v>
      </c>
      <c r="O286" s="426">
        <v>4204.4499999999989</v>
      </c>
      <c r="P286" s="448">
        <v>0.99999999999999978</v>
      </c>
      <c r="Q286" s="427">
        <v>525.55624999999986</v>
      </c>
    </row>
    <row r="287" spans="1:17" ht="14.4" customHeight="1" x14ac:dyDescent="0.3">
      <c r="A287" s="422" t="s">
        <v>2010</v>
      </c>
      <c r="B287" s="423" t="s">
        <v>1806</v>
      </c>
      <c r="C287" s="423" t="s">
        <v>1887</v>
      </c>
      <c r="D287" s="423" t="s">
        <v>2049</v>
      </c>
      <c r="E287" s="423" t="s">
        <v>2050</v>
      </c>
      <c r="F287" s="426">
        <v>4</v>
      </c>
      <c r="G287" s="426">
        <v>4000</v>
      </c>
      <c r="H287" s="423">
        <v>1</v>
      </c>
      <c r="I287" s="423">
        <v>1000</v>
      </c>
      <c r="J287" s="426"/>
      <c r="K287" s="426"/>
      <c r="L287" s="423"/>
      <c r="M287" s="423"/>
      <c r="N287" s="426">
        <v>9</v>
      </c>
      <c r="O287" s="426">
        <v>9000</v>
      </c>
      <c r="P287" s="448">
        <v>2.25</v>
      </c>
      <c r="Q287" s="427">
        <v>1000</v>
      </c>
    </row>
    <row r="288" spans="1:17" ht="14.4" customHeight="1" x14ac:dyDescent="0.3">
      <c r="A288" s="422" t="s">
        <v>2010</v>
      </c>
      <c r="B288" s="423" t="s">
        <v>1806</v>
      </c>
      <c r="C288" s="423" t="s">
        <v>1887</v>
      </c>
      <c r="D288" s="423" t="s">
        <v>1919</v>
      </c>
      <c r="E288" s="423" t="s">
        <v>1920</v>
      </c>
      <c r="F288" s="426">
        <v>11</v>
      </c>
      <c r="G288" s="426">
        <v>0</v>
      </c>
      <c r="H288" s="423"/>
      <c r="I288" s="423">
        <v>0</v>
      </c>
      <c r="J288" s="426">
        <v>23</v>
      </c>
      <c r="K288" s="426">
        <v>0</v>
      </c>
      <c r="L288" s="423"/>
      <c r="M288" s="423">
        <v>0</v>
      </c>
      <c r="N288" s="426">
        <v>3</v>
      </c>
      <c r="O288" s="426">
        <v>0</v>
      </c>
      <c r="P288" s="448"/>
      <c r="Q288" s="427">
        <v>0</v>
      </c>
    </row>
    <row r="289" spans="1:17" ht="14.4" customHeight="1" x14ac:dyDescent="0.3">
      <c r="A289" s="422" t="s">
        <v>2010</v>
      </c>
      <c r="B289" s="423" t="s">
        <v>1806</v>
      </c>
      <c r="C289" s="423" t="s">
        <v>1887</v>
      </c>
      <c r="D289" s="423" t="s">
        <v>1921</v>
      </c>
      <c r="E289" s="423" t="s">
        <v>1922</v>
      </c>
      <c r="F289" s="426">
        <v>918</v>
      </c>
      <c r="G289" s="426">
        <v>0</v>
      </c>
      <c r="H289" s="423"/>
      <c r="I289" s="423">
        <v>0</v>
      </c>
      <c r="J289" s="426">
        <v>1095</v>
      </c>
      <c r="K289" s="426">
        <v>0</v>
      </c>
      <c r="L289" s="423"/>
      <c r="M289" s="423">
        <v>0</v>
      </c>
      <c r="N289" s="426">
        <v>971</v>
      </c>
      <c r="O289" s="426">
        <v>0</v>
      </c>
      <c r="P289" s="448"/>
      <c r="Q289" s="427">
        <v>0</v>
      </c>
    </row>
    <row r="290" spans="1:17" ht="14.4" customHeight="1" x14ac:dyDescent="0.3">
      <c r="A290" s="422" t="s">
        <v>2010</v>
      </c>
      <c r="B290" s="423" t="s">
        <v>1806</v>
      </c>
      <c r="C290" s="423" t="s">
        <v>1887</v>
      </c>
      <c r="D290" s="423" t="s">
        <v>1923</v>
      </c>
      <c r="E290" s="423" t="s">
        <v>1924</v>
      </c>
      <c r="F290" s="426">
        <v>679</v>
      </c>
      <c r="G290" s="426">
        <v>207472.22</v>
      </c>
      <c r="H290" s="423">
        <v>1</v>
      </c>
      <c r="I290" s="423">
        <v>305.55555228276876</v>
      </c>
      <c r="J290" s="426">
        <v>797</v>
      </c>
      <c r="K290" s="426">
        <v>242916.65999999997</v>
      </c>
      <c r="L290" s="423">
        <v>1.1708394502165156</v>
      </c>
      <c r="M290" s="423">
        <v>304.78878293601002</v>
      </c>
      <c r="N290" s="426">
        <v>710</v>
      </c>
      <c r="O290" s="426">
        <v>216944.44</v>
      </c>
      <c r="P290" s="448">
        <v>1.045655365330356</v>
      </c>
      <c r="Q290" s="427">
        <v>305.55554929577465</v>
      </c>
    </row>
    <row r="291" spans="1:17" ht="14.4" customHeight="1" x14ac:dyDescent="0.3">
      <c r="A291" s="422" t="s">
        <v>2010</v>
      </c>
      <c r="B291" s="423" t="s">
        <v>1806</v>
      </c>
      <c r="C291" s="423" t="s">
        <v>1887</v>
      </c>
      <c r="D291" s="423" t="s">
        <v>1925</v>
      </c>
      <c r="E291" s="423" t="s">
        <v>1926</v>
      </c>
      <c r="F291" s="426">
        <v>1838</v>
      </c>
      <c r="G291" s="426">
        <v>0</v>
      </c>
      <c r="H291" s="423"/>
      <c r="I291" s="423">
        <v>0</v>
      </c>
      <c r="J291" s="426">
        <v>1966</v>
      </c>
      <c r="K291" s="426">
        <v>0</v>
      </c>
      <c r="L291" s="423"/>
      <c r="M291" s="423">
        <v>0</v>
      </c>
      <c r="N291" s="426">
        <v>1553</v>
      </c>
      <c r="O291" s="426">
        <v>20933.330000000002</v>
      </c>
      <c r="P291" s="448"/>
      <c r="Q291" s="427">
        <v>13.479285254346427</v>
      </c>
    </row>
    <row r="292" spans="1:17" ht="14.4" customHeight="1" x14ac:dyDescent="0.3">
      <c r="A292" s="422" t="s">
        <v>2010</v>
      </c>
      <c r="B292" s="423" t="s">
        <v>1806</v>
      </c>
      <c r="C292" s="423" t="s">
        <v>1887</v>
      </c>
      <c r="D292" s="423" t="s">
        <v>1927</v>
      </c>
      <c r="E292" s="423" t="s">
        <v>1928</v>
      </c>
      <c r="F292" s="426">
        <v>636</v>
      </c>
      <c r="G292" s="426">
        <v>289733.33</v>
      </c>
      <c r="H292" s="423">
        <v>1</v>
      </c>
      <c r="I292" s="423">
        <v>455.55555031446545</v>
      </c>
      <c r="J292" s="426">
        <v>815</v>
      </c>
      <c r="K292" s="426">
        <v>361255.56000000006</v>
      </c>
      <c r="L292" s="423">
        <v>1.2468553755965874</v>
      </c>
      <c r="M292" s="423">
        <v>443.25835582822094</v>
      </c>
      <c r="N292" s="426">
        <v>679</v>
      </c>
      <c r="O292" s="426">
        <v>309322.20999999996</v>
      </c>
      <c r="P292" s="448">
        <v>1.0676100329913716</v>
      </c>
      <c r="Q292" s="427">
        <v>455.55553755522823</v>
      </c>
    </row>
    <row r="293" spans="1:17" ht="14.4" customHeight="1" x14ac:dyDescent="0.3">
      <c r="A293" s="422" t="s">
        <v>2010</v>
      </c>
      <c r="B293" s="423" t="s">
        <v>1806</v>
      </c>
      <c r="C293" s="423" t="s">
        <v>1887</v>
      </c>
      <c r="D293" s="423" t="s">
        <v>1929</v>
      </c>
      <c r="E293" s="423" t="s">
        <v>1930</v>
      </c>
      <c r="F293" s="426">
        <v>712</v>
      </c>
      <c r="G293" s="426">
        <v>55377.780000000006</v>
      </c>
      <c r="H293" s="423">
        <v>1</v>
      </c>
      <c r="I293" s="423">
        <v>77.777780898876415</v>
      </c>
      <c r="J293" s="426">
        <v>823</v>
      </c>
      <c r="K293" s="426">
        <v>63700</v>
      </c>
      <c r="L293" s="423">
        <v>1.1502808527174617</v>
      </c>
      <c r="M293" s="423">
        <v>77.399756986634259</v>
      </c>
      <c r="N293" s="426">
        <v>742</v>
      </c>
      <c r="O293" s="426">
        <v>57711.11</v>
      </c>
      <c r="P293" s="448">
        <v>1.0421347695772563</v>
      </c>
      <c r="Q293" s="427">
        <v>77.777776280323451</v>
      </c>
    </row>
    <row r="294" spans="1:17" ht="14.4" customHeight="1" x14ac:dyDescent="0.3">
      <c r="A294" s="422" t="s">
        <v>2010</v>
      </c>
      <c r="B294" s="423" t="s">
        <v>1806</v>
      </c>
      <c r="C294" s="423" t="s">
        <v>1887</v>
      </c>
      <c r="D294" s="423" t="s">
        <v>2051</v>
      </c>
      <c r="E294" s="423" t="s">
        <v>2052</v>
      </c>
      <c r="F294" s="426">
        <v>408</v>
      </c>
      <c r="G294" s="426">
        <v>589333.35</v>
      </c>
      <c r="H294" s="423">
        <v>1</v>
      </c>
      <c r="I294" s="423">
        <v>1444.4444852941176</v>
      </c>
      <c r="J294" s="426">
        <v>418</v>
      </c>
      <c r="K294" s="426">
        <v>595111.12</v>
      </c>
      <c r="L294" s="423">
        <v>1.0098039080937808</v>
      </c>
      <c r="M294" s="423">
        <v>1423.7108133971292</v>
      </c>
      <c r="N294" s="426">
        <v>378</v>
      </c>
      <c r="O294" s="426">
        <v>546000</v>
      </c>
      <c r="P294" s="448">
        <v>0.92647056203420364</v>
      </c>
      <c r="Q294" s="427">
        <v>1444.4444444444443</v>
      </c>
    </row>
    <row r="295" spans="1:17" ht="14.4" customHeight="1" x14ac:dyDescent="0.3">
      <c r="A295" s="422" t="s">
        <v>2010</v>
      </c>
      <c r="B295" s="423" t="s">
        <v>1806</v>
      </c>
      <c r="C295" s="423" t="s">
        <v>1887</v>
      </c>
      <c r="D295" s="423" t="s">
        <v>1935</v>
      </c>
      <c r="E295" s="423" t="s">
        <v>1936</v>
      </c>
      <c r="F295" s="426">
        <v>1</v>
      </c>
      <c r="G295" s="426">
        <v>88.89</v>
      </c>
      <c r="H295" s="423">
        <v>1</v>
      </c>
      <c r="I295" s="423">
        <v>88.89</v>
      </c>
      <c r="J295" s="426"/>
      <c r="K295" s="426"/>
      <c r="L295" s="423"/>
      <c r="M295" s="423"/>
      <c r="N295" s="426">
        <v>5</v>
      </c>
      <c r="O295" s="426">
        <v>444.45</v>
      </c>
      <c r="P295" s="448">
        <v>5</v>
      </c>
      <c r="Q295" s="427">
        <v>88.89</v>
      </c>
    </row>
    <row r="296" spans="1:17" ht="14.4" customHeight="1" x14ac:dyDescent="0.3">
      <c r="A296" s="422" t="s">
        <v>2010</v>
      </c>
      <c r="B296" s="423" t="s">
        <v>1806</v>
      </c>
      <c r="C296" s="423" t="s">
        <v>1887</v>
      </c>
      <c r="D296" s="423" t="s">
        <v>1939</v>
      </c>
      <c r="E296" s="423" t="s">
        <v>1940</v>
      </c>
      <c r="F296" s="426">
        <v>5</v>
      </c>
      <c r="G296" s="426">
        <v>483.33000000000004</v>
      </c>
      <c r="H296" s="423">
        <v>1</v>
      </c>
      <c r="I296" s="423">
        <v>96.666000000000011</v>
      </c>
      <c r="J296" s="426">
        <v>2</v>
      </c>
      <c r="K296" s="426">
        <v>193.34</v>
      </c>
      <c r="L296" s="423">
        <v>0.40001655183828849</v>
      </c>
      <c r="M296" s="423">
        <v>96.67</v>
      </c>
      <c r="N296" s="426">
        <v>7</v>
      </c>
      <c r="O296" s="426">
        <v>676.67</v>
      </c>
      <c r="P296" s="448">
        <v>1.4000165518382883</v>
      </c>
      <c r="Q296" s="427">
        <v>96.667142857142849</v>
      </c>
    </row>
    <row r="297" spans="1:17" ht="14.4" customHeight="1" x14ac:dyDescent="0.3">
      <c r="A297" s="422" t="s">
        <v>2010</v>
      </c>
      <c r="B297" s="423" t="s">
        <v>1806</v>
      </c>
      <c r="C297" s="423" t="s">
        <v>1887</v>
      </c>
      <c r="D297" s="423" t="s">
        <v>2053</v>
      </c>
      <c r="E297" s="423" t="s">
        <v>2054</v>
      </c>
      <c r="F297" s="426">
        <v>345</v>
      </c>
      <c r="G297" s="426">
        <v>120750</v>
      </c>
      <c r="H297" s="423">
        <v>1</v>
      </c>
      <c r="I297" s="423">
        <v>350</v>
      </c>
      <c r="J297" s="426">
        <v>455</v>
      </c>
      <c r="K297" s="426">
        <v>157850</v>
      </c>
      <c r="L297" s="423">
        <v>1.3072463768115943</v>
      </c>
      <c r="M297" s="423">
        <v>346.92307692307691</v>
      </c>
      <c r="N297" s="426">
        <v>421</v>
      </c>
      <c r="O297" s="426">
        <v>147350</v>
      </c>
      <c r="P297" s="448">
        <v>1.2202898550724637</v>
      </c>
      <c r="Q297" s="427">
        <v>350</v>
      </c>
    </row>
    <row r="298" spans="1:17" ht="14.4" customHeight="1" x14ac:dyDescent="0.3">
      <c r="A298" s="422" t="s">
        <v>2010</v>
      </c>
      <c r="B298" s="423" t="s">
        <v>1806</v>
      </c>
      <c r="C298" s="423" t="s">
        <v>1887</v>
      </c>
      <c r="D298" s="423" t="s">
        <v>2055</v>
      </c>
      <c r="E298" s="423" t="s">
        <v>2056</v>
      </c>
      <c r="F298" s="426">
        <v>60</v>
      </c>
      <c r="G298" s="426">
        <v>3533.3399999999997</v>
      </c>
      <c r="H298" s="423">
        <v>1</v>
      </c>
      <c r="I298" s="423">
        <v>58.888999999999996</v>
      </c>
      <c r="J298" s="426">
        <v>54</v>
      </c>
      <c r="K298" s="426">
        <v>3062.2300000000005</v>
      </c>
      <c r="L298" s="423">
        <v>0.86666723270333468</v>
      </c>
      <c r="M298" s="423">
        <v>56.707962962962974</v>
      </c>
      <c r="N298" s="426">
        <v>37</v>
      </c>
      <c r="O298" s="426">
        <v>2178.88</v>
      </c>
      <c r="P298" s="448">
        <v>0.6166629874283257</v>
      </c>
      <c r="Q298" s="427">
        <v>58.888648648648655</v>
      </c>
    </row>
    <row r="299" spans="1:17" ht="14.4" customHeight="1" x14ac:dyDescent="0.3">
      <c r="A299" s="422" t="s">
        <v>2010</v>
      </c>
      <c r="B299" s="423" t="s">
        <v>1806</v>
      </c>
      <c r="C299" s="423" t="s">
        <v>1887</v>
      </c>
      <c r="D299" s="423" t="s">
        <v>2057</v>
      </c>
      <c r="E299" s="423" t="s">
        <v>2058</v>
      </c>
      <c r="F299" s="426">
        <v>549</v>
      </c>
      <c r="G299" s="426">
        <v>70760</v>
      </c>
      <c r="H299" s="423">
        <v>1</v>
      </c>
      <c r="I299" s="423">
        <v>128.88888888888889</v>
      </c>
      <c r="J299" s="426">
        <v>675</v>
      </c>
      <c r="K299" s="426">
        <v>85968.89</v>
      </c>
      <c r="L299" s="423">
        <v>1.2149362634256642</v>
      </c>
      <c r="M299" s="423">
        <v>127.36131851851852</v>
      </c>
      <c r="N299" s="426">
        <v>579</v>
      </c>
      <c r="O299" s="426">
        <v>74626.679999999993</v>
      </c>
      <c r="P299" s="448">
        <v>1.0546449971735443</v>
      </c>
      <c r="Q299" s="427">
        <v>128.88891191709843</v>
      </c>
    </row>
    <row r="300" spans="1:17" ht="14.4" customHeight="1" x14ac:dyDescent="0.3">
      <c r="A300" s="422" t="s">
        <v>2010</v>
      </c>
      <c r="B300" s="423" t="s">
        <v>1806</v>
      </c>
      <c r="C300" s="423" t="s">
        <v>1887</v>
      </c>
      <c r="D300" s="423" t="s">
        <v>1945</v>
      </c>
      <c r="E300" s="423" t="s">
        <v>1946</v>
      </c>
      <c r="F300" s="426">
        <v>1962</v>
      </c>
      <c r="G300" s="426">
        <v>95919.99</v>
      </c>
      <c r="H300" s="423">
        <v>1</v>
      </c>
      <c r="I300" s="423">
        <v>48.888883792048929</v>
      </c>
      <c r="J300" s="426">
        <v>2018</v>
      </c>
      <c r="K300" s="426">
        <v>98657.78</v>
      </c>
      <c r="L300" s="423">
        <v>1.0285424341683105</v>
      </c>
      <c r="M300" s="423">
        <v>48.888889990089197</v>
      </c>
      <c r="N300" s="426">
        <v>1631</v>
      </c>
      <c r="O300" s="426">
        <v>79737.789999999994</v>
      </c>
      <c r="P300" s="448">
        <v>0.83129481143607276</v>
      </c>
      <c r="Q300" s="427">
        <v>48.888896382587369</v>
      </c>
    </row>
    <row r="301" spans="1:17" ht="14.4" customHeight="1" x14ac:dyDescent="0.3">
      <c r="A301" s="422" t="s">
        <v>2010</v>
      </c>
      <c r="B301" s="423" t="s">
        <v>1806</v>
      </c>
      <c r="C301" s="423" t="s">
        <v>1887</v>
      </c>
      <c r="D301" s="423" t="s">
        <v>2059</v>
      </c>
      <c r="E301" s="423" t="s">
        <v>2060</v>
      </c>
      <c r="F301" s="426">
        <v>2150</v>
      </c>
      <c r="G301" s="426">
        <v>1911111.12</v>
      </c>
      <c r="H301" s="423">
        <v>1</v>
      </c>
      <c r="I301" s="423">
        <v>888.88889302325583</v>
      </c>
      <c r="J301" s="426">
        <v>2043</v>
      </c>
      <c r="K301" s="426">
        <v>1808888.89</v>
      </c>
      <c r="L301" s="423">
        <v>0.94651162408599232</v>
      </c>
      <c r="M301" s="423">
        <v>885.40816935878604</v>
      </c>
      <c r="N301" s="426">
        <v>1961</v>
      </c>
      <c r="O301" s="426">
        <v>1743111.1099999999</v>
      </c>
      <c r="P301" s="448">
        <v>0.91209301843212542</v>
      </c>
      <c r="Q301" s="427">
        <v>888.88888832228452</v>
      </c>
    </row>
    <row r="302" spans="1:17" ht="14.4" customHeight="1" thickBot="1" x14ac:dyDescent="0.35">
      <c r="A302" s="428" t="s">
        <v>2010</v>
      </c>
      <c r="B302" s="429" t="s">
        <v>1806</v>
      </c>
      <c r="C302" s="429" t="s">
        <v>1887</v>
      </c>
      <c r="D302" s="429" t="s">
        <v>2061</v>
      </c>
      <c r="E302" s="429" t="s">
        <v>2062</v>
      </c>
      <c r="F302" s="432">
        <v>56</v>
      </c>
      <c r="G302" s="432">
        <v>18666.660000000003</v>
      </c>
      <c r="H302" s="429">
        <v>1</v>
      </c>
      <c r="I302" s="429">
        <v>333.33321428571435</v>
      </c>
      <c r="J302" s="432">
        <v>52</v>
      </c>
      <c r="K302" s="432">
        <v>17333.330000000002</v>
      </c>
      <c r="L302" s="429">
        <v>0.9285715816327077</v>
      </c>
      <c r="M302" s="429">
        <v>333.33326923076925</v>
      </c>
      <c r="N302" s="432">
        <v>45</v>
      </c>
      <c r="O302" s="432">
        <v>15000.01</v>
      </c>
      <c r="P302" s="440">
        <v>0.80357225127580389</v>
      </c>
      <c r="Q302" s="433">
        <v>333.33355555555556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255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31525.103333320796</v>
      </c>
      <c r="D4" s="144">
        <f ca="1">IF(ISERROR(VLOOKUP("Náklady celkem",INDIRECT("HI!$A:$G"),5,0)),0,VLOOKUP("Náklady celkem",INDIRECT("HI!$A:$G"),5,0))</f>
        <v>28650.252100000009</v>
      </c>
      <c r="E4" s="145">
        <f ca="1">IF(C4=0,0,D4/C4)</f>
        <v>0.908807555587544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229.03181884434525</v>
      </c>
      <c r="D7" s="152">
        <f>IF(ISERROR(HI!E5),"",HI!E5)</f>
        <v>235.8963</v>
      </c>
      <c r="E7" s="149">
        <f t="shared" ref="E7:E13" si="0">IF(C7=0,0,D7/C7)</f>
        <v>1.0299717357627063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228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2915.8313306583746</v>
      </c>
      <c r="D13" s="152">
        <f>IF(ISERROR(HI!E6),"",HI!E6)</f>
        <v>2717.1592000000014</v>
      </c>
      <c r="E13" s="149">
        <f t="shared" si="0"/>
        <v>0.93186432679783493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21461.249328747297</v>
      </c>
      <c r="D14" s="148">
        <f ca="1">IF(ISERROR(VLOOKUP("Osobní náklady (Kč) *",INDIRECT("HI!$A:$G"),5,0)),0,VLOOKUP("Osobní náklady (Kč) *",INDIRECT("HI!$A:$G"),5,0))</f>
        <v>20486.774420000002</v>
      </c>
      <c r="E14" s="149">
        <f ca="1">IF(C14=0,0,D14/C14)</f>
        <v>0.9545937473713616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14967.383350000002</v>
      </c>
      <c r="D16" s="167">
        <f ca="1">IF(ISERROR(VLOOKUP("Výnosy celkem",INDIRECT("HI!$A:$G"),5,0)),0,VLOOKUP("Výnosy celkem",INDIRECT("HI!$A:$G"),5,0))</f>
        <v>14118.730009999996</v>
      </c>
      <c r="E16" s="168">
        <f t="shared" ref="E16:E18" ca="1" si="1">IF(C16=0,0,D16/C16)</f>
        <v>0.94329981933682439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14967.383350000002</v>
      </c>
      <c r="D17" s="148">
        <f ca="1">IF(ISERROR(VLOOKUP("Ambulance *",INDIRECT("HI!$A:$G"),5,0)),0,VLOOKUP("Ambulance *",INDIRECT("HI!$A:$G"),5,0))</f>
        <v>14118.730009999996</v>
      </c>
      <c r="E17" s="149">
        <f t="shared" ca="1" si="1"/>
        <v>0.94329981933682439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0.9432998193368245</v>
      </c>
      <c r="E18" s="149">
        <f t="shared" si="1"/>
        <v>0.9432998193368245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255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2013</v>
      </c>
      <c r="C3" s="40">
        <v>2014</v>
      </c>
      <c r="D3" s="7"/>
      <c r="E3" s="308">
        <v>2015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186.74364</v>
      </c>
      <c r="C5" s="29">
        <v>225.85747999999998</v>
      </c>
      <c r="D5" s="8"/>
      <c r="E5" s="102">
        <v>235.8963</v>
      </c>
      <c r="F5" s="28">
        <v>229.03181884434525</v>
      </c>
      <c r="G5" s="101">
        <f>E5-F5</f>
        <v>6.8644811556547438</v>
      </c>
      <c r="H5" s="107">
        <f>IF(F5&lt;0.00000001,"",E5/F5)</f>
        <v>1.0299717357627063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2804.2125499999997</v>
      </c>
      <c r="C6" s="31">
        <v>2852.0108200000009</v>
      </c>
      <c r="D6" s="8"/>
      <c r="E6" s="103">
        <v>2717.1592000000014</v>
      </c>
      <c r="F6" s="30">
        <v>2915.8313306583746</v>
      </c>
      <c r="G6" s="104">
        <f>E6-F6</f>
        <v>-198.67213065837313</v>
      </c>
      <c r="H6" s="108">
        <f>IF(F6&lt;0.00000001,"",E6/F6)</f>
        <v>0.93186432679783493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19632.41347</v>
      </c>
      <c r="C7" s="31">
        <v>19745.467380000009</v>
      </c>
      <c r="D7" s="8"/>
      <c r="E7" s="103">
        <v>20486.774420000002</v>
      </c>
      <c r="F7" s="30">
        <v>21461.249328747297</v>
      </c>
      <c r="G7" s="104">
        <f>E7-F7</f>
        <v>-974.47490874729556</v>
      </c>
      <c r="H7" s="108">
        <f>IF(F7&lt;0.00000001,"",E7/F7)</f>
        <v>0.9545937473713616</v>
      </c>
    </row>
    <row r="8" spans="1:8" ht="14.4" customHeight="1" thickBot="1" x14ac:dyDescent="0.35">
      <c r="A8" s="1" t="s">
        <v>63</v>
      </c>
      <c r="B8" s="11">
        <v>5252.0065400000003</v>
      </c>
      <c r="C8" s="33">
        <v>4763.2825900000007</v>
      </c>
      <c r="D8" s="8"/>
      <c r="E8" s="105">
        <v>5210.422180000005</v>
      </c>
      <c r="F8" s="32">
        <v>6918.9908550707823</v>
      </c>
      <c r="G8" s="106">
        <f>E8-F8</f>
        <v>-1708.5686750707773</v>
      </c>
      <c r="H8" s="109">
        <f>IF(F8&lt;0.00000001,"",E8/F8)</f>
        <v>0.7530610011113682</v>
      </c>
    </row>
    <row r="9" spans="1:8" ht="14.4" customHeight="1" thickBot="1" x14ac:dyDescent="0.35">
      <c r="A9" s="2" t="s">
        <v>64</v>
      </c>
      <c r="B9" s="3">
        <v>27875.376199999999</v>
      </c>
      <c r="C9" s="35">
        <v>27586.618270000014</v>
      </c>
      <c r="D9" s="8"/>
      <c r="E9" s="3">
        <v>28650.252100000009</v>
      </c>
      <c r="F9" s="34">
        <v>31525.103333320796</v>
      </c>
      <c r="G9" s="34">
        <f>E9-F9</f>
        <v>-2874.8512333207873</v>
      </c>
      <c r="H9" s="110">
        <f>IF(F9&lt;0.00000001,"",E9/F9)</f>
        <v>0.908807555587544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14967.383350000002</v>
      </c>
      <c r="C11" s="29">
        <f>IF(ISERROR(VLOOKUP("Celkem:",'ZV Vykáz.-A'!A:F,4,0)),0,VLOOKUP("Celkem:",'ZV Vykáz.-A'!A:F,4,0)/1000)</f>
        <v>15166.625649999993</v>
      </c>
      <c r="D11" s="8"/>
      <c r="E11" s="102">
        <f>IF(ISERROR(VLOOKUP("Celkem:",'ZV Vykáz.-A'!A:F,6,0)),0,VLOOKUP("Celkem:",'ZV Vykáz.-A'!A:F,6,0)/1000)</f>
        <v>14118.730009999996</v>
      </c>
      <c r="F11" s="28">
        <f>B11</f>
        <v>14967.383350000002</v>
      </c>
      <c r="G11" s="101">
        <f>E11-F11</f>
        <v>-848.65334000000621</v>
      </c>
      <c r="H11" s="107">
        <f>IF(F11&lt;0.00000001,"",E11/F11)</f>
        <v>0.94329981933682439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14967.383350000002</v>
      </c>
      <c r="C13" s="37">
        <f>SUM(C11:C12)</f>
        <v>15166.625649999993</v>
      </c>
      <c r="D13" s="8"/>
      <c r="E13" s="5">
        <f>SUM(E11:E12)</f>
        <v>14118.730009999996</v>
      </c>
      <c r="F13" s="36">
        <f>SUM(F11:F12)</f>
        <v>14967.383350000002</v>
      </c>
      <c r="G13" s="36">
        <f>E13-F13</f>
        <v>-848.65334000000621</v>
      </c>
      <c r="H13" s="111">
        <f>IF(F13&lt;0.00000001,"",E13/F13)</f>
        <v>0.94329981933682439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0.53693924137963756</v>
      </c>
      <c r="C15" s="39">
        <f>IF(C9=0,"",C13/C9)</f>
        <v>0.54978198130553191</v>
      </c>
      <c r="D15" s="8"/>
      <c r="E15" s="6">
        <f>IF(E9=0,"",E13/E9)</f>
        <v>0.49279601312827509</v>
      </c>
      <c r="F15" s="38">
        <f>IF(F9=0,"",F13/F9)</f>
        <v>0.47477666264078716</v>
      </c>
      <c r="G15" s="38">
        <f>IF(ISERROR(F15-E15),"",E15-F15)</f>
        <v>1.8019350487487928E-2</v>
      </c>
      <c r="H15" s="112">
        <f>IF(ISERROR(F15-E15),"",IF(F15&lt;0.00000001,"",E15/F15))</f>
        <v>1.0379533197509356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175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174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229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136</v>
      </c>
    </row>
    <row r="23" spans="1:8" ht="14.4" customHeight="1" x14ac:dyDescent="0.3">
      <c r="A23" s="100" t="s">
        <v>137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0.58768195572452153</v>
      </c>
      <c r="C4" s="184">
        <f t="shared" ref="C4:M4" si="0">(C10+C8)/C6</f>
        <v>0.62241715970212141</v>
      </c>
      <c r="D4" s="184">
        <f t="shared" si="0"/>
        <v>0.6173312601631834</v>
      </c>
      <c r="E4" s="184">
        <f t="shared" si="0"/>
        <v>0.65411843143244774</v>
      </c>
      <c r="F4" s="184">
        <f t="shared" si="0"/>
        <v>0.63586956857950883</v>
      </c>
      <c r="G4" s="184">
        <f t="shared" si="0"/>
        <v>0.59142321943419085</v>
      </c>
      <c r="H4" s="184">
        <f t="shared" si="0"/>
        <v>0.54312045570050416</v>
      </c>
      <c r="I4" s="184">
        <f t="shared" si="0"/>
        <v>0.50378567392863072</v>
      </c>
      <c r="J4" s="184">
        <f t="shared" si="0"/>
        <v>0.49279606618190963</v>
      </c>
      <c r="K4" s="184">
        <f t="shared" si="0"/>
        <v>0.49279606618190963</v>
      </c>
      <c r="L4" s="184">
        <f t="shared" si="0"/>
        <v>0.49279606618190963</v>
      </c>
      <c r="M4" s="184">
        <f t="shared" si="0"/>
        <v>0.49279606618190963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3001.3290400000001</v>
      </c>
      <c r="C5" s="184">
        <f>IF(ISERROR(VLOOKUP($A5,'Man Tab'!$A:$Q,COLUMN()+2,0)),0,VLOOKUP($A5,'Man Tab'!$A:$Q,COLUMN()+2,0))</f>
        <v>2959.68073000001</v>
      </c>
      <c r="D5" s="184">
        <f>IF(ISERROR(VLOOKUP($A5,'Man Tab'!$A:$Q,COLUMN()+2,0)),0,VLOOKUP($A5,'Man Tab'!$A:$Q,COLUMN()+2,0))</f>
        <v>3390.9931700000002</v>
      </c>
      <c r="E5" s="184">
        <f>IF(ISERROR(VLOOKUP($A5,'Man Tab'!$A:$Q,COLUMN()+2,0)),0,VLOOKUP($A5,'Man Tab'!$A:$Q,COLUMN()+2,0))</f>
        <v>2905.2109599999999</v>
      </c>
      <c r="F5" s="184">
        <f>IF(ISERROR(VLOOKUP($A5,'Man Tab'!$A:$Q,COLUMN()+2,0)),0,VLOOKUP($A5,'Man Tab'!$A:$Q,COLUMN()+2,0))</f>
        <v>2986.1545500000002</v>
      </c>
      <c r="G5" s="184">
        <f>IF(ISERROR(VLOOKUP($A5,'Man Tab'!$A:$Q,COLUMN()+2,0)),0,VLOOKUP($A5,'Man Tab'!$A:$Q,COLUMN()+2,0))</f>
        <v>3393.31565</v>
      </c>
      <c r="H5" s="184">
        <f>IF(ISERROR(VLOOKUP($A5,'Man Tab'!$A:$Q,COLUMN()+2,0)),0,VLOOKUP($A5,'Man Tab'!$A:$Q,COLUMN()+2,0))</f>
        <v>3800.12934</v>
      </c>
      <c r="I5" s="184">
        <f>IF(ISERROR(VLOOKUP($A5,'Man Tab'!$A:$Q,COLUMN()+2,0)),0,VLOOKUP($A5,'Man Tab'!$A:$Q,COLUMN()+2,0))</f>
        <v>3178.2862300000002</v>
      </c>
      <c r="J5" s="184">
        <f>IF(ISERROR(VLOOKUP($A5,'Man Tab'!$A:$Q,COLUMN()+2,0)),0,VLOOKUP($A5,'Man Tab'!$A:$Q,COLUMN()+2,0))</f>
        <v>3035.1524300000001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3001.3290400000001</v>
      </c>
      <c r="C6" s="186">
        <f t="shared" ref="C6:M6" si="1">C5+B6</f>
        <v>5961.0097700000097</v>
      </c>
      <c r="D6" s="186">
        <f t="shared" si="1"/>
        <v>9352.0029400000094</v>
      </c>
      <c r="E6" s="186">
        <f t="shared" si="1"/>
        <v>12257.21390000001</v>
      </c>
      <c r="F6" s="186">
        <f t="shared" si="1"/>
        <v>15243.368450000009</v>
      </c>
      <c r="G6" s="186">
        <f t="shared" si="1"/>
        <v>18636.684100000009</v>
      </c>
      <c r="H6" s="186">
        <f t="shared" si="1"/>
        <v>22436.813440000009</v>
      </c>
      <c r="I6" s="186">
        <f t="shared" si="1"/>
        <v>25615.099670000011</v>
      </c>
      <c r="J6" s="186">
        <f t="shared" si="1"/>
        <v>28650.252100000012</v>
      </c>
      <c r="K6" s="186">
        <f t="shared" si="1"/>
        <v>28650.252100000012</v>
      </c>
      <c r="L6" s="186">
        <f t="shared" si="1"/>
        <v>28650.252100000012</v>
      </c>
      <c r="M6" s="186">
        <f t="shared" si="1"/>
        <v>28650.252100000012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1763826.9200000006</v>
      </c>
      <c r="C9" s="185">
        <v>1946407.850000001</v>
      </c>
      <c r="D9" s="185">
        <v>2063048.9900000002</v>
      </c>
      <c r="E9" s="185">
        <v>2244385.77</v>
      </c>
      <c r="F9" s="185">
        <v>1675124.5899999999</v>
      </c>
      <c r="G9" s="185">
        <v>1329373.5899999999</v>
      </c>
      <c r="H9" s="185">
        <v>1163724.6300000001</v>
      </c>
      <c r="I9" s="185">
        <v>718627.9099999998</v>
      </c>
      <c r="J9" s="185">
        <v>1214211.28</v>
      </c>
      <c r="K9" s="185">
        <v>0</v>
      </c>
      <c r="L9" s="185">
        <v>0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1763.8269200000007</v>
      </c>
      <c r="C10" s="186">
        <f t="shared" ref="C10:M10" si="3">C9/1000+B10</f>
        <v>3710.2347700000018</v>
      </c>
      <c r="D10" s="186">
        <f t="shared" si="3"/>
        <v>5773.2837600000021</v>
      </c>
      <c r="E10" s="186">
        <f t="shared" si="3"/>
        <v>8017.6695300000019</v>
      </c>
      <c r="F10" s="186">
        <f t="shared" si="3"/>
        <v>9692.7941200000023</v>
      </c>
      <c r="G10" s="186">
        <f t="shared" si="3"/>
        <v>11022.167710000002</v>
      </c>
      <c r="H10" s="186">
        <f t="shared" si="3"/>
        <v>12185.892340000002</v>
      </c>
      <c r="I10" s="186">
        <f t="shared" si="3"/>
        <v>12904.520250000001</v>
      </c>
      <c r="J10" s="186">
        <f t="shared" si="3"/>
        <v>14118.731530000001</v>
      </c>
      <c r="K10" s="186">
        <f t="shared" si="3"/>
        <v>14118.731530000001</v>
      </c>
      <c r="L10" s="186">
        <f t="shared" si="3"/>
        <v>14118.731530000001</v>
      </c>
      <c r="M10" s="186">
        <f t="shared" si="3"/>
        <v>14118.731530000001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9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0.47477666264078716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0.47477666264078716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257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255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2015</v>
      </c>
      <c r="C4" s="124" t="s">
        <v>17</v>
      </c>
      <c r="D4" s="114" t="s">
        <v>232</v>
      </c>
      <c r="E4" s="114" t="s">
        <v>233</v>
      </c>
      <c r="F4" s="114" t="s">
        <v>234</v>
      </c>
      <c r="G4" s="114" t="s">
        <v>235</v>
      </c>
      <c r="H4" s="114" t="s">
        <v>236</v>
      </c>
      <c r="I4" s="114" t="s">
        <v>237</v>
      </c>
      <c r="J4" s="114" t="s">
        <v>238</v>
      </c>
      <c r="K4" s="114" t="s">
        <v>239</v>
      </c>
      <c r="L4" s="114" t="s">
        <v>240</v>
      </c>
      <c r="M4" s="114" t="s">
        <v>241</v>
      </c>
      <c r="N4" s="114" t="s">
        <v>242</v>
      </c>
      <c r="O4" s="114" t="s">
        <v>243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256</v>
      </c>
    </row>
    <row r="7" spans="1:17" ht="14.4" customHeight="1" x14ac:dyDescent="0.3">
      <c r="A7" s="15" t="s">
        <v>22</v>
      </c>
      <c r="B7" s="51">
        <v>305.37575845912698</v>
      </c>
      <c r="C7" s="52">
        <v>25.447979871592999</v>
      </c>
      <c r="D7" s="52">
        <v>28.224019999999999</v>
      </c>
      <c r="E7" s="52">
        <v>25.475149999999999</v>
      </c>
      <c r="F7" s="52">
        <v>39.456000000000003</v>
      </c>
      <c r="G7" s="52">
        <v>13.895519999999999</v>
      </c>
      <c r="H7" s="52">
        <v>44.656860000000002</v>
      </c>
      <c r="I7" s="52">
        <v>16.065840000000001</v>
      </c>
      <c r="J7" s="52">
        <v>19.625920000000001</v>
      </c>
      <c r="K7" s="52">
        <v>5.6714599999999997</v>
      </c>
      <c r="L7" s="52">
        <v>42.825530000000001</v>
      </c>
      <c r="M7" s="52">
        <v>0</v>
      </c>
      <c r="N7" s="52">
        <v>0</v>
      </c>
      <c r="O7" s="52">
        <v>0</v>
      </c>
      <c r="P7" s="53">
        <v>235.8963</v>
      </c>
      <c r="Q7" s="81">
        <v>1.029971735762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256</v>
      </c>
    </row>
    <row r="9" spans="1:17" ht="14.4" customHeight="1" x14ac:dyDescent="0.3">
      <c r="A9" s="15" t="s">
        <v>24</v>
      </c>
      <c r="B9" s="51">
        <v>3887.7751075444999</v>
      </c>
      <c r="C9" s="52">
        <v>323.98125896204198</v>
      </c>
      <c r="D9" s="52">
        <v>266.19839999999999</v>
      </c>
      <c r="E9" s="52">
        <v>225.83394000000101</v>
      </c>
      <c r="F9" s="52">
        <v>430.37824000000001</v>
      </c>
      <c r="G9" s="52">
        <v>300.71794</v>
      </c>
      <c r="H9" s="52">
        <v>303.12191000000001</v>
      </c>
      <c r="I9" s="52">
        <v>307.88414999999998</v>
      </c>
      <c r="J9" s="52">
        <v>262.73502999999999</v>
      </c>
      <c r="K9" s="52">
        <v>205.06388000000001</v>
      </c>
      <c r="L9" s="52">
        <v>415.22570999999999</v>
      </c>
      <c r="M9" s="52">
        <v>0</v>
      </c>
      <c r="N9" s="52">
        <v>0</v>
      </c>
      <c r="O9" s="52">
        <v>0</v>
      </c>
      <c r="P9" s="53">
        <v>2717.1592000000001</v>
      </c>
      <c r="Q9" s="81">
        <v>0.93186432679700004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256</v>
      </c>
    </row>
    <row r="11" spans="1:17" ht="14.4" customHeight="1" x14ac:dyDescent="0.3">
      <c r="A11" s="15" t="s">
        <v>26</v>
      </c>
      <c r="B11" s="51">
        <v>505.02884351081298</v>
      </c>
      <c r="C11" s="52">
        <v>42.085736959233998</v>
      </c>
      <c r="D11" s="52">
        <v>47.029960000000003</v>
      </c>
      <c r="E11" s="52">
        <v>64.373909999999995</v>
      </c>
      <c r="F11" s="52">
        <v>29.69313</v>
      </c>
      <c r="G11" s="52">
        <v>43.394889999999997</v>
      </c>
      <c r="H11" s="52">
        <v>39.217700000000001</v>
      </c>
      <c r="I11" s="52">
        <v>43.978209999999997</v>
      </c>
      <c r="J11" s="52">
        <v>28.531500000000001</v>
      </c>
      <c r="K11" s="52">
        <v>30.335450000000002</v>
      </c>
      <c r="L11" s="52">
        <v>54.712310000000002</v>
      </c>
      <c r="M11" s="52">
        <v>0</v>
      </c>
      <c r="N11" s="52">
        <v>0</v>
      </c>
      <c r="O11" s="52">
        <v>0</v>
      </c>
      <c r="P11" s="53">
        <v>381.26706000000001</v>
      </c>
      <c r="Q11" s="81">
        <v>1.0065882108149999</v>
      </c>
    </row>
    <row r="12" spans="1:17" ht="14.4" customHeight="1" x14ac:dyDescent="0.3">
      <c r="A12" s="15" t="s">
        <v>27</v>
      </c>
      <c r="B12" s="51">
        <v>41.383601235020997</v>
      </c>
      <c r="C12" s="52">
        <v>3.4486334362509998</v>
      </c>
      <c r="D12" s="52">
        <v>2.8283999999999998</v>
      </c>
      <c r="E12" s="52">
        <v>7.5080499999999999</v>
      </c>
      <c r="F12" s="52">
        <v>3.1823000000000001</v>
      </c>
      <c r="G12" s="52">
        <v>2.5409999999999999</v>
      </c>
      <c r="H12" s="52">
        <v>1.694</v>
      </c>
      <c r="I12" s="52">
        <v>12.79575</v>
      </c>
      <c r="J12" s="52">
        <v>9.7879000000000005</v>
      </c>
      <c r="K12" s="52">
        <v>1.694</v>
      </c>
      <c r="L12" s="52">
        <v>0.93140000000000001</v>
      </c>
      <c r="M12" s="52">
        <v>0</v>
      </c>
      <c r="N12" s="52">
        <v>0</v>
      </c>
      <c r="O12" s="52">
        <v>0</v>
      </c>
      <c r="P12" s="53">
        <v>42.962800000000001</v>
      </c>
      <c r="Q12" s="81">
        <v>1.3842133507909999</v>
      </c>
    </row>
    <row r="13" spans="1:17" ht="14.4" customHeight="1" x14ac:dyDescent="0.3">
      <c r="A13" s="15" t="s">
        <v>28</v>
      </c>
      <c r="B13" s="51">
        <v>121.999996157295</v>
      </c>
      <c r="C13" s="52">
        <v>10.166666346441</v>
      </c>
      <c r="D13" s="52">
        <v>8.4880999999999993</v>
      </c>
      <c r="E13" s="52">
        <v>8.4623399999999993</v>
      </c>
      <c r="F13" s="52">
        <v>6.3129299999999997</v>
      </c>
      <c r="G13" s="52">
        <v>8.5094899999999996</v>
      </c>
      <c r="H13" s="52">
        <v>6.1792800000000003</v>
      </c>
      <c r="I13" s="52">
        <v>5.5399000000000003</v>
      </c>
      <c r="J13" s="52">
        <v>8.2619600000000002</v>
      </c>
      <c r="K13" s="52">
        <v>12.34942</v>
      </c>
      <c r="L13" s="52">
        <v>8.0472000000000001</v>
      </c>
      <c r="M13" s="52">
        <v>0</v>
      </c>
      <c r="N13" s="52">
        <v>0</v>
      </c>
      <c r="O13" s="52">
        <v>0</v>
      </c>
      <c r="P13" s="53">
        <v>72.150620000000004</v>
      </c>
      <c r="Q13" s="81">
        <v>0.78853139095699998</v>
      </c>
    </row>
    <row r="14" spans="1:17" ht="14.4" customHeight="1" x14ac:dyDescent="0.3">
      <c r="A14" s="15" t="s">
        <v>29</v>
      </c>
      <c r="B14" s="51">
        <v>1437.00516722561</v>
      </c>
      <c r="C14" s="52">
        <v>119.750430602134</v>
      </c>
      <c r="D14" s="52">
        <v>169.251</v>
      </c>
      <c r="E14" s="52">
        <v>192.857</v>
      </c>
      <c r="F14" s="52">
        <v>166.85900000000001</v>
      </c>
      <c r="G14" s="52">
        <v>141.11099999999999</v>
      </c>
      <c r="H14" s="52">
        <v>97.324830000000006</v>
      </c>
      <c r="I14" s="52">
        <v>121.5454</v>
      </c>
      <c r="J14" s="52">
        <v>33.039630000000002</v>
      </c>
      <c r="K14" s="52">
        <v>28.579180000000001</v>
      </c>
      <c r="L14" s="52">
        <v>108.50020000000001</v>
      </c>
      <c r="M14" s="52">
        <v>0</v>
      </c>
      <c r="N14" s="52">
        <v>0</v>
      </c>
      <c r="O14" s="52">
        <v>0</v>
      </c>
      <c r="P14" s="53">
        <v>1059.0672400000001</v>
      </c>
      <c r="Q14" s="81">
        <v>0.98266150013800002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256</v>
      </c>
    </row>
    <row r="17" spans="1:17" ht="14.4" customHeight="1" x14ac:dyDescent="0.3">
      <c r="A17" s="15" t="s">
        <v>32</v>
      </c>
      <c r="B17" s="51">
        <v>3620.0084035507898</v>
      </c>
      <c r="C17" s="52">
        <v>301.66736696256601</v>
      </c>
      <c r="D17" s="52">
        <v>20.84601</v>
      </c>
      <c r="E17" s="52">
        <v>39.393470000000001</v>
      </c>
      <c r="F17" s="52">
        <v>159.72253000000001</v>
      </c>
      <c r="G17" s="52">
        <v>23.46143</v>
      </c>
      <c r="H17" s="52">
        <v>16.47165</v>
      </c>
      <c r="I17" s="52">
        <v>385.97498999999999</v>
      </c>
      <c r="J17" s="52">
        <v>23.003029999999999</v>
      </c>
      <c r="K17" s="52">
        <v>521.40328</v>
      </c>
      <c r="L17" s="52">
        <v>23.45589</v>
      </c>
      <c r="M17" s="52">
        <v>0</v>
      </c>
      <c r="N17" s="52">
        <v>0</v>
      </c>
      <c r="O17" s="52">
        <v>0</v>
      </c>
      <c r="P17" s="53">
        <v>1213.7322799999999</v>
      </c>
      <c r="Q17" s="81">
        <v>0.44704584251200002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0.66100000000000003</v>
      </c>
      <c r="G18" s="52">
        <v>0</v>
      </c>
      <c r="H18" s="52">
        <v>0</v>
      </c>
      <c r="I18" s="52">
        <v>0.29099999999999998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0.95199999999999996</v>
      </c>
      <c r="Q18" s="81" t="s">
        <v>256</v>
      </c>
    </row>
    <row r="19" spans="1:17" ht="14.4" customHeight="1" x14ac:dyDescent="0.3">
      <c r="A19" s="15" t="s">
        <v>34</v>
      </c>
      <c r="B19" s="51">
        <v>2689.7931447584901</v>
      </c>
      <c r="C19" s="52">
        <v>224.14942872987399</v>
      </c>
      <c r="D19" s="52">
        <v>137.61770000000001</v>
      </c>
      <c r="E19" s="52">
        <v>114.69521</v>
      </c>
      <c r="F19" s="52">
        <v>310.25722000000002</v>
      </c>
      <c r="G19" s="52">
        <v>170.56649999999999</v>
      </c>
      <c r="H19" s="52">
        <v>253.77673999999999</v>
      </c>
      <c r="I19" s="52">
        <v>310.72793000000001</v>
      </c>
      <c r="J19" s="52">
        <v>85.77722</v>
      </c>
      <c r="K19" s="52">
        <v>101.74578</v>
      </c>
      <c r="L19" s="52">
        <v>139.23795999999999</v>
      </c>
      <c r="M19" s="52">
        <v>0</v>
      </c>
      <c r="N19" s="52">
        <v>0</v>
      </c>
      <c r="O19" s="52">
        <v>0</v>
      </c>
      <c r="P19" s="53">
        <v>1624.4022600000001</v>
      </c>
      <c r="Q19" s="81">
        <v>0.805217934405</v>
      </c>
    </row>
    <row r="20" spans="1:17" ht="14.4" customHeight="1" x14ac:dyDescent="0.3">
      <c r="A20" s="15" t="s">
        <v>35</v>
      </c>
      <c r="B20" s="51">
        <v>28614.999104996401</v>
      </c>
      <c r="C20" s="52">
        <v>2384.5832587496998</v>
      </c>
      <c r="D20" s="52">
        <v>2246.0469699999999</v>
      </c>
      <c r="E20" s="52">
        <v>2206.94110000001</v>
      </c>
      <c r="F20" s="52">
        <v>2157.59926</v>
      </c>
      <c r="G20" s="52">
        <v>2124.7285700000002</v>
      </c>
      <c r="H20" s="52">
        <v>2116.81513</v>
      </c>
      <c r="I20" s="52">
        <v>2117.5095799999999</v>
      </c>
      <c r="J20" s="52">
        <v>3246.7355699999998</v>
      </c>
      <c r="K20" s="52">
        <v>2153.5157399999998</v>
      </c>
      <c r="L20" s="52">
        <v>2116.8825000000002</v>
      </c>
      <c r="M20" s="52">
        <v>0</v>
      </c>
      <c r="N20" s="52">
        <v>0</v>
      </c>
      <c r="O20" s="52">
        <v>0</v>
      </c>
      <c r="P20" s="53">
        <v>20486.774420000002</v>
      </c>
      <c r="Q20" s="81">
        <v>0.954593747371</v>
      </c>
    </row>
    <row r="21" spans="1:17" ht="14.4" customHeight="1" x14ac:dyDescent="0.3">
      <c r="A21" s="16" t="s">
        <v>36</v>
      </c>
      <c r="B21" s="51">
        <v>809.99997448694501</v>
      </c>
      <c r="C21" s="52">
        <v>67.499997873911994</v>
      </c>
      <c r="D21" s="52">
        <v>74.69</v>
      </c>
      <c r="E21" s="52">
        <v>70.950999999999993</v>
      </c>
      <c r="F21" s="52">
        <v>86.522000000000006</v>
      </c>
      <c r="G21" s="52">
        <v>70.287000000000006</v>
      </c>
      <c r="H21" s="52">
        <v>72.826999999999998</v>
      </c>
      <c r="I21" s="52">
        <v>68.753</v>
      </c>
      <c r="J21" s="52">
        <v>68.753</v>
      </c>
      <c r="K21" s="52">
        <v>69.09</v>
      </c>
      <c r="L21" s="52">
        <v>66.516000000000005</v>
      </c>
      <c r="M21" s="52">
        <v>0</v>
      </c>
      <c r="N21" s="52">
        <v>0</v>
      </c>
      <c r="O21" s="52">
        <v>0</v>
      </c>
      <c r="P21" s="53">
        <v>648.38900000000001</v>
      </c>
      <c r="Q21" s="81">
        <v>1.067307029502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3.19</v>
      </c>
      <c r="F22" s="52">
        <v>0</v>
      </c>
      <c r="G22" s="52">
        <v>0</v>
      </c>
      <c r="H22" s="52">
        <v>33.9405</v>
      </c>
      <c r="I22" s="52">
        <v>0</v>
      </c>
      <c r="J22" s="52">
        <v>11.38259</v>
      </c>
      <c r="K22" s="52">
        <v>48.551000000000002</v>
      </c>
      <c r="L22" s="52">
        <v>58.718980000000002</v>
      </c>
      <c r="M22" s="52">
        <v>0</v>
      </c>
      <c r="N22" s="52">
        <v>0</v>
      </c>
      <c r="O22" s="52">
        <v>0</v>
      </c>
      <c r="P22" s="53">
        <v>155.78307000000001</v>
      </c>
      <c r="Q22" s="81" t="s">
        <v>256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256</v>
      </c>
    </row>
    <row r="24" spans="1:17" ht="14.4" customHeight="1" x14ac:dyDescent="0.3">
      <c r="A24" s="16" t="s">
        <v>39</v>
      </c>
      <c r="B24" s="51">
        <v>0.102009169451</v>
      </c>
      <c r="C24" s="52">
        <v>8.5007641200000005E-3</v>
      </c>
      <c r="D24" s="52">
        <v>0.108479999999</v>
      </c>
      <c r="E24" s="52">
        <v>-4.3999999900000002E-4</v>
      </c>
      <c r="F24" s="52">
        <v>0.349559999999</v>
      </c>
      <c r="G24" s="52">
        <v>5.9976199999990003</v>
      </c>
      <c r="H24" s="52">
        <v>0.128949999998</v>
      </c>
      <c r="I24" s="52">
        <v>2.2498999999999998</v>
      </c>
      <c r="J24" s="52">
        <v>2.4959899999989998</v>
      </c>
      <c r="K24" s="52">
        <v>0.28704000000000002</v>
      </c>
      <c r="L24" s="52">
        <v>9.8749999998999999E-2</v>
      </c>
      <c r="M24" s="52">
        <v>0</v>
      </c>
      <c r="N24" s="52">
        <v>0</v>
      </c>
      <c r="O24" s="52">
        <v>0</v>
      </c>
      <c r="P24" s="53">
        <v>11.715849999997999</v>
      </c>
      <c r="Q24" s="81"/>
    </row>
    <row r="25" spans="1:17" ht="14.4" customHeight="1" x14ac:dyDescent="0.3">
      <c r="A25" s="17" t="s">
        <v>40</v>
      </c>
      <c r="B25" s="54">
        <v>42033.471111094397</v>
      </c>
      <c r="C25" s="55">
        <v>3502.7892592578701</v>
      </c>
      <c r="D25" s="55">
        <v>3001.3290400000001</v>
      </c>
      <c r="E25" s="55">
        <v>2959.68073000001</v>
      </c>
      <c r="F25" s="55">
        <v>3390.9931700000002</v>
      </c>
      <c r="G25" s="55">
        <v>2905.2109599999999</v>
      </c>
      <c r="H25" s="55">
        <v>2986.1545500000002</v>
      </c>
      <c r="I25" s="55">
        <v>3393.31565</v>
      </c>
      <c r="J25" s="55">
        <v>3800.12934</v>
      </c>
      <c r="K25" s="55">
        <v>3178.2862300000002</v>
      </c>
      <c r="L25" s="55">
        <v>3035.1524300000001</v>
      </c>
      <c r="M25" s="55">
        <v>0</v>
      </c>
      <c r="N25" s="55">
        <v>0</v>
      </c>
      <c r="O25" s="55">
        <v>0</v>
      </c>
      <c r="P25" s="56">
        <v>28650.252100000002</v>
      </c>
      <c r="Q25" s="82">
        <v>0.90880755558699999</v>
      </c>
    </row>
    <row r="26" spans="1:17" ht="14.4" customHeight="1" x14ac:dyDescent="0.3">
      <c r="A26" s="15" t="s">
        <v>41</v>
      </c>
      <c r="B26" s="51">
        <v>3582.4806220491801</v>
      </c>
      <c r="C26" s="52">
        <v>298.54005183743197</v>
      </c>
      <c r="D26" s="52">
        <v>252.90146000000101</v>
      </c>
      <c r="E26" s="52">
        <v>297.85706000000101</v>
      </c>
      <c r="F26" s="52">
        <v>305.51240000000098</v>
      </c>
      <c r="G26" s="52">
        <v>273.50362000000098</v>
      </c>
      <c r="H26" s="52">
        <v>246.054</v>
      </c>
      <c r="I26" s="52">
        <v>277.37308000000002</v>
      </c>
      <c r="J26" s="52">
        <v>362.58600999999999</v>
      </c>
      <c r="K26" s="52">
        <v>227.12344999999999</v>
      </c>
      <c r="L26" s="52">
        <v>284.43889000000001</v>
      </c>
      <c r="M26" s="52">
        <v>0</v>
      </c>
      <c r="N26" s="52">
        <v>0</v>
      </c>
      <c r="O26" s="52">
        <v>0</v>
      </c>
      <c r="P26" s="53">
        <v>2527.3499700000002</v>
      </c>
      <c r="Q26" s="81">
        <v>0.94063312980900005</v>
      </c>
    </row>
    <row r="27" spans="1:17" ht="14.4" customHeight="1" x14ac:dyDescent="0.3">
      <c r="A27" s="18" t="s">
        <v>42</v>
      </c>
      <c r="B27" s="54">
        <v>45615.9517331436</v>
      </c>
      <c r="C27" s="55">
        <v>3801.3293110953</v>
      </c>
      <c r="D27" s="55">
        <v>3254.2305000000001</v>
      </c>
      <c r="E27" s="55">
        <v>3257.5377900000099</v>
      </c>
      <c r="F27" s="55">
        <v>3696.5055699999998</v>
      </c>
      <c r="G27" s="55">
        <v>3178.7145799999998</v>
      </c>
      <c r="H27" s="55">
        <v>3232.2085499999998</v>
      </c>
      <c r="I27" s="55">
        <v>3670.6887299999999</v>
      </c>
      <c r="J27" s="55">
        <v>4162.7153500000004</v>
      </c>
      <c r="K27" s="55">
        <v>3405.4096800000002</v>
      </c>
      <c r="L27" s="55">
        <v>3319.59132</v>
      </c>
      <c r="M27" s="55">
        <v>0</v>
      </c>
      <c r="N27" s="55">
        <v>0</v>
      </c>
      <c r="O27" s="55">
        <v>0</v>
      </c>
      <c r="P27" s="56">
        <v>31177.602070000001</v>
      </c>
      <c r="Q27" s="82">
        <v>0.91130699928199999</v>
      </c>
    </row>
    <row r="28" spans="1:17" ht="14.4" customHeight="1" x14ac:dyDescent="0.3">
      <c r="A28" s="16" t="s">
        <v>43</v>
      </c>
      <c r="B28" s="51">
        <v>10546.551229000799</v>
      </c>
      <c r="C28" s="52">
        <v>878.87926908340205</v>
      </c>
      <c r="D28" s="52">
        <v>573.98527999999999</v>
      </c>
      <c r="E28" s="52">
        <v>708.24627999999996</v>
      </c>
      <c r="F28" s="52">
        <v>1310.97012</v>
      </c>
      <c r="G28" s="52">
        <v>1328.35148</v>
      </c>
      <c r="H28" s="52">
        <v>912.62627999999995</v>
      </c>
      <c r="I28" s="52">
        <v>905.58500000000004</v>
      </c>
      <c r="J28" s="52">
        <v>466.86799999999999</v>
      </c>
      <c r="K28" s="52">
        <v>515.79128000000003</v>
      </c>
      <c r="L28" s="52">
        <v>602.99400000000003</v>
      </c>
      <c r="M28" s="52">
        <v>0</v>
      </c>
      <c r="N28" s="52">
        <v>0</v>
      </c>
      <c r="O28" s="52">
        <v>0</v>
      </c>
      <c r="P28" s="53">
        <v>7325.4177200000004</v>
      </c>
      <c r="Q28" s="81">
        <v>0.92610592928299995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256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248</v>
      </c>
      <c r="G4" s="323" t="s">
        <v>51</v>
      </c>
      <c r="H4" s="126" t="s">
        <v>121</v>
      </c>
      <c r="I4" s="321" t="s">
        <v>52</v>
      </c>
      <c r="J4" s="323" t="s">
        <v>250</v>
      </c>
      <c r="K4" s="324" t="s">
        <v>251</v>
      </c>
    </row>
    <row r="5" spans="1:11" ht="42" thickBot="1" x14ac:dyDescent="0.35">
      <c r="A5" s="70"/>
      <c r="B5" s="24" t="s">
        <v>244</v>
      </c>
      <c r="C5" s="25" t="s">
        <v>245</v>
      </c>
      <c r="D5" s="26" t="s">
        <v>246</v>
      </c>
      <c r="E5" s="26" t="s">
        <v>247</v>
      </c>
      <c r="F5" s="322"/>
      <c r="G5" s="322"/>
      <c r="H5" s="25" t="s">
        <v>249</v>
      </c>
      <c r="I5" s="322"/>
      <c r="J5" s="322"/>
      <c r="K5" s="325"/>
    </row>
    <row r="6" spans="1:11" ht="14.4" customHeight="1" thickBot="1" x14ac:dyDescent="0.35">
      <c r="A6" s="394" t="s">
        <v>258</v>
      </c>
      <c r="B6" s="376">
        <v>39241.978518844197</v>
      </c>
      <c r="C6" s="376">
        <v>38262.041570000001</v>
      </c>
      <c r="D6" s="377">
        <v>-979.93694884414401</v>
      </c>
      <c r="E6" s="378">
        <v>0.97502835010199995</v>
      </c>
      <c r="F6" s="376">
        <v>42033.471111094397</v>
      </c>
      <c r="G6" s="377">
        <v>31525.1033333208</v>
      </c>
      <c r="H6" s="379">
        <v>3035.1524300000001</v>
      </c>
      <c r="I6" s="376">
        <v>28650.252100000002</v>
      </c>
      <c r="J6" s="377">
        <v>-2874.85123332081</v>
      </c>
      <c r="K6" s="380">
        <v>0.68160566669</v>
      </c>
    </row>
    <row r="7" spans="1:11" ht="14.4" customHeight="1" thickBot="1" x14ac:dyDescent="0.35">
      <c r="A7" s="395" t="s">
        <v>259</v>
      </c>
      <c r="B7" s="376">
        <v>7008.8365489464804</v>
      </c>
      <c r="C7" s="376">
        <v>6369.9066599999996</v>
      </c>
      <c r="D7" s="377">
        <v>-638.92988894647897</v>
      </c>
      <c r="E7" s="378">
        <v>0.90883937947600002</v>
      </c>
      <c r="F7" s="376">
        <v>6298.5684741323703</v>
      </c>
      <c r="G7" s="377">
        <v>4723.9263555992802</v>
      </c>
      <c r="H7" s="379">
        <v>630.23910000000001</v>
      </c>
      <c r="I7" s="376">
        <v>4508.4835199999998</v>
      </c>
      <c r="J7" s="377">
        <v>-215.44283559927999</v>
      </c>
      <c r="K7" s="380">
        <v>0.71579495222</v>
      </c>
    </row>
    <row r="8" spans="1:11" ht="14.4" customHeight="1" thickBot="1" x14ac:dyDescent="0.35">
      <c r="A8" s="396" t="s">
        <v>260</v>
      </c>
      <c r="B8" s="376">
        <v>5008.3498227577402</v>
      </c>
      <c r="C8" s="376">
        <v>4889.4956599999996</v>
      </c>
      <c r="D8" s="377">
        <v>-118.85416275774</v>
      </c>
      <c r="E8" s="378">
        <v>0.97626879771499997</v>
      </c>
      <c r="F8" s="376">
        <v>4861.5633069067599</v>
      </c>
      <c r="G8" s="377">
        <v>3646.1724801800701</v>
      </c>
      <c r="H8" s="379">
        <v>521.73889999999994</v>
      </c>
      <c r="I8" s="376">
        <v>3449.4162799999999</v>
      </c>
      <c r="J8" s="377">
        <v>-196.75620018007001</v>
      </c>
      <c r="K8" s="380">
        <v>0.70952820363299995</v>
      </c>
    </row>
    <row r="9" spans="1:11" ht="14.4" customHeight="1" thickBot="1" x14ac:dyDescent="0.35">
      <c r="A9" s="397" t="s">
        <v>261</v>
      </c>
      <c r="B9" s="381">
        <v>0</v>
      </c>
      <c r="C9" s="381">
        <v>-3.2899999999999999E-2</v>
      </c>
      <c r="D9" s="382">
        <v>-3.2899999999999999E-2</v>
      </c>
      <c r="E9" s="383" t="s">
        <v>256</v>
      </c>
      <c r="F9" s="381">
        <v>0</v>
      </c>
      <c r="G9" s="382">
        <v>0</v>
      </c>
      <c r="H9" s="384">
        <v>-3.2499999999999999E-3</v>
      </c>
      <c r="I9" s="381">
        <v>-1.9699999999999999E-2</v>
      </c>
      <c r="J9" s="382">
        <v>-1.9699999999999999E-2</v>
      </c>
      <c r="K9" s="385" t="s">
        <v>256</v>
      </c>
    </row>
    <row r="10" spans="1:11" ht="14.4" customHeight="1" thickBot="1" x14ac:dyDescent="0.35">
      <c r="A10" s="398" t="s">
        <v>262</v>
      </c>
      <c r="B10" s="376">
        <v>0</v>
      </c>
      <c r="C10" s="376">
        <v>-3.2899999999999999E-2</v>
      </c>
      <c r="D10" s="377">
        <v>-3.2899999999999999E-2</v>
      </c>
      <c r="E10" s="386" t="s">
        <v>256</v>
      </c>
      <c r="F10" s="376">
        <v>0</v>
      </c>
      <c r="G10" s="377">
        <v>0</v>
      </c>
      <c r="H10" s="379">
        <v>-3.2499999999999999E-3</v>
      </c>
      <c r="I10" s="376">
        <v>-1.9699999999999999E-2</v>
      </c>
      <c r="J10" s="377">
        <v>-1.9699999999999999E-2</v>
      </c>
      <c r="K10" s="387" t="s">
        <v>256</v>
      </c>
    </row>
    <row r="11" spans="1:11" ht="14.4" customHeight="1" thickBot="1" x14ac:dyDescent="0.35">
      <c r="A11" s="397" t="s">
        <v>263</v>
      </c>
      <c r="B11" s="381">
        <v>275.76606941463501</v>
      </c>
      <c r="C11" s="381">
        <v>294.83587999999997</v>
      </c>
      <c r="D11" s="382">
        <v>19.069810585365001</v>
      </c>
      <c r="E11" s="388">
        <v>1.069152128199</v>
      </c>
      <c r="F11" s="381">
        <v>305.37575845912698</v>
      </c>
      <c r="G11" s="382">
        <v>229.031818844345</v>
      </c>
      <c r="H11" s="384">
        <v>42.825530000000001</v>
      </c>
      <c r="I11" s="381">
        <v>235.8963</v>
      </c>
      <c r="J11" s="382">
        <v>6.8644811556540004</v>
      </c>
      <c r="K11" s="389">
        <v>0.77247880182200002</v>
      </c>
    </row>
    <row r="12" spans="1:11" ht="14.4" customHeight="1" thickBot="1" x14ac:dyDescent="0.35">
      <c r="A12" s="398" t="s">
        <v>264</v>
      </c>
      <c r="B12" s="376">
        <v>254.21004598163501</v>
      </c>
      <c r="C12" s="376">
        <v>249.32192000000001</v>
      </c>
      <c r="D12" s="377">
        <v>-4.8881259816349996</v>
      </c>
      <c r="E12" s="378">
        <v>0.98077131073699997</v>
      </c>
      <c r="F12" s="376">
        <v>255.99999193662001</v>
      </c>
      <c r="G12" s="377">
        <v>191.99999395246499</v>
      </c>
      <c r="H12" s="379">
        <v>42.594090000000001</v>
      </c>
      <c r="I12" s="376">
        <v>195.77706000000001</v>
      </c>
      <c r="J12" s="377">
        <v>3.7770660475339999</v>
      </c>
      <c r="K12" s="380">
        <v>0.76475416471199997</v>
      </c>
    </row>
    <row r="13" spans="1:11" ht="14.4" customHeight="1" thickBot="1" x14ac:dyDescent="0.35">
      <c r="A13" s="398" t="s">
        <v>265</v>
      </c>
      <c r="B13" s="376">
        <v>3.9215472014869999</v>
      </c>
      <c r="C13" s="376">
        <v>1.69896</v>
      </c>
      <c r="D13" s="377">
        <v>-2.2225872014869998</v>
      </c>
      <c r="E13" s="378">
        <v>0.43323716704300003</v>
      </c>
      <c r="F13" s="376">
        <v>1.2833468323720001</v>
      </c>
      <c r="G13" s="377">
        <v>0.96251012427899996</v>
      </c>
      <c r="H13" s="379">
        <v>0.23144000000000001</v>
      </c>
      <c r="I13" s="376">
        <v>1.45109</v>
      </c>
      <c r="J13" s="377">
        <v>0.48857987572</v>
      </c>
      <c r="K13" s="380">
        <v>1.130707586909</v>
      </c>
    </row>
    <row r="14" spans="1:11" ht="14.4" customHeight="1" thickBot="1" x14ac:dyDescent="0.35">
      <c r="A14" s="398" t="s">
        <v>266</v>
      </c>
      <c r="B14" s="376">
        <v>0</v>
      </c>
      <c r="C14" s="376">
        <v>0</v>
      </c>
      <c r="D14" s="377">
        <v>0</v>
      </c>
      <c r="E14" s="378">
        <v>1</v>
      </c>
      <c r="F14" s="376">
        <v>0</v>
      </c>
      <c r="G14" s="377">
        <v>0</v>
      </c>
      <c r="H14" s="379">
        <v>0</v>
      </c>
      <c r="I14" s="376">
        <v>0.10105</v>
      </c>
      <c r="J14" s="377">
        <v>0.10105</v>
      </c>
      <c r="K14" s="387" t="s">
        <v>267</v>
      </c>
    </row>
    <row r="15" spans="1:11" ht="14.4" customHeight="1" thickBot="1" x14ac:dyDescent="0.35">
      <c r="A15" s="398" t="s">
        <v>268</v>
      </c>
      <c r="B15" s="376">
        <v>17.634476231511002</v>
      </c>
      <c r="C15" s="376">
        <v>43.814999999999998</v>
      </c>
      <c r="D15" s="377">
        <v>26.180523768488001</v>
      </c>
      <c r="E15" s="378">
        <v>2.4846215688390001</v>
      </c>
      <c r="F15" s="376">
        <v>48.092419690134001</v>
      </c>
      <c r="G15" s="377">
        <v>36.069314767599998</v>
      </c>
      <c r="H15" s="379">
        <v>0</v>
      </c>
      <c r="I15" s="376">
        <v>38.567100000000003</v>
      </c>
      <c r="J15" s="377">
        <v>2.497785232399</v>
      </c>
      <c r="K15" s="380">
        <v>0.80193719194099999</v>
      </c>
    </row>
    <row r="16" spans="1:11" ht="14.4" customHeight="1" thickBot="1" x14ac:dyDescent="0.35">
      <c r="A16" s="397" t="s">
        <v>269</v>
      </c>
      <c r="B16" s="381">
        <v>3908.1860427184201</v>
      </c>
      <c r="C16" s="381">
        <v>3858.9077299999999</v>
      </c>
      <c r="D16" s="382">
        <v>-49.278312718414</v>
      </c>
      <c r="E16" s="388">
        <v>0.98739100130299995</v>
      </c>
      <c r="F16" s="381">
        <v>3887.7751075444999</v>
      </c>
      <c r="G16" s="382">
        <v>2915.83133065838</v>
      </c>
      <c r="H16" s="384">
        <v>415.22570999999999</v>
      </c>
      <c r="I16" s="381">
        <v>2717.1592000000001</v>
      </c>
      <c r="J16" s="382">
        <v>-198.672130658377</v>
      </c>
      <c r="K16" s="389">
        <v>0.69889824509800003</v>
      </c>
    </row>
    <row r="17" spans="1:11" ht="14.4" customHeight="1" thickBot="1" x14ac:dyDescent="0.35">
      <c r="A17" s="398" t="s">
        <v>270</v>
      </c>
      <c r="B17" s="376">
        <v>2.9999989231200002</v>
      </c>
      <c r="C17" s="376">
        <v>0</v>
      </c>
      <c r="D17" s="377">
        <v>-2.9999989231200002</v>
      </c>
      <c r="E17" s="378">
        <v>0</v>
      </c>
      <c r="F17" s="376">
        <v>0</v>
      </c>
      <c r="G17" s="377">
        <v>0</v>
      </c>
      <c r="H17" s="379">
        <v>0</v>
      </c>
      <c r="I17" s="376">
        <v>0</v>
      </c>
      <c r="J17" s="377">
        <v>0</v>
      </c>
      <c r="K17" s="380">
        <v>0</v>
      </c>
    </row>
    <row r="18" spans="1:11" ht="14.4" customHeight="1" thickBot="1" x14ac:dyDescent="0.35">
      <c r="A18" s="398" t="s">
        <v>271</v>
      </c>
      <c r="B18" s="376">
        <v>0.22645976014399999</v>
      </c>
      <c r="C18" s="376">
        <v>0</v>
      </c>
      <c r="D18" s="377">
        <v>-0.22645976014399999</v>
      </c>
      <c r="E18" s="378">
        <v>0</v>
      </c>
      <c r="F18" s="376">
        <v>0</v>
      </c>
      <c r="G18" s="377">
        <v>0</v>
      </c>
      <c r="H18" s="379">
        <v>0</v>
      </c>
      <c r="I18" s="376">
        <v>0</v>
      </c>
      <c r="J18" s="377">
        <v>0</v>
      </c>
      <c r="K18" s="380">
        <v>0</v>
      </c>
    </row>
    <row r="19" spans="1:11" ht="14.4" customHeight="1" thickBot="1" x14ac:dyDescent="0.35">
      <c r="A19" s="398" t="s">
        <v>272</v>
      </c>
      <c r="B19" s="376">
        <v>1.3877245097040001</v>
      </c>
      <c r="C19" s="376">
        <v>0.77522999999999997</v>
      </c>
      <c r="D19" s="377">
        <v>-0.61249450970399999</v>
      </c>
      <c r="E19" s="378">
        <v>0.55863393244000004</v>
      </c>
      <c r="F19" s="376">
        <v>0.77522997558200002</v>
      </c>
      <c r="G19" s="377">
        <v>0.58142248168599997</v>
      </c>
      <c r="H19" s="379">
        <v>0</v>
      </c>
      <c r="I19" s="376">
        <v>0</v>
      </c>
      <c r="J19" s="377">
        <v>-0.58142248168599997</v>
      </c>
      <c r="K19" s="380">
        <v>0</v>
      </c>
    </row>
    <row r="20" spans="1:11" ht="14.4" customHeight="1" thickBot="1" x14ac:dyDescent="0.35">
      <c r="A20" s="398" t="s">
        <v>273</v>
      </c>
      <c r="B20" s="376">
        <v>54.200525703906003</v>
      </c>
      <c r="C20" s="376">
        <v>58.391559999999998</v>
      </c>
      <c r="D20" s="377">
        <v>4.191034296093</v>
      </c>
      <c r="E20" s="378">
        <v>1.077324606019</v>
      </c>
      <c r="F20" s="376">
        <v>60.999998078647003</v>
      </c>
      <c r="G20" s="377">
        <v>45.749998558984998</v>
      </c>
      <c r="H20" s="379">
        <v>6.9814999999999996</v>
      </c>
      <c r="I20" s="376">
        <v>49.01661</v>
      </c>
      <c r="J20" s="377">
        <v>3.2666114410140001</v>
      </c>
      <c r="K20" s="380">
        <v>0.80355100891599995</v>
      </c>
    </row>
    <row r="21" spans="1:11" ht="14.4" customHeight="1" thickBot="1" x14ac:dyDescent="0.35">
      <c r="A21" s="398" t="s">
        <v>274</v>
      </c>
      <c r="B21" s="376">
        <v>74.822096011097997</v>
      </c>
      <c r="C21" s="376">
        <v>83.550460000000001</v>
      </c>
      <c r="D21" s="377">
        <v>8.7283639889020002</v>
      </c>
      <c r="E21" s="378">
        <v>1.1166548981410001</v>
      </c>
      <c r="F21" s="376">
        <v>87.999997228213005</v>
      </c>
      <c r="G21" s="377">
        <v>65.999997921160002</v>
      </c>
      <c r="H21" s="379">
        <v>3.8801399999999999</v>
      </c>
      <c r="I21" s="376">
        <v>50.01276</v>
      </c>
      <c r="J21" s="377">
        <v>-15.98723792116</v>
      </c>
      <c r="K21" s="380">
        <v>0.56832683608199996</v>
      </c>
    </row>
    <row r="22" spans="1:11" ht="14.4" customHeight="1" thickBot="1" x14ac:dyDescent="0.35">
      <c r="A22" s="398" t="s">
        <v>275</v>
      </c>
      <c r="B22" s="376">
        <v>71.585487819205994</v>
      </c>
      <c r="C22" s="376">
        <v>73.231430000000003</v>
      </c>
      <c r="D22" s="377">
        <v>1.6459421807929999</v>
      </c>
      <c r="E22" s="378">
        <v>1.0229926795349999</v>
      </c>
      <c r="F22" s="376">
        <v>74.999997637681005</v>
      </c>
      <c r="G22" s="377">
        <v>56.249998228260999</v>
      </c>
      <c r="H22" s="379">
        <v>8.2199799999999996</v>
      </c>
      <c r="I22" s="376">
        <v>52.126620000000003</v>
      </c>
      <c r="J22" s="377">
        <v>-4.1233782282610001</v>
      </c>
      <c r="K22" s="380">
        <v>0.69502162189100003</v>
      </c>
    </row>
    <row r="23" spans="1:11" ht="14.4" customHeight="1" thickBot="1" x14ac:dyDescent="0.35">
      <c r="A23" s="398" t="s">
        <v>276</v>
      </c>
      <c r="B23" s="376">
        <v>5.9938415171989998</v>
      </c>
      <c r="C23" s="376">
        <v>5.9203900000000003</v>
      </c>
      <c r="D23" s="377">
        <v>-7.3451517199000005E-2</v>
      </c>
      <c r="E23" s="378">
        <v>0.987745502281</v>
      </c>
      <c r="F23" s="376">
        <v>5.9999998110139998</v>
      </c>
      <c r="G23" s="377">
        <v>4.4999998582599998</v>
      </c>
      <c r="H23" s="379">
        <v>0.18</v>
      </c>
      <c r="I23" s="376">
        <v>4.3887999999999998</v>
      </c>
      <c r="J23" s="377">
        <v>-0.11119985826000001</v>
      </c>
      <c r="K23" s="380">
        <v>0.73146668970600004</v>
      </c>
    </row>
    <row r="24" spans="1:11" ht="14.4" customHeight="1" thickBot="1" x14ac:dyDescent="0.35">
      <c r="A24" s="398" t="s">
        <v>277</v>
      </c>
      <c r="B24" s="376">
        <v>165.03610098861901</v>
      </c>
      <c r="C24" s="376">
        <v>181.35649000000001</v>
      </c>
      <c r="D24" s="377">
        <v>16.320389011381</v>
      </c>
      <c r="E24" s="378">
        <v>1.098889812069</v>
      </c>
      <c r="F24" s="376">
        <v>178.999994361934</v>
      </c>
      <c r="G24" s="377">
        <v>134.24999577144999</v>
      </c>
      <c r="H24" s="379">
        <v>10.808999999999999</v>
      </c>
      <c r="I24" s="376">
        <v>133.51474999999999</v>
      </c>
      <c r="J24" s="377">
        <v>-0.73524577145000003</v>
      </c>
      <c r="K24" s="380">
        <v>0.74589248159400001</v>
      </c>
    </row>
    <row r="25" spans="1:11" ht="14.4" customHeight="1" thickBot="1" x14ac:dyDescent="0.35">
      <c r="A25" s="398" t="s">
        <v>278</v>
      </c>
      <c r="B25" s="376">
        <v>0</v>
      </c>
      <c r="C25" s="376">
        <v>0</v>
      </c>
      <c r="D25" s="377">
        <v>0</v>
      </c>
      <c r="E25" s="378">
        <v>1</v>
      </c>
      <c r="F25" s="376">
        <v>0</v>
      </c>
      <c r="G25" s="377">
        <v>0</v>
      </c>
      <c r="H25" s="379">
        <v>0</v>
      </c>
      <c r="I25" s="376">
        <v>7.4749999999999997E-2</v>
      </c>
      <c r="J25" s="377">
        <v>7.4749999999999997E-2</v>
      </c>
      <c r="K25" s="387" t="s">
        <v>267</v>
      </c>
    </row>
    <row r="26" spans="1:11" ht="14.4" customHeight="1" thickBot="1" x14ac:dyDescent="0.35">
      <c r="A26" s="398" t="s">
        <v>279</v>
      </c>
      <c r="B26" s="376">
        <v>3531.9338074854199</v>
      </c>
      <c r="C26" s="376">
        <v>3455.68217</v>
      </c>
      <c r="D26" s="377">
        <v>-76.251637485415003</v>
      </c>
      <c r="E26" s="378">
        <v>0.97841079656499996</v>
      </c>
      <c r="F26" s="376">
        <v>3477.99989045143</v>
      </c>
      <c r="G26" s="377">
        <v>2608.4999178385701</v>
      </c>
      <c r="H26" s="379">
        <v>385.15508999999997</v>
      </c>
      <c r="I26" s="376">
        <v>2428.0249100000001</v>
      </c>
      <c r="J26" s="377">
        <v>-180.475007838572</v>
      </c>
      <c r="K26" s="380">
        <v>0.69810954182700002</v>
      </c>
    </row>
    <row r="27" spans="1:11" ht="14.4" customHeight="1" thickBot="1" x14ac:dyDescent="0.35">
      <c r="A27" s="397" t="s">
        <v>280</v>
      </c>
      <c r="B27" s="381">
        <v>0</v>
      </c>
      <c r="C27" s="381">
        <v>2.1897000000000002</v>
      </c>
      <c r="D27" s="382">
        <v>2.1897000000000002</v>
      </c>
      <c r="E27" s="383" t="s">
        <v>256</v>
      </c>
      <c r="F27" s="381">
        <v>0</v>
      </c>
      <c r="G27" s="382">
        <v>0</v>
      </c>
      <c r="H27" s="384">
        <v>0</v>
      </c>
      <c r="I27" s="381">
        <v>0</v>
      </c>
      <c r="J27" s="382">
        <v>0</v>
      </c>
      <c r="K27" s="385" t="s">
        <v>256</v>
      </c>
    </row>
    <row r="28" spans="1:11" ht="14.4" customHeight="1" thickBot="1" x14ac:dyDescent="0.35">
      <c r="A28" s="398" t="s">
        <v>281</v>
      </c>
      <c r="B28" s="376">
        <v>0</v>
      </c>
      <c r="C28" s="376">
        <v>2.1897000000000002</v>
      </c>
      <c r="D28" s="377">
        <v>2.1897000000000002</v>
      </c>
      <c r="E28" s="386" t="s">
        <v>256</v>
      </c>
      <c r="F28" s="376">
        <v>0</v>
      </c>
      <c r="G28" s="377">
        <v>0</v>
      </c>
      <c r="H28" s="379">
        <v>0</v>
      </c>
      <c r="I28" s="376">
        <v>0</v>
      </c>
      <c r="J28" s="377">
        <v>0</v>
      </c>
      <c r="K28" s="387" t="s">
        <v>256</v>
      </c>
    </row>
    <row r="29" spans="1:11" ht="14.4" customHeight="1" thickBot="1" x14ac:dyDescent="0.35">
      <c r="A29" s="397" t="s">
        <v>282</v>
      </c>
      <c r="B29" s="381">
        <v>633.99054647967</v>
      </c>
      <c r="C29" s="381">
        <v>552.97370000000001</v>
      </c>
      <c r="D29" s="382">
        <v>-81.016846479668999</v>
      </c>
      <c r="E29" s="388">
        <v>0.87221127045199998</v>
      </c>
      <c r="F29" s="381">
        <v>505.02884351081298</v>
      </c>
      <c r="G29" s="382">
        <v>378.77163263311002</v>
      </c>
      <c r="H29" s="384">
        <v>54.712310000000002</v>
      </c>
      <c r="I29" s="381">
        <v>381.26706000000001</v>
      </c>
      <c r="J29" s="382">
        <v>2.49542736689</v>
      </c>
      <c r="K29" s="389">
        <v>0.75494115811100004</v>
      </c>
    </row>
    <row r="30" spans="1:11" ht="14.4" customHeight="1" thickBot="1" x14ac:dyDescent="0.35">
      <c r="A30" s="398" t="s">
        <v>283</v>
      </c>
      <c r="B30" s="376">
        <v>8.6984907783719994</v>
      </c>
      <c r="C30" s="376">
        <v>5.1700699999989999</v>
      </c>
      <c r="D30" s="377">
        <v>-3.5284207783719999</v>
      </c>
      <c r="E30" s="378">
        <v>0.59436402609600003</v>
      </c>
      <c r="F30" s="376">
        <v>6.8951855880900004</v>
      </c>
      <c r="G30" s="377">
        <v>5.171389191067</v>
      </c>
      <c r="H30" s="379">
        <v>2.544</v>
      </c>
      <c r="I30" s="376">
        <v>5.3289999999999997</v>
      </c>
      <c r="J30" s="377">
        <v>0.157610808932</v>
      </c>
      <c r="K30" s="380">
        <v>0.77285809524899995</v>
      </c>
    </row>
    <row r="31" spans="1:11" ht="14.4" customHeight="1" thickBot="1" x14ac:dyDescent="0.35">
      <c r="A31" s="398" t="s">
        <v>284</v>
      </c>
      <c r="B31" s="376">
        <v>7.7343111015010004</v>
      </c>
      <c r="C31" s="376">
        <v>10.28407</v>
      </c>
      <c r="D31" s="377">
        <v>2.5497588984980002</v>
      </c>
      <c r="E31" s="378">
        <v>1.329668520574</v>
      </c>
      <c r="F31" s="376">
        <v>8.9999997165209997</v>
      </c>
      <c r="G31" s="377">
        <v>6.7499997873910003</v>
      </c>
      <c r="H31" s="379">
        <v>0.33488000000000001</v>
      </c>
      <c r="I31" s="376">
        <v>6.1065399999999999</v>
      </c>
      <c r="J31" s="377">
        <v>-0.64345978739099996</v>
      </c>
      <c r="K31" s="380">
        <v>0.67850446581500001</v>
      </c>
    </row>
    <row r="32" spans="1:11" ht="14.4" customHeight="1" thickBot="1" x14ac:dyDescent="0.35">
      <c r="A32" s="398" t="s">
        <v>285</v>
      </c>
      <c r="B32" s="376">
        <v>250.50493545676201</v>
      </c>
      <c r="C32" s="376">
        <v>202.44847999999999</v>
      </c>
      <c r="D32" s="377">
        <v>-48.056455456761</v>
      </c>
      <c r="E32" s="378">
        <v>0.80816164212800001</v>
      </c>
      <c r="F32" s="376">
        <v>184.12453938459001</v>
      </c>
      <c r="G32" s="377">
        <v>138.093404538443</v>
      </c>
      <c r="H32" s="379">
        <v>28.837409999999998</v>
      </c>
      <c r="I32" s="376">
        <v>180.28064000000001</v>
      </c>
      <c r="J32" s="377">
        <v>42.187235461557002</v>
      </c>
      <c r="K32" s="380">
        <v>0.97912337270500005</v>
      </c>
    </row>
    <row r="33" spans="1:11" ht="14.4" customHeight="1" thickBot="1" x14ac:dyDescent="0.35">
      <c r="A33" s="398" t="s">
        <v>286</v>
      </c>
      <c r="B33" s="376">
        <v>62.995975792518998</v>
      </c>
      <c r="C33" s="376">
        <v>37.376100000000001</v>
      </c>
      <c r="D33" s="377">
        <v>-25.619875792519</v>
      </c>
      <c r="E33" s="378">
        <v>0.59330932698100003</v>
      </c>
      <c r="F33" s="376">
        <v>45.999998551110998</v>
      </c>
      <c r="G33" s="377">
        <v>34.499998913333002</v>
      </c>
      <c r="H33" s="379">
        <v>2.8983300000000001</v>
      </c>
      <c r="I33" s="376">
        <v>27.777460000000001</v>
      </c>
      <c r="J33" s="377">
        <v>-6.7225389133329996</v>
      </c>
      <c r="K33" s="380">
        <v>0.60385784510700002</v>
      </c>
    </row>
    <row r="34" spans="1:11" ht="14.4" customHeight="1" thickBot="1" x14ac:dyDescent="0.35">
      <c r="A34" s="398" t="s">
        <v>287</v>
      </c>
      <c r="B34" s="376">
        <v>18.998460503922999</v>
      </c>
      <c r="C34" s="376">
        <v>27.142130000000002</v>
      </c>
      <c r="D34" s="377">
        <v>8.1436694960770009</v>
      </c>
      <c r="E34" s="378">
        <v>1.4286489157569999</v>
      </c>
      <c r="F34" s="376">
        <v>19.999999370047998</v>
      </c>
      <c r="G34" s="377">
        <v>14.999999527536</v>
      </c>
      <c r="H34" s="379">
        <v>0.23880000000000001</v>
      </c>
      <c r="I34" s="376">
        <v>10.45213</v>
      </c>
      <c r="J34" s="377">
        <v>-4.5478695275360002</v>
      </c>
      <c r="K34" s="380">
        <v>0.52260651646</v>
      </c>
    </row>
    <row r="35" spans="1:11" ht="14.4" customHeight="1" thickBot="1" x14ac:dyDescent="0.35">
      <c r="A35" s="398" t="s">
        <v>288</v>
      </c>
      <c r="B35" s="376">
        <v>0.40808617724200003</v>
      </c>
      <c r="C35" s="376">
        <v>0.19900000000000001</v>
      </c>
      <c r="D35" s="377">
        <v>-0.20908617724199999</v>
      </c>
      <c r="E35" s="378">
        <v>0.48764209889299998</v>
      </c>
      <c r="F35" s="376">
        <v>0.22232651379099999</v>
      </c>
      <c r="G35" s="377">
        <v>0.166744885343</v>
      </c>
      <c r="H35" s="379">
        <v>0</v>
      </c>
      <c r="I35" s="376">
        <v>0</v>
      </c>
      <c r="J35" s="377">
        <v>-0.166744885343</v>
      </c>
      <c r="K35" s="380">
        <v>0</v>
      </c>
    </row>
    <row r="36" spans="1:11" ht="14.4" customHeight="1" thickBot="1" x14ac:dyDescent="0.35">
      <c r="A36" s="398" t="s">
        <v>289</v>
      </c>
      <c r="B36" s="376">
        <v>0.37213232892499998</v>
      </c>
      <c r="C36" s="376">
        <v>1.51824</v>
      </c>
      <c r="D36" s="377">
        <v>1.1461076710739999</v>
      </c>
      <c r="E36" s="378">
        <v>4.0798390303370002</v>
      </c>
      <c r="F36" s="376">
        <v>2.302442247029</v>
      </c>
      <c r="G36" s="377">
        <v>1.726831685272</v>
      </c>
      <c r="H36" s="379">
        <v>0</v>
      </c>
      <c r="I36" s="376">
        <v>0.91832999999999998</v>
      </c>
      <c r="J36" s="377">
        <v>-0.80850168527199995</v>
      </c>
      <c r="K36" s="380">
        <v>0.39885039513300002</v>
      </c>
    </row>
    <row r="37" spans="1:11" ht="14.4" customHeight="1" thickBot="1" x14ac:dyDescent="0.35">
      <c r="A37" s="398" t="s">
        <v>290</v>
      </c>
      <c r="B37" s="376">
        <v>156.983850996256</v>
      </c>
      <c r="C37" s="376">
        <v>154.4667</v>
      </c>
      <c r="D37" s="377">
        <v>-2.5171509962559999</v>
      </c>
      <c r="E37" s="378">
        <v>0.983965541803</v>
      </c>
      <c r="F37" s="376">
        <v>139.99999559033901</v>
      </c>
      <c r="G37" s="377">
        <v>104.999996692754</v>
      </c>
      <c r="H37" s="379">
        <v>5.8043699999999996</v>
      </c>
      <c r="I37" s="376">
        <v>63.997770000000003</v>
      </c>
      <c r="J37" s="377">
        <v>-41.002226692754</v>
      </c>
      <c r="K37" s="380">
        <v>0.45712694296900003</v>
      </c>
    </row>
    <row r="38" spans="1:11" ht="14.4" customHeight="1" thickBot="1" x14ac:dyDescent="0.35">
      <c r="A38" s="398" t="s">
        <v>291</v>
      </c>
      <c r="B38" s="376">
        <v>69.299227268392002</v>
      </c>
      <c r="C38" s="376">
        <v>33.330370000000002</v>
      </c>
      <c r="D38" s="377">
        <v>-35.968857268392</v>
      </c>
      <c r="E38" s="378">
        <v>0.48096308305000002</v>
      </c>
      <c r="F38" s="376">
        <v>36.484358439144998</v>
      </c>
      <c r="G38" s="377">
        <v>27.363268829359001</v>
      </c>
      <c r="H38" s="379">
        <v>1.0527</v>
      </c>
      <c r="I38" s="376">
        <v>10.80791</v>
      </c>
      <c r="J38" s="377">
        <v>-16.555358829359001</v>
      </c>
      <c r="K38" s="380">
        <v>0.29623407022499998</v>
      </c>
    </row>
    <row r="39" spans="1:11" ht="14.4" customHeight="1" thickBot="1" x14ac:dyDescent="0.35">
      <c r="A39" s="398" t="s">
        <v>292</v>
      </c>
      <c r="B39" s="376">
        <v>0</v>
      </c>
      <c r="C39" s="376">
        <v>0</v>
      </c>
      <c r="D39" s="377">
        <v>0</v>
      </c>
      <c r="E39" s="386" t="s">
        <v>256</v>
      </c>
      <c r="F39" s="376">
        <v>0</v>
      </c>
      <c r="G39" s="377">
        <v>0</v>
      </c>
      <c r="H39" s="379">
        <v>0</v>
      </c>
      <c r="I39" s="376">
        <v>2.4940000000000002</v>
      </c>
      <c r="J39" s="377">
        <v>2.4940000000000002</v>
      </c>
      <c r="K39" s="387" t="s">
        <v>267</v>
      </c>
    </row>
    <row r="40" spans="1:11" ht="14.4" customHeight="1" thickBot="1" x14ac:dyDescent="0.35">
      <c r="A40" s="398" t="s">
        <v>293</v>
      </c>
      <c r="B40" s="376">
        <v>0</v>
      </c>
      <c r="C40" s="376">
        <v>4.1230000000000002</v>
      </c>
      <c r="D40" s="377">
        <v>4.1230000000000002</v>
      </c>
      <c r="E40" s="386" t="s">
        <v>256</v>
      </c>
      <c r="F40" s="376">
        <v>0</v>
      </c>
      <c r="G40" s="377">
        <v>0</v>
      </c>
      <c r="H40" s="379">
        <v>0</v>
      </c>
      <c r="I40" s="376">
        <v>0</v>
      </c>
      <c r="J40" s="377">
        <v>0</v>
      </c>
      <c r="K40" s="387" t="s">
        <v>256</v>
      </c>
    </row>
    <row r="41" spans="1:11" ht="14.4" customHeight="1" thickBot="1" x14ac:dyDescent="0.35">
      <c r="A41" s="398" t="s">
        <v>294</v>
      </c>
      <c r="B41" s="376">
        <v>57.995076075775003</v>
      </c>
      <c r="C41" s="376">
        <v>76.915539999999993</v>
      </c>
      <c r="D41" s="377">
        <v>18.920463924225</v>
      </c>
      <c r="E41" s="378">
        <v>1.32624259169</v>
      </c>
      <c r="F41" s="376">
        <v>59.999998110145</v>
      </c>
      <c r="G41" s="377">
        <v>44.999998582609003</v>
      </c>
      <c r="H41" s="379">
        <v>13.00182</v>
      </c>
      <c r="I41" s="376">
        <v>73.103279999999998</v>
      </c>
      <c r="J41" s="377">
        <v>28.103281417390999</v>
      </c>
      <c r="K41" s="380">
        <v>1.218388038376</v>
      </c>
    </row>
    <row r="42" spans="1:11" ht="14.4" customHeight="1" thickBot="1" x14ac:dyDescent="0.35">
      <c r="A42" s="397" t="s">
        <v>295</v>
      </c>
      <c r="B42" s="381">
        <v>59.435216117666002</v>
      </c>
      <c r="C42" s="381">
        <v>69.268010000000004</v>
      </c>
      <c r="D42" s="382">
        <v>9.8327938823330001</v>
      </c>
      <c r="E42" s="388">
        <v>1.1654371688130001</v>
      </c>
      <c r="F42" s="381">
        <v>41.383601235020997</v>
      </c>
      <c r="G42" s="382">
        <v>31.037700926266002</v>
      </c>
      <c r="H42" s="384">
        <v>0.93140000000000001</v>
      </c>
      <c r="I42" s="381">
        <v>42.962800000000001</v>
      </c>
      <c r="J42" s="382">
        <v>11.925099073733</v>
      </c>
      <c r="K42" s="389">
        <v>1.038160013093</v>
      </c>
    </row>
    <row r="43" spans="1:11" ht="14.4" customHeight="1" thickBot="1" x14ac:dyDescent="0.35">
      <c r="A43" s="398" t="s">
        <v>296</v>
      </c>
      <c r="B43" s="376">
        <v>0</v>
      </c>
      <c r="C43" s="376">
        <v>43.899149999999999</v>
      </c>
      <c r="D43" s="377">
        <v>43.899149999999999</v>
      </c>
      <c r="E43" s="386" t="s">
        <v>256</v>
      </c>
      <c r="F43" s="376">
        <v>0</v>
      </c>
      <c r="G43" s="377">
        <v>0</v>
      </c>
      <c r="H43" s="379">
        <v>0.84699999999999998</v>
      </c>
      <c r="I43" s="376">
        <v>41.043199999999999</v>
      </c>
      <c r="J43" s="377">
        <v>41.043199999999999</v>
      </c>
      <c r="K43" s="387" t="s">
        <v>256</v>
      </c>
    </row>
    <row r="44" spans="1:11" ht="14.4" customHeight="1" thickBot="1" x14ac:dyDescent="0.35">
      <c r="A44" s="398" t="s">
        <v>297</v>
      </c>
      <c r="B44" s="376">
        <v>48.159195307303001</v>
      </c>
      <c r="C44" s="376">
        <v>0.17</v>
      </c>
      <c r="D44" s="377">
        <v>-47.989195307303</v>
      </c>
      <c r="E44" s="378">
        <v>3.5299593130000001E-3</v>
      </c>
      <c r="F44" s="376">
        <v>0.30668451326200002</v>
      </c>
      <c r="G44" s="377">
        <v>0.23001338494599999</v>
      </c>
      <c r="H44" s="379">
        <v>0</v>
      </c>
      <c r="I44" s="376">
        <v>0</v>
      </c>
      <c r="J44" s="377">
        <v>-0.23001338494599999</v>
      </c>
      <c r="K44" s="380">
        <v>0</v>
      </c>
    </row>
    <row r="45" spans="1:11" ht="14.4" customHeight="1" thickBot="1" x14ac:dyDescent="0.35">
      <c r="A45" s="398" t="s">
        <v>298</v>
      </c>
      <c r="B45" s="376">
        <v>0.27396933219800002</v>
      </c>
      <c r="C45" s="376">
        <v>21.0975</v>
      </c>
      <c r="D45" s="377">
        <v>20.823530667800998</v>
      </c>
      <c r="E45" s="378">
        <v>77.006794266799005</v>
      </c>
      <c r="F45" s="376">
        <v>36.076916879247001</v>
      </c>
      <c r="G45" s="377">
        <v>27.057687659435</v>
      </c>
      <c r="H45" s="379">
        <v>0</v>
      </c>
      <c r="I45" s="376">
        <v>0</v>
      </c>
      <c r="J45" s="377">
        <v>-27.057687659435</v>
      </c>
      <c r="K45" s="380">
        <v>0</v>
      </c>
    </row>
    <row r="46" spans="1:11" ht="14.4" customHeight="1" thickBot="1" x14ac:dyDescent="0.35">
      <c r="A46" s="398" t="s">
        <v>299</v>
      </c>
      <c r="B46" s="376">
        <v>0</v>
      </c>
      <c r="C46" s="376">
        <v>0</v>
      </c>
      <c r="D46" s="377">
        <v>0</v>
      </c>
      <c r="E46" s="378">
        <v>1</v>
      </c>
      <c r="F46" s="376">
        <v>0</v>
      </c>
      <c r="G46" s="377">
        <v>0</v>
      </c>
      <c r="H46" s="379">
        <v>0</v>
      </c>
      <c r="I46" s="376">
        <v>1.4883</v>
      </c>
      <c r="J46" s="377">
        <v>1.4883</v>
      </c>
      <c r="K46" s="387" t="s">
        <v>267</v>
      </c>
    </row>
    <row r="47" spans="1:11" ht="14.4" customHeight="1" thickBot="1" x14ac:dyDescent="0.35">
      <c r="A47" s="398" t="s">
        <v>300</v>
      </c>
      <c r="B47" s="376">
        <v>11.002051478165001</v>
      </c>
      <c r="C47" s="376">
        <v>4.1013599999999997</v>
      </c>
      <c r="D47" s="377">
        <v>-6.9006914781640001</v>
      </c>
      <c r="E47" s="378">
        <v>0.37278138610200001</v>
      </c>
      <c r="F47" s="376">
        <v>4.9999998425119996</v>
      </c>
      <c r="G47" s="377">
        <v>3.7499998818839999</v>
      </c>
      <c r="H47" s="379">
        <v>8.4400000000000003E-2</v>
      </c>
      <c r="I47" s="376">
        <v>0.43130000000000002</v>
      </c>
      <c r="J47" s="377">
        <v>-3.3186998818840001</v>
      </c>
      <c r="K47" s="380">
        <v>8.6260002715999998E-2</v>
      </c>
    </row>
    <row r="48" spans="1:11" ht="14.4" customHeight="1" thickBot="1" x14ac:dyDescent="0.35">
      <c r="A48" s="397" t="s">
        <v>301</v>
      </c>
      <c r="B48" s="381">
        <v>130.97194802735399</v>
      </c>
      <c r="C48" s="381">
        <v>111.35354</v>
      </c>
      <c r="D48" s="382">
        <v>-19.618408027352999</v>
      </c>
      <c r="E48" s="388">
        <v>0.85020908428899999</v>
      </c>
      <c r="F48" s="381">
        <v>121.999996157295</v>
      </c>
      <c r="G48" s="382">
        <v>91.499997117971006</v>
      </c>
      <c r="H48" s="384">
        <v>8.0472000000000001</v>
      </c>
      <c r="I48" s="381">
        <v>72.150620000000004</v>
      </c>
      <c r="J48" s="382">
        <v>-19.349377117970999</v>
      </c>
      <c r="K48" s="389">
        <v>0.59139854321700003</v>
      </c>
    </row>
    <row r="49" spans="1:11" ht="14.4" customHeight="1" thickBot="1" x14ac:dyDescent="0.35">
      <c r="A49" s="398" t="s">
        <v>302</v>
      </c>
      <c r="B49" s="376">
        <v>28.978374727725999</v>
      </c>
      <c r="C49" s="376">
        <v>21.3643</v>
      </c>
      <c r="D49" s="377">
        <v>-7.6140747277259999</v>
      </c>
      <c r="E49" s="378">
        <v>0.73724976644499995</v>
      </c>
      <c r="F49" s="376">
        <v>22.999999275554998</v>
      </c>
      <c r="G49" s="377">
        <v>17.249999456666</v>
      </c>
      <c r="H49" s="379">
        <v>4.2963300000000002</v>
      </c>
      <c r="I49" s="376">
        <v>23.21997</v>
      </c>
      <c r="J49" s="377">
        <v>5.9699705433329999</v>
      </c>
      <c r="K49" s="380">
        <v>1.009563944842</v>
      </c>
    </row>
    <row r="50" spans="1:11" ht="14.4" customHeight="1" thickBot="1" x14ac:dyDescent="0.35">
      <c r="A50" s="398" t="s">
        <v>303</v>
      </c>
      <c r="B50" s="376">
        <v>0</v>
      </c>
      <c r="C50" s="376">
        <v>1.32</v>
      </c>
      <c r="D50" s="377">
        <v>1.32</v>
      </c>
      <c r="E50" s="386" t="s">
        <v>256</v>
      </c>
      <c r="F50" s="376">
        <v>0.99999996850200001</v>
      </c>
      <c r="G50" s="377">
        <v>0.74999997637600002</v>
      </c>
      <c r="H50" s="379">
        <v>0</v>
      </c>
      <c r="I50" s="376">
        <v>0</v>
      </c>
      <c r="J50" s="377">
        <v>-0.74999997637600002</v>
      </c>
      <c r="K50" s="380">
        <v>0</v>
      </c>
    </row>
    <row r="51" spans="1:11" ht="14.4" customHeight="1" thickBot="1" x14ac:dyDescent="0.35">
      <c r="A51" s="398" t="s">
        <v>304</v>
      </c>
      <c r="B51" s="376">
        <v>22.002116269260998</v>
      </c>
      <c r="C51" s="376">
        <v>18.633150000000001</v>
      </c>
      <c r="D51" s="377">
        <v>-3.36896626926</v>
      </c>
      <c r="E51" s="378">
        <v>0.84687989882199999</v>
      </c>
      <c r="F51" s="376">
        <v>21.999999307052999</v>
      </c>
      <c r="G51" s="377">
        <v>16.499999480290001</v>
      </c>
      <c r="H51" s="379">
        <v>0.90797000000000005</v>
      </c>
      <c r="I51" s="376">
        <v>14.736359999999999</v>
      </c>
      <c r="J51" s="377">
        <v>-1.7636394802890001</v>
      </c>
      <c r="K51" s="380">
        <v>0.66983456655200002</v>
      </c>
    </row>
    <row r="52" spans="1:11" ht="14.4" customHeight="1" thickBot="1" x14ac:dyDescent="0.35">
      <c r="A52" s="398" t="s">
        <v>305</v>
      </c>
      <c r="B52" s="376">
        <v>19.999611650733002</v>
      </c>
      <c r="C52" s="376">
        <v>28.609190000000002</v>
      </c>
      <c r="D52" s="377">
        <v>8.6095783492670002</v>
      </c>
      <c r="E52" s="378">
        <v>1.430487276434</v>
      </c>
      <c r="F52" s="376">
        <v>29.999999055071999</v>
      </c>
      <c r="G52" s="377">
        <v>22.499999291304</v>
      </c>
      <c r="H52" s="379">
        <v>1.7269000000000001</v>
      </c>
      <c r="I52" s="376">
        <v>17.164169999999999</v>
      </c>
      <c r="J52" s="377">
        <v>-5.335829291304</v>
      </c>
      <c r="K52" s="380">
        <v>0.57213901802</v>
      </c>
    </row>
    <row r="53" spans="1:11" ht="14.4" customHeight="1" thickBot="1" x14ac:dyDescent="0.35">
      <c r="A53" s="398" t="s">
        <v>306</v>
      </c>
      <c r="B53" s="376">
        <v>59.991845379632998</v>
      </c>
      <c r="C53" s="376">
        <v>41.426900000000003</v>
      </c>
      <c r="D53" s="377">
        <v>-18.564945379632999</v>
      </c>
      <c r="E53" s="378">
        <v>0.69054218515599997</v>
      </c>
      <c r="F53" s="376">
        <v>45.999998551110998</v>
      </c>
      <c r="G53" s="377">
        <v>34.499998913333002</v>
      </c>
      <c r="H53" s="379">
        <v>1.1160000000000001</v>
      </c>
      <c r="I53" s="376">
        <v>17.03012</v>
      </c>
      <c r="J53" s="377">
        <v>-17.469878913333002</v>
      </c>
      <c r="K53" s="380">
        <v>0.37022001166099999</v>
      </c>
    </row>
    <row r="54" spans="1:11" ht="14.4" customHeight="1" thickBot="1" x14ac:dyDescent="0.35">
      <c r="A54" s="396" t="s">
        <v>29</v>
      </c>
      <c r="B54" s="376">
        <v>2000.48672618874</v>
      </c>
      <c r="C54" s="376">
        <v>1480.4110000000001</v>
      </c>
      <c r="D54" s="377">
        <v>-520.07572618873996</v>
      </c>
      <c r="E54" s="378">
        <v>0.74002540512699999</v>
      </c>
      <c r="F54" s="376">
        <v>1437.00516722561</v>
      </c>
      <c r="G54" s="377">
        <v>1077.7538754192101</v>
      </c>
      <c r="H54" s="379">
        <v>108.50020000000001</v>
      </c>
      <c r="I54" s="376">
        <v>1059.0672400000001</v>
      </c>
      <c r="J54" s="377">
        <v>-18.686635419209001</v>
      </c>
      <c r="K54" s="380">
        <v>0.73699612510400003</v>
      </c>
    </row>
    <row r="55" spans="1:11" ht="14.4" customHeight="1" thickBot="1" x14ac:dyDescent="0.35">
      <c r="A55" s="397" t="s">
        <v>307</v>
      </c>
      <c r="B55" s="381">
        <v>2000.48672618874</v>
      </c>
      <c r="C55" s="381">
        <v>1480.4110000000001</v>
      </c>
      <c r="D55" s="382">
        <v>-520.07572618873996</v>
      </c>
      <c r="E55" s="388">
        <v>0.74002540512699999</v>
      </c>
      <c r="F55" s="381">
        <v>1437.00516722561</v>
      </c>
      <c r="G55" s="382">
        <v>1077.7538754192101</v>
      </c>
      <c r="H55" s="384">
        <v>108.50020000000001</v>
      </c>
      <c r="I55" s="381">
        <v>1059.0672400000001</v>
      </c>
      <c r="J55" s="382">
        <v>-18.686635419209001</v>
      </c>
      <c r="K55" s="389">
        <v>0.73699612510400003</v>
      </c>
    </row>
    <row r="56" spans="1:11" ht="14.4" customHeight="1" thickBot="1" x14ac:dyDescent="0.35">
      <c r="A56" s="398" t="s">
        <v>308</v>
      </c>
      <c r="B56" s="376">
        <v>689.69753160715197</v>
      </c>
      <c r="C56" s="376">
        <v>554.50699999999995</v>
      </c>
      <c r="D56" s="377">
        <v>-135.190531607152</v>
      </c>
      <c r="E56" s="378">
        <v>0.80398576852600001</v>
      </c>
      <c r="F56" s="376">
        <v>525.99998343227696</v>
      </c>
      <c r="G56" s="377">
        <v>394.49998757420798</v>
      </c>
      <c r="H56" s="379">
        <v>72.664000000000001</v>
      </c>
      <c r="I56" s="376">
        <v>354.12900000000002</v>
      </c>
      <c r="J56" s="377">
        <v>-40.370987574207</v>
      </c>
      <c r="K56" s="380">
        <v>0.67324907063499995</v>
      </c>
    </row>
    <row r="57" spans="1:11" ht="14.4" customHeight="1" thickBot="1" x14ac:dyDescent="0.35">
      <c r="A57" s="398" t="s">
        <v>309</v>
      </c>
      <c r="B57" s="376">
        <v>220.00149025923901</v>
      </c>
      <c r="C57" s="376">
        <v>201.333</v>
      </c>
      <c r="D57" s="377">
        <v>-18.668490259239</v>
      </c>
      <c r="E57" s="378">
        <v>0.91514380090199998</v>
      </c>
      <c r="F57" s="376">
        <v>219.99999307053301</v>
      </c>
      <c r="G57" s="377">
        <v>164.99999480290001</v>
      </c>
      <c r="H57" s="379">
        <v>17.675999999999998</v>
      </c>
      <c r="I57" s="376">
        <v>150.77699999999999</v>
      </c>
      <c r="J57" s="377">
        <v>-14.222994802899001</v>
      </c>
      <c r="K57" s="380">
        <v>0.685350021586</v>
      </c>
    </row>
    <row r="58" spans="1:11" ht="14.4" customHeight="1" thickBot="1" x14ac:dyDescent="0.35">
      <c r="A58" s="398" t="s">
        <v>310</v>
      </c>
      <c r="B58" s="376">
        <v>1071.2745011321499</v>
      </c>
      <c r="C58" s="376">
        <v>719.82700000000102</v>
      </c>
      <c r="D58" s="377">
        <v>-351.44750113214502</v>
      </c>
      <c r="E58" s="378">
        <v>0.67193515689799999</v>
      </c>
      <c r="F58" s="376">
        <v>675.99997870764196</v>
      </c>
      <c r="G58" s="377">
        <v>506.99998403073101</v>
      </c>
      <c r="H58" s="379">
        <v>16.9602</v>
      </c>
      <c r="I58" s="376">
        <v>544.56124</v>
      </c>
      <c r="J58" s="377">
        <v>37.561255969268998</v>
      </c>
      <c r="K58" s="380">
        <v>0.80556398987</v>
      </c>
    </row>
    <row r="59" spans="1:11" ht="14.4" customHeight="1" thickBot="1" x14ac:dyDescent="0.35">
      <c r="A59" s="398" t="s">
        <v>311</v>
      </c>
      <c r="B59" s="376">
        <v>19.513203190203999</v>
      </c>
      <c r="C59" s="376">
        <v>4.7439999999999998</v>
      </c>
      <c r="D59" s="377">
        <v>-14.769203190203999</v>
      </c>
      <c r="E59" s="378">
        <v>0.243117439702</v>
      </c>
      <c r="F59" s="376">
        <v>15.005212015161</v>
      </c>
      <c r="G59" s="377">
        <v>11.253909011371</v>
      </c>
      <c r="H59" s="379">
        <v>1.2</v>
      </c>
      <c r="I59" s="376">
        <v>9.6</v>
      </c>
      <c r="J59" s="377">
        <v>-1.653909011371</v>
      </c>
      <c r="K59" s="380">
        <v>0.63977769792899997</v>
      </c>
    </row>
    <row r="60" spans="1:11" ht="14.4" customHeight="1" thickBot="1" x14ac:dyDescent="0.35">
      <c r="A60" s="399" t="s">
        <v>312</v>
      </c>
      <c r="B60" s="381">
        <v>3426.00676836605</v>
      </c>
      <c r="C60" s="381">
        <v>3460.87336</v>
      </c>
      <c r="D60" s="382">
        <v>34.866591633947998</v>
      </c>
      <c r="E60" s="388">
        <v>1.0101770352449999</v>
      </c>
      <c r="F60" s="381">
        <v>6309.8015483092804</v>
      </c>
      <c r="G60" s="382">
        <v>4732.3511612319598</v>
      </c>
      <c r="H60" s="384">
        <v>162.69385</v>
      </c>
      <c r="I60" s="381">
        <v>2839.0865399999998</v>
      </c>
      <c r="J60" s="382">
        <v>-1893.2646212319601</v>
      </c>
      <c r="K60" s="389">
        <v>0.44994862647599998</v>
      </c>
    </row>
    <row r="61" spans="1:11" ht="14.4" customHeight="1" thickBot="1" x14ac:dyDescent="0.35">
      <c r="A61" s="396" t="s">
        <v>32</v>
      </c>
      <c r="B61" s="376">
        <v>600.45396722338796</v>
      </c>
      <c r="C61" s="376">
        <v>1009.07589</v>
      </c>
      <c r="D61" s="377">
        <v>408.62192277661302</v>
      </c>
      <c r="E61" s="378">
        <v>1.68052164709</v>
      </c>
      <c r="F61" s="376">
        <v>3620.0084035507898</v>
      </c>
      <c r="G61" s="377">
        <v>2715.0063026630901</v>
      </c>
      <c r="H61" s="379">
        <v>23.45589</v>
      </c>
      <c r="I61" s="376">
        <v>1213.7322799999999</v>
      </c>
      <c r="J61" s="377">
        <v>-1501.2740226630899</v>
      </c>
      <c r="K61" s="380">
        <v>0.335284381884</v>
      </c>
    </row>
    <row r="62" spans="1:11" ht="14.4" customHeight="1" thickBot="1" x14ac:dyDescent="0.35">
      <c r="A62" s="400" t="s">
        <v>313</v>
      </c>
      <c r="B62" s="376">
        <v>600.45396722338796</v>
      </c>
      <c r="C62" s="376">
        <v>1009.07589</v>
      </c>
      <c r="D62" s="377">
        <v>408.62192277661302</v>
      </c>
      <c r="E62" s="378">
        <v>1.68052164709</v>
      </c>
      <c r="F62" s="376">
        <v>3620.0084035507898</v>
      </c>
      <c r="G62" s="377">
        <v>2715.0063026630901</v>
      </c>
      <c r="H62" s="379">
        <v>23.45589</v>
      </c>
      <c r="I62" s="376">
        <v>1213.7322799999999</v>
      </c>
      <c r="J62" s="377">
        <v>-1501.2740226630899</v>
      </c>
      <c r="K62" s="380">
        <v>0.335284381884</v>
      </c>
    </row>
    <row r="63" spans="1:11" ht="14.4" customHeight="1" thickBot="1" x14ac:dyDescent="0.35">
      <c r="A63" s="398" t="s">
        <v>314</v>
      </c>
      <c r="B63" s="376">
        <v>232.40679870340699</v>
      </c>
      <c r="C63" s="376">
        <v>268.54640000000001</v>
      </c>
      <c r="D63" s="377">
        <v>36.139601296591998</v>
      </c>
      <c r="E63" s="378">
        <v>1.1555014805849999</v>
      </c>
      <c r="F63" s="376">
        <v>199.05923241692</v>
      </c>
      <c r="G63" s="377">
        <v>149.29442431269001</v>
      </c>
      <c r="H63" s="379">
        <v>6.0979999999999999</v>
      </c>
      <c r="I63" s="376">
        <v>50.337000000000003</v>
      </c>
      <c r="J63" s="377">
        <v>-98.957424312689994</v>
      </c>
      <c r="K63" s="380">
        <v>0.25287448056900003</v>
      </c>
    </row>
    <row r="64" spans="1:11" ht="14.4" customHeight="1" thickBot="1" x14ac:dyDescent="0.35">
      <c r="A64" s="398" t="s">
        <v>315</v>
      </c>
      <c r="B64" s="376">
        <v>0</v>
      </c>
      <c r="C64" s="376">
        <v>0</v>
      </c>
      <c r="D64" s="377">
        <v>0</v>
      </c>
      <c r="E64" s="378">
        <v>1</v>
      </c>
      <c r="F64" s="376">
        <v>0</v>
      </c>
      <c r="G64" s="377">
        <v>0</v>
      </c>
      <c r="H64" s="379">
        <v>0</v>
      </c>
      <c r="I64" s="376">
        <v>2.8130000000000002</v>
      </c>
      <c r="J64" s="377">
        <v>2.8130000000000002</v>
      </c>
      <c r="K64" s="387" t="s">
        <v>267</v>
      </c>
    </row>
    <row r="65" spans="1:11" ht="14.4" customHeight="1" thickBot="1" x14ac:dyDescent="0.35">
      <c r="A65" s="398" t="s">
        <v>316</v>
      </c>
      <c r="B65" s="376">
        <v>60.935718011589003</v>
      </c>
      <c r="C65" s="376">
        <v>20.753599999999999</v>
      </c>
      <c r="D65" s="377">
        <v>-40.182118011588997</v>
      </c>
      <c r="E65" s="378">
        <v>0.340581857032</v>
      </c>
      <c r="F65" s="376">
        <v>0.837244092986</v>
      </c>
      <c r="G65" s="377">
        <v>0.62793306973899998</v>
      </c>
      <c r="H65" s="379">
        <v>0</v>
      </c>
      <c r="I65" s="376">
        <v>42.661160000000002</v>
      </c>
      <c r="J65" s="377">
        <v>42.03322693026</v>
      </c>
      <c r="K65" s="380">
        <v>50.954268124883001</v>
      </c>
    </row>
    <row r="66" spans="1:11" ht="14.4" customHeight="1" thickBot="1" x14ac:dyDescent="0.35">
      <c r="A66" s="398" t="s">
        <v>317</v>
      </c>
      <c r="B66" s="376">
        <v>159.99972987145199</v>
      </c>
      <c r="C66" s="376">
        <v>488.69936999999999</v>
      </c>
      <c r="D66" s="377">
        <v>328.69964012854899</v>
      </c>
      <c r="E66" s="378">
        <v>3.0543762192130002</v>
      </c>
      <c r="F66" s="376">
        <v>3284.9998965304699</v>
      </c>
      <c r="G66" s="377">
        <v>2463.7499223978498</v>
      </c>
      <c r="H66" s="379">
        <v>5.6482200000000002</v>
      </c>
      <c r="I66" s="376">
        <v>1017.9696</v>
      </c>
      <c r="J66" s="377">
        <v>-1445.7803223978499</v>
      </c>
      <c r="K66" s="380">
        <v>0.30988421067299998</v>
      </c>
    </row>
    <row r="67" spans="1:11" ht="14.4" customHeight="1" thickBot="1" x14ac:dyDescent="0.35">
      <c r="A67" s="398" t="s">
        <v>318</v>
      </c>
      <c r="B67" s="376">
        <v>147.111720636939</v>
      </c>
      <c r="C67" s="376">
        <v>231.07651999999999</v>
      </c>
      <c r="D67" s="377">
        <v>83.964799363059996</v>
      </c>
      <c r="E67" s="378">
        <v>1.5707553347850001</v>
      </c>
      <c r="F67" s="376">
        <v>135.11203051041099</v>
      </c>
      <c r="G67" s="377">
        <v>101.334022882808</v>
      </c>
      <c r="H67" s="379">
        <v>11.709669999999999</v>
      </c>
      <c r="I67" s="376">
        <v>99.951520000000002</v>
      </c>
      <c r="J67" s="377">
        <v>-1.3825028828079999</v>
      </c>
      <c r="K67" s="380">
        <v>0.73976772921199996</v>
      </c>
    </row>
    <row r="68" spans="1:11" ht="14.4" customHeight="1" thickBot="1" x14ac:dyDescent="0.35">
      <c r="A68" s="401" t="s">
        <v>33</v>
      </c>
      <c r="B68" s="381">
        <v>0</v>
      </c>
      <c r="C68" s="381">
        <v>0.16800000000000001</v>
      </c>
      <c r="D68" s="382">
        <v>0.16800000000000001</v>
      </c>
      <c r="E68" s="383" t="s">
        <v>256</v>
      </c>
      <c r="F68" s="381">
        <v>0</v>
      </c>
      <c r="G68" s="382">
        <v>0</v>
      </c>
      <c r="H68" s="384">
        <v>0</v>
      </c>
      <c r="I68" s="381">
        <v>0.95199999999999996</v>
      </c>
      <c r="J68" s="382">
        <v>0.95199999999999996</v>
      </c>
      <c r="K68" s="385" t="s">
        <v>256</v>
      </c>
    </row>
    <row r="69" spans="1:11" ht="14.4" customHeight="1" thickBot="1" x14ac:dyDescent="0.35">
      <c r="A69" s="397" t="s">
        <v>319</v>
      </c>
      <c r="B69" s="381">
        <v>0</v>
      </c>
      <c r="C69" s="381">
        <v>0.16800000000000001</v>
      </c>
      <c r="D69" s="382">
        <v>0.16800000000000001</v>
      </c>
      <c r="E69" s="383" t="s">
        <v>256</v>
      </c>
      <c r="F69" s="381">
        <v>0</v>
      </c>
      <c r="G69" s="382">
        <v>0</v>
      </c>
      <c r="H69" s="384">
        <v>0</v>
      </c>
      <c r="I69" s="381">
        <v>0.95199999999999996</v>
      </c>
      <c r="J69" s="382">
        <v>0.95199999999999996</v>
      </c>
      <c r="K69" s="385" t="s">
        <v>256</v>
      </c>
    </row>
    <row r="70" spans="1:11" ht="14.4" customHeight="1" thickBot="1" x14ac:dyDescent="0.35">
      <c r="A70" s="398" t="s">
        <v>320</v>
      </c>
      <c r="B70" s="376">
        <v>0</v>
      </c>
      <c r="C70" s="376">
        <v>0.16800000000000001</v>
      </c>
      <c r="D70" s="377">
        <v>0.16800000000000001</v>
      </c>
      <c r="E70" s="386" t="s">
        <v>256</v>
      </c>
      <c r="F70" s="376">
        <v>0</v>
      </c>
      <c r="G70" s="377">
        <v>0</v>
      </c>
      <c r="H70" s="379">
        <v>0</v>
      </c>
      <c r="I70" s="376">
        <v>0.95199999999999996</v>
      </c>
      <c r="J70" s="377">
        <v>0.95199999999999996</v>
      </c>
      <c r="K70" s="387" t="s">
        <v>256</v>
      </c>
    </row>
    <row r="71" spans="1:11" ht="14.4" customHeight="1" thickBot="1" x14ac:dyDescent="0.35">
      <c r="A71" s="396" t="s">
        <v>34</v>
      </c>
      <c r="B71" s="376">
        <v>2825.55280114267</v>
      </c>
      <c r="C71" s="376">
        <v>2451.6294699999999</v>
      </c>
      <c r="D71" s="377">
        <v>-373.92333114266398</v>
      </c>
      <c r="E71" s="378">
        <v>0.86766365470399998</v>
      </c>
      <c r="F71" s="376">
        <v>2689.7931447584901</v>
      </c>
      <c r="G71" s="377">
        <v>2017.34485856887</v>
      </c>
      <c r="H71" s="379">
        <v>139.23795999999999</v>
      </c>
      <c r="I71" s="376">
        <v>1624.4022600000001</v>
      </c>
      <c r="J71" s="377">
        <v>-392.94259856886799</v>
      </c>
      <c r="K71" s="380">
        <v>0.60391345080299996</v>
      </c>
    </row>
    <row r="72" spans="1:11" ht="14.4" customHeight="1" thickBot="1" x14ac:dyDescent="0.35">
      <c r="A72" s="397" t="s">
        <v>321</v>
      </c>
      <c r="B72" s="381">
        <v>0.206244573264</v>
      </c>
      <c r="C72" s="381">
        <v>2.048</v>
      </c>
      <c r="D72" s="382">
        <v>1.841755426735</v>
      </c>
      <c r="E72" s="388">
        <v>9.9299582412399996</v>
      </c>
      <c r="F72" s="381">
        <v>1.872367545413</v>
      </c>
      <c r="G72" s="382">
        <v>1.4042756590600001</v>
      </c>
      <c r="H72" s="384">
        <v>0</v>
      </c>
      <c r="I72" s="381">
        <v>0.753</v>
      </c>
      <c r="J72" s="382">
        <v>-0.65127565905999996</v>
      </c>
      <c r="K72" s="389">
        <v>0.402164629399</v>
      </c>
    </row>
    <row r="73" spans="1:11" ht="14.4" customHeight="1" thickBot="1" x14ac:dyDescent="0.35">
      <c r="A73" s="398" t="s">
        <v>322</v>
      </c>
      <c r="B73" s="376">
        <v>0.206244573264</v>
      </c>
      <c r="C73" s="376">
        <v>2.048</v>
      </c>
      <c r="D73" s="377">
        <v>1.841755426735</v>
      </c>
      <c r="E73" s="378">
        <v>9.9299582412399996</v>
      </c>
      <c r="F73" s="376">
        <v>1.872367545413</v>
      </c>
      <c r="G73" s="377">
        <v>1.4042756590600001</v>
      </c>
      <c r="H73" s="379">
        <v>0</v>
      </c>
      <c r="I73" s="376">
        <v>0.753</v>
      </c>
      <c r="J73" s="377">
        <v>-0.65127565905999996</v>
      </c>
      <c r="K73" s="380">
        <v>0.402164629399</v>
      </c>
    </row>
    <row r="74" spans="1:11" ht="14.4" customHeight="1" thickBot="1" x14ac:dyDescent="0.35">
      <c r="A74" s="397" t="s">
        <v>323</v>
      </c>
      <c r="B74" s="381">
        <v>86.143393206305007</v>
      </c>
      <c r="C74" s="381">
        <v>80.916460000000001</v>
      </c>
      <c r="D74" s="382">
        <v>-5.2269332063049996</v>
      </c>
      <c r="E74" s="388">
        <v>0.93932287768300005</v>
      </c>
      <c r="F74" s="381">
        <v>83.033351075648</v>
      </c>
      <c r="G74" s="382">
        <v>62.275013306736</v>
      </c>
      <c r="H74" s="384">
        <v>5.0597899999999996</v>
      </c>
      <c r="I74" s="381">
        <v>47.61795</v>
      </c>
      <c r="J74" s="382">
        <v>-14.657063306735999</v>
      </c>
      <c r="K74" s="389">
        <v>0.57347980519999997</v>
      </c>
    </row>
    <row r="75" spans="1:11" ht="14.4" customHeight="1" thickBot="1" x14ac:dyDescent="0.35">
      <c r="A75" s="398" t="s">
        <v>324</v>
      </c>
      <c r="B75" s="376">
        <v>3.8248432068999998</v>
      </c>
      <c r="C75" s="376">
        <v>4.5888</v>
      </c>
      <c r="D75" s="377">
        <v>0.763956793099</v>
      </c>
      <c r="E75" s="378">
        <v>1.199735453657</v>
      </c>
      <c r="F75" s="376">
        <v>4.4612483474550002</v>
      </c>
      <c r="G75" s="377">
        <v>3.3459362605909999</v>
      </c>
      <c r="H75" s="379">
        <v>0.2394</v>
      </c>
      <c r="I75" s="376">
        <v>3.0735000000000001</v>
      </c>
      <c r="J75" s="377">
        <v>-0.27243626059100001</v>
      </c>
      <c r="K75" s="380">
        <v>0.68893272927799998</v>
      </c>
    </row>
    <row r="76" spans="1:11" ht="14.4" customHeight="1" thickBot="1" x14ac:dyDescent="0.35">
      <c r="A76" s="398" t="s">
        <v>325</v>
      </c>
      <c r="B76" s="376">
        <v>82.318549999403999</v>
      </c>
      <c r="C76" s="376">
        <v>76.327659999999995</v>
      </c>
      <c r="D76" s="377">
        <v>-5.9908899994039997</v>
      </c>
      <c r="E76" s="378">
        <v>0.92722308641899998</v>
      </c>
      <c r="F76" s="376">
        <v>78.572102728191993</v>
      </c>
      <c r="G76" s="377">
        <v>58.929077046144002</v>
      </c>
      <c r="H76" s="379">
        <v>4.8203899999999997</v>
      </c>
      <c r="I76" s="376">
        <v>44.544449999999998</v>
      </c>
      <c r="J76" s="377">
        <v>-14.384627046144001</v>
      </c>
      <c r="K76" s="380">
        <v>0.56692449932300004</v>
      </c>
    </row>
    <row r="77" spans="1:11" ht="14.4" customHeight="1" thickBot="1" x14ac:dyDescent="0.35">
      <c r="A77" s="397" t="s">
        <v>326</v>
      </c>
      <c r="B77" s="381">
        <v>22.801184140690999</v>
      </c>
      <c r="C77" s="381">
        <v>34.851680000000002</v>
      </c>
      <c r="D77" s="382">
        <v>12.050495859308</v>
      </c>
      <c r="E77" s="388">
        <v>1.5285030718120001</v>
      </c>
      <c r="F77" s="381">
        <v>33.356025102627001</v>
      </c>
      <c r="G77" s="382">
        <v>25.017018826969998</v>
      </c>
      <c r="H77" s="384">
        <v>0.63161999999999996</v>
      </c>
      <c r="I77" s="381">
        <v>31.328600000000002</v>
      </c>
      <c r="J77" s="382">
        <v>6.3115811730290003</v>
      </c>
      <c r="K77" s="389">
        <v>0.93921862403</v>
      </c>
    </row>
    <row r="78" spans="1:11" ht="14.4" customHeight="1" thickBot="1" x14ac:dyDescent="0.35">
      <c r="A78" s="398" t="s">
        <v>327</v>
      </c>
      <c r="B78" s="376">
        <v>3.3560261532609998</v>
      </c>
      <c r="C78" s="376">
        <v>3.24</v>
      </c>
      <c r="D78" s="377">
        <v>-0.11602615326100001</v>
      </c>
      <c r="E78" s="378">
        <v>0.96542751815299999</v>
      </c>
      <c r="F78" s="376">
        <v>3.3560260475539998</v>
      </c>
      <c r="G78" s="377">
        <v>2.5170195356659999</v>
      </c>
      <c r="H78" s="379">
        <v>0</v>
      </c>
      <c r="I78" s="376">
        <v>2.4300000000000002</v>
      </c>
      <c r="J78" s="377">
        <v>-8.7019535666E-2</v>
      </c>
      <c r="K78" s="380">
        <v>0.72407066142099996</v>
      </c>
    </row>
    <row r="79" spans="1:11" ht="14.4" customHeight="1" thickBot="1" x14ac:dyDescent="0.35">
      <c r="A79" s="398" t="s">
        <v>328</v>
      </c>
      <c r="B79" s="376">
        <v>19.445157987428999</v>
      </c>
      <c r="C79" s="376">
        <v>31.61168</v>
      </c>
      <c r="D79" s="377">
        <v>12.166522012570001</v>
      </c>
      <c r="E79" s="378">
        <v>1.6256838859539999</v>
      </c>
      <c r="F79" s="376">
        <v>29.999999055071999</v>
      </c>
      <c r="G79" s="377">
        <v>22.499999291304</v>
      </c>
      <c r="H79" s="379">
        <v>0.63161999999999996</v>
      </c>
      <c r="I79" s="376">
        <v>28.898599999999998</v>
      </c>
      <c r="J79" s="377">
        <v>6.3986007086949996</v>
      </c>
      <c r="K79" s="380">
        <v>0.96328669700699998</v>
      </c>
    </row>
    <row r="80" spans="1:11" ht="14.4" customHeight="1" thickBot="1" x14ac:dyDescent="0.35">
      <c r="A80" s="397" t="s">
        <v>329</v>
      </c>
      <c r="B80" s="381">
        <v>0</v>
      </c>
      <c r="C80" s="381">
        <v>26.163</v>
      </c>
      <c r="D80" s="382">
        <v>26.163</v>
      </c>
      <c r="E80" s="383" t="s">
        <v>267</v>
      </c>
      <c r="F80" s="381">
        <v>0</v>
      </c>
      <c r="G80" s="382">
        <v>0</v>
      </c>
      <c r="H80" s="384">
        <v>0</v>
      </c>
      <c r="I80" s="381">
        <v>5.15</v>
      </c>
      <c r="J80" s="382">
        <v>5.15</v>
      </c>
      <c r="K80" s="385" t="s">
        <v>256</v>
      </c>
    </row>
    <row r="81" spans="1:11" ht="14.4" customHeight="1" thickBot="1" x14ac:dyDescent="0.35">
      <c r="A81" s="398" t="s">
        <v>330</v>
      </c>
      <c r="B81" s="376">
        <v>0</v>
      </c>
      <c r="C81" s="376">
        <v>26.163</v>
      </c>
      <c r="D81" s="377">
        <v>26.163</v>
      </c>
      <c r="E81" s="386" t="s">
        <v>267</v>
      </c>
      <c r="F81" s="376">
        <v>0</v>
      </c>
      <c r="G81" s="377">
        <v>0</v>
      </c>
      <c r="H81" s="379">
        <v>0</v>
      </c>
      <c r="I81" s="376">
        <v>5.15</v>
      </c>
      <c r="J81" s="377">
        <v>5.15</v>
      </c>
      <c r="K81" s="387" t="s">
        <v>256</v>
      </c>
    </row>
    <row r="82" spans="1:11" ht="14.4" customHeight="1" thickBot="1" x14ac:dyDescent="0.35">
      <c r="A82" s="397" t="s">
        <v>331</v>
      </c>
      <c r="B82" s="381">
        <v>811.72734945402703</v>
      </c>
      <c r="C82" s="381">
        <v>764.45072000000005</v>
      </c>
      <c r="D82" s="382">
        <v>-47.276629454026001</v>
      </c>
      <c r="E82" s="388">
        <v>0.94175799363400003</v>
      </c>
      <c r="F82" s="381">
        <v>815.70458823780996</v>
      </c>
      <c r="G82" s="382">
        <v>611.77844117835696</v>
      </c>
      <c r="H82" s="384">
        <v>71.431550000000001</v>
      </c>
      <c r="I82" s="381">
        <v>577.95466999999996</v>
      </c>
      <c r="J82" s="382">
        <v>-33.823771178356999</v>
      </c>
      <c r="K82" s="389">
        <v>0.70853428843400001</v>
      </c>
    </row>
    <row r="83" spans="1:11" ht="14.4" customHeight="1" thickBot="1" x14ac:dyDescent="0.35">
      <c r="A83" s="398" t="s">
        <v>332</v>
      </c>
      <c r="B83" s="376">
        <v>762.31896980064903</v>
      </c>
      <c r="C83" s="376">
        <v>708.58483999999999</v>
      </c>
      <c r="D83" s="377">
        <v>-53.734129800647999</v>
      </c>
      <c r="E83" s="378">
        <v>0.92951227513699997</v>
      </c>
      <c r="F83" s="376">
        <v>759.13140415938699</v>
      </c>
      <c r="G83" s="377">
        <v>569.34855311954004</v>
      </c>
      <c r="H83" s="379">
        <v>64.180090000000007</v>
      </c>
      <c r="I83" s="376">
        <v>544.52589</v>
      </c>
      <c r="J83" s="377">
        <v>-24.82266311954</v>
      </c>
      <c r="K83" s="380">
        <v>0.71730123008500002</v>
      </c>
    </row>
    <row r="84" spans="1:11" ht="14.4" customHeight="1" thickBot="1" x14ac:dyDescent="0.35">
      <c r="A84" s="398" t="s">
        <v>333</v>
      </c>
      <c r="B84" s="376">
        <v>12.106639149008</v>
      </c>
      <c r="C84" s="376">
        <v>14.013</v>
      </c>
      <c r="D84" s="377">
        <v>1.906360850992</v>
      </c>
      <c r="E84" s="378">
        <v>1.1574640845840001</v>
      </c>
      <c r="F84" s="376">
        <v>14.36231725365</v>
      </c>
      <c r="G84" s="377">
        <v>10.771737940237999</v>
      </c>
      <c r="H84" s="379">
        <v>0.48399999999999999</v>
      </c>
      <c r="I84" s="376">
        <v>1.34</v>
      </c>
      <c r="J84" s="377">
        <v>-9.4317379402369994</v>
      </c>
      <c r="K84" s="380">
        <v>9.3299707583999997E-2</v>
      </c>
    </row>
    <row r="85" spans="1:11" ht="14.4" customHeight="1" thickBot="1" x14ac:dyDescent="0.35">
      <c r="A85" s="398" t="s">
        <v>334</v>
      </c>
      <c r="B85" s="376">
        <v>37.301740504370002</v>
      </c>
      <c r="C85" s="376">
        <v>41.480879999999999</v>
      </c>
      <c r="D85" s="377">
        <v>4.1791394956290002</v>
      </c>
      <c r="E85" s="378">
        <v>1.1120360454789999</v>
      </c>
      <c r="F85" s="376">
        <v>41.908126124052004</v>
      </c>
      <c r="G85" s="377">
        <v>31.431094593038999</v>
      </c>
      <c r="H85" s="379">
        <v>7.7674599999999998</v>
      </c>
      <c r="I85" s="376">
        <v>32.08878</v>
      </c>
      <c r="J85" s="377">
        <v>0.65768540696</v>
      </c>
      <c r="K85" s="380">
        <v>0.76569350547899995</v>
      </c>
    </row>
    <row r="86" spans="1:11" ht="14.4" customHeight="1" thickBot="1" x14ac:dyDescent="0.35">
      <c r="A86" s="398" t="s">
        <v>335</v>
      </c>
      <c r="B86" s="376">
        <v>0</v>
      </c>
      <c r="C86" s="376">
        <v>0.372</v>
      </c>
      <c r="D86" s="377">
        <v>0.372</v>
      </c>
      <c r="E86" s="386" t="s">
        <v>267</v>
      </c>
      <c r="F86" s="376">
        <v>0.302740700719</v>
      </c>
      <c r="G86" s="377">
        <v>0.22705552553899999</v>
      </c>
      <c r="H86" s="379">
        <v>-1</v>
      </c>
      <c r="I86" s="376">
        <v>0</v>
      </c>
      <c r="J86" s="377">
        <v>-0.22705552553899999</v>
      </c>
      <c r="K86" s="380">
        <v>0</v>
      </c>
    </row>
    <row r="87" spans="1:11" ht="14.4" customHeight="1" thickBot="1" x14ac:dyDescent="0.35">
      <c r="A87" s="397" t="s">
        <v>336</v>
      </c>
      <c r="B87" s="381">
        <v>441.27162516312598</v>
      </c>
      <c r="C87" s="381">
        <v>518.24329</v>
      </c>
      <c r="D87" s="382">
        <v>76.971664836873003</v>
      </c>
      <c r="E87" s="388">
        <v>1.1744314849340001</v>
      </c>
      <c r="F87" s="381">
        <v>339.30493338941801</v>
      </c>
      <c r="G87" s="382">
        <v>254.478700042063</v>
      </c>
      <c r="H87" s="384">
        <v>5.5179999999999998</v>
      </c>
      <c r="I87" s="381">
        <v>218.73885000000001</v>
      </c>
      <c r="J87" s="382">
        <v>-35.739850042062997</v>
      </c>
      <c r="K87" s="389">
        <v>0.64466746125600005</v>
      </c>
    </row>
    <row r="88" spans="1:11" ht="14.4" customHeight="1" thickBot="1" x14ac:dyDescent="0.35">
      <c r="A88" s="398" t="s">
        <v>337</v>
      </c>
      <c r="B88" s="376">
        <v>0</v>
      </c>
      <c r="C88" s="376">
        <v>45.962000000000003</v>
      </c>
      <c r="D88" s="377">
        <v>45.962000000000003</v>
      </c>
      <c r="E88" s="386" t="s">
        <v>267</v>
      </c>
      <c r="F88" s="376">
        <v>3.9999998740090001</v>
      </c>
      <c r="G88" s="377">
        <v>2.9999999055069999</v>
      </c>
      <c r="H88" s="379">
        <v>0</v>
      </c>
      <c r="I88" s="376">
        <v>13.34751</v>
      </c>
      <c r="J88" s="377">
        <v>10.347510094492</v>
      </c>
      <c r="K88" s="380">
        <v>3.336877605103</v>
      </c>
    </row>
    <row r="89" spans="1:11" ht="14.4" customHeight="1" thickBot="1" x14ac:dyDescent="0.35">
      <c r="A89" s="398" t="s">
        <v>338</v>
      </c>
      <c r="B89" s="376">
        <v>431.70230463298799</v>
      </c>
      <c r="C89" s="376">
        <v>461.85993000000002</v>
      </c>
      <c r="D89" s="377">
        <v>30.157625367011001</v>
      </c>
      <c r="E89" s="378">
        <v>1.069857457426</v>
      </c>
      <c r="F89" s="376">
        <v>318.79173733121303</v>
      </c>
      <c r="G89" s="377">
        <v>239.09380299841001</v>
      </c>
      <c r="H89" s="379">
        <v>5.5179999999999998</v>
      </c>
      <c r="I89" s="376">
        <v>199.9657</v>
      </c>
      <c r="J89" s="377">
        <v>-39.128102998408998</v>
      </c>
      <c r="K89" s="380">
        <v>0.62726123855600002</v>
      </c>
    </row>
    <row r="90" spans="1:11" ht="14.4" customHeight="1" thickBot="1" x14ac:dyDescent="0.35">
      <c r="A90" s="398" t="s">
        <v>339</v>
      </c>
      <c r="B90" s="376">
        <v>3.0010932502209999</v>
      </c>
      <c r="C90" s="376">
        <v>2.629</v>
      </c>
      <c r="D90" s="377">
        <v>-0.37209325022099998</v>
      </c>
      <c r="E90" s="378">
        <v>0.87601409912999995</v>
      </c>
      <c r="F90" s="376">
        <v>2.9999999055069999</v>
      </c>
      <c r="G90" s="377">
        <v>2.2499999291299999</v>
      </c>
      <c r="H90" s="379">
        <v>0</v>
      </c>
      <c r="I90" s="376">
        <v>0</v>
      </c>
      <c r="J90" s="377">
        <v>-2.2499999291299999</v>
      </c>
      <c r="K90" s="380">
        <v>0</v>
      </c>
    </row>
    <row r="91" spans="1:11" ht="14.4" customHeight="1" thickBot="1" x14ac:dyDescent="0.35">
      <c r="A91" s="398" t="s">
        <v>340</v>
      </c>
      <c r="B91" s="376">
        <v>1.4632420148550001</v>
      </c>
      <c r="C91" s="376">
        <v>4.2591999999999999</v>
      </c>
      <c r="D91" s="377">
        <v>2.7959579851440002</v>
      </c>
      <c r="E91" s="378">
        <v>2.910796680767</v>
      </c>
      <c r="F91" s="376">
        <v>3.7775766687919998</v>
      </c>
      <c r="G91" s="377">
        <v>2.833182501594</v>
      </c>
      <c r="H91" s="379">
        <v>0</v>
      </c>
      <c r="I91" s="376">
        <v>1.5488</v>
      </c>
      <c r="J91" s="377">
        <v>-1.284382501594</v>
      </c>
      <c r="K91" s="380">
        <v>0.409998296737</v>
      </c>
    </row>
    <row r="92" spans="1:11" ht="14.4" customHeight="1" thickBot="1" x14ac:dyDescent="0.35">
      <c r="A92" s="398" t="s">
        <v>341</v>
      </c>
      <c r="B92" s="376">
        <v>5.1049852650609999</v>
      </c>
      <c r="C92" s="376">
        <v>3.5331600000000001</v>
      </c>
      <c r="D92" s="377">
        <v>-1.5718252650610001</v>
      </c>
      <c r="E92" s="378">
        <v>0.692099940852</v>
      </c>
      <c r="F92" s="376">
        <v>9.7356196098950001</v>
      </c>
      <c r="G92" s="377">
        <v>7.3017147074209996</v>
      </c>
      <c r="H92" s="379">
        <v>0</v>
      </c>
      <c r="I92" s="376">
        <v>3.8768400000000001</v>
      </c>
      <c r="J92" s="377">
        <v>-3.424874707421</v>
      </c>
      <c r="K92" s="380">
        <v>0.39821194288</v>
      </c>
    </row>
    <row r="93" spans="1:11" ht="14.4" customHeight="1" thickBot="1" x14ac:dyDescent="0.35">
      <c r="A93" s="397" t="s">
        <v>342</v>
      </c>
      <c r="B93" s="381">
        <v>1463.4030046052501</v>
      </c>
      <c r="C93" s="381">
        <v>1024.95632</v>
      </c>
      <c r="D93" s="382">
        <v>-438.44668460525003</v>
      </c>
      <c r="E93" s="388">
        <v>0.70039238458200004</v>
      </c>
      <c r="F93" s="381">
        <v>1416.5218794075699</v>
      </c>
      <c r="G93" s="382">
        <v>1062.39140955568</v>
      </c>
      <c r="H93" s="384">
        <v>56.597000000000001</v>
      </c>
      <c r="I93" s="381">
        <v>742.85919000000001</v>
      </c>
      <c r="J93" s="382">
        <v>-319.53221955568</v>
      </c>
      <c r="K93" s="389">
        <v>0.52442479060799996</v>
      </c>
    </row>
    <row r="94" spans="1:11" ht="14.4" customHeight="1" thickBot="1" x14ac:dyDescent="0.35">
      <c r="A94" s="398" t="s">
        <v>343</v>
      </c>
      <c r="B94" s="376">
        <v>24.037846805084001</v>
      </c>
      <c r="C94" s="376">
        <v>17.363320000000002</v>
      </c>
      <c r="D94" s="377">
        <v>-6.6745268050839996</v>
      </c>
      <c r="E94" s="378">
        <v>0.72233258414500001</v>
      </c>
      <c r="F94" s="376">
        <v>2.5219239451469999</v>
      </c>
      <c r="G94" s="377">
        <v>1.8914429588599999</v>
      </c>
      <c r="H94" s="379">
        <v>0</v>
      </c>
      <c r="I94" s="376">
        <v>1.694</v>
      </c>
      <c r="J94" s="377">
        <v>-0.19744295885999999</v>
      </c>
      <c r="K94" s="380">
        <v>0.67170939205299995</v>
      </c>
    </row>
    <row r="95" spans="1:11" ht="14.4" customHeight="1" thickBot="1" x14ac:dyDescent="0.35">
      <c r="A95" s="398" t="s">
        <v>344</v>
      </c>
      <c r="B95" s="376">
        <v>1389.36515780017</v>
      </c>
      <c r="C95" s="376">
        <v>1005.7329999999999</v>
      </c>
      <c r="D95" s="377">
        <v>-383.63215780016702</v>
      </c>
      <c r="E95" s="378">
        <v>0.72387953185200005</v>
      </c>
      <c r="F95" s="376">
        <v>1388.9999562498699</v>
      </c>
      <c r="G95" s="377">
        <v>1041.7499671874</v>
      </c>
      <c r="H95" s="379">
        <v>56.225000000000001</v>
      </c>
      <c r="I95" s="376">
        <v>738.56119000000001</v>
      </c>
      <c r="J95" s="377">
        <v>-303.18877718739901</v>
      </c>
      <c r="K95" s="380">
        <v>0.53172153582600001</v>
      </c>
    </row>
    <row r="96" spans="1:11" ht="14.4" customHeight="1" thickBot="1" x14ac:dyDescent="0.35">
      <c r="A96" s="398" t="s">
        <v>345</v>
      </c>
      <c r="B96" s="376">
        <v>0</v>
      </c>
      <c r="C96" s="376">
        <v>1.86</v>
      </c>
      <c r="D96" s="377">
        <v>1.86</v>
      </c>
      <c r="E96" s="386" t="s">
        <v>267</v>
      </c>
      <c r="F96" s="376">
        <v>0</v>
      </c>
      <c r="G96" s="377">
        <v>0</v>
      </c>
      <c r="H96" s="379">
        <v>0.372</v>
      </c>
      <c r="I96" s="376">
        <v>2.6040000000000001</v>
      </c>
      <c r="J96" s="377">
        <v>2.6040000000000001</v>
      </c>
      <c r="K96" s="387" t="s">
        <v>256</v>
      </c>
    </row>
    <row r="97" spans="1:11" ht="14.4" customHeight="1" thickBot="1" x14ac:dyDescent="0.35">
      <c r="A97" s="398" t="s">
        <v>346</v>
      </c>
      <c r="B97" s="376">
        <v>49.999999999998998</v>
      </c>
      <c r="C97" s="376">
        <v>0</v>
      </c>
      <c r="D97" s="377">
        <v>-49.999999999998998</v>
      </c>
      <c r="E97" s="378">
        <v>0</v>
      </c>
      <c r="F97" s="376">
        <v>24.999999212559999</v>
      </c>
      <c r="G97" s="377">
        <v>18.749999409419999</v>
      </c>
      <c r="H97" s="379">
        <v>0</v>
      </c>
      <c r="I97" s="376">
        <v>0</v>
      </c>
      <c r="J97" s="377">
        <v>-18.749999409419999</v>
      </c>
      <c r="K97" s="380">
        <v>0</v>
      </c>
    </row>
    <row r="98" spans="1:11" ht="14.4" customHeight="1" thickBot="1" x14ac:dyDescent="0.35">
      <c r="A98" s="395" t="s">
        <v>35</v>
      </c>
      <c r="B98" s="376">
        <v>27891.137076979801</v>
      </c>
      <c r="C98" s="376">
        <v>27326.870149999999</v>
      </c>
      <c r="D98" s="377">
        <v>-564.26692697977001</v>
      </c>
      <c r="E98" s="378">
        <v>0.97976895221500004</v>
      </c>
      <c r="F98" s="376">
        <v>28614.999104996401</v>
      </c>
      <c r="G98" s="377">
        <v>21461.249328747301</v>
      </c>
      <c r="H98" s="379">
        <v>2116.8825000000002</v>
      </c>
      <c r="I98" s="376">
        <v>20486.774420000002</v>
      </c>
      <c r="J98" s="377">
        <v>-974.47490874727703</v>
      </c>
      <c r="K98" s="380">
        <v>0.71594531052800003</v>
      </c>
    </row>
    <row r="99" spans="1:11" ht="14.4" customHeight="1" thickBot="1" x14ac:dyDescent="0.35">
      <c r="A99" s="401" t="s">
        <v>347</v>
      </c>
      <c r="B99" s="381">
        <v>20725.9999999996</v>
      </c>
      <c r="C99" s="381">
        <v>20359.86</v>
      </c>
      <c r="D99" s="382">
        <v>-366.13999999961698</v>
      </c>
      <c r="E99" s="388">
        <v>0.98233426613899999</v>
      </c>
      <c r="F99" s="381">
        <v>21264.999336503599</v>
      </c>
      <c r="G99" s="382">
        <v>15948.749502377699</v>
      </c>
      <c r="H99" s="384">
        <v>1578.7739999999999</v>
      </c>
      <c r="I99" s="381">
        <v>15255.829</v>
      </c>
      <c r="J99" s="382">
        <v>-692.920502377665</v>
      </c>
      <c r="K99" s="389">
        <v>0.71741497653399999</v>
      </c>
    </row>
    <row r="100" spans="1:11" ht="14.4" customHeight="1" thickBot="1" x14ac:dyDescent="0.35">
      <c r="A100" s="397" t="s">
        <v>348</v>
      </c>
      <c r="B100" s="381">
        <v>20471.9999999996</v>
      </c>
      <c r="C100" s="381">
        <v>20079.992999999999</v>
      </c>
      <c r="D100" s="382">
        <v>-392.00699999961898</v>
      </c>
      <c r="E100" s="388">
        <v>0.98085155334100005</v>
      </c>
      <c r="F100" s="381">
        <v>20999.999338550901</v>
      </c>
      <c r="G100" s="382">
        <v>15749.999503913201</v>
      </c>
      <c r="H100" s="384">
        <v>1550.8520000000001</v>
      </c>
      <c r="I100" s="381">
        <v>15068.98</v>
      </c>
      <c r="J100" s="382">
        <v>-681.01950391316905</v>
      </c>
      <c r="K100" s="389">
        <v>0.71757049879199997</v>
      </c>
    </row>
    <row r="101" spans="1:11" ht="14.4" customHeight="1" thickBot="1" x14ac:dyDescent="0.35">
      <c r="A101" s="398" t="s">
        <v>349</v>
      </c>
      <c r="B101" s="376">
        <v>20471.9999999996</v>
      </c>
      <c r="C101" s="376">
        <v>20079.992999999999</v>
      </c>
      <c r="D101" s="377">
        <v>-392.00699999961898</v>
      </c>
      <c r="E101" s="378">
        <v>0.98085155334100005</v>
      </c>
      <c r="F101" s="376">
        <v>20999.999338550901</v>
      </c>
      <c r="G101" s="377">
        <v>15749.999503913201</v>
      </c>
      <c r="H101" s="379">
        <v>1550.8520000000001</v>
      </c>
      <c r="I101" s="376">
        <v>15068.98</v>
      </c>
      <c r="J101" s="377">
        <v>-681.01950391316905</v>
      </c>
      <c r="K101" s="380">
        <v>0.71757049879199997</v>
      </c>
    </row>
    <row r="102" spans="1:11" ht="14.4" customHeight="1" thickBot="1" x14ac:dyDescent="0.35">
      <c r="A102" s="397" t="s">
        <v>350</v>
      </c>
      <c r="B102" s="381">
        <v>0</v>
      </c>
      <c r="C102" s="381">
        <v>0</v>
      </c>
      <c r="D102" s="382">
        <v>0</v>
      </c>
      <c r="E102" s="388">
        <v>1</v>
      </c>
      <c r="F102" s="381">
        <v>0</v>
      </c>
      <c r="G102" s="382">
        <v>0</v>
      </c>
      <c r="H102" s="384">
        <v>0</v>
      </c>
      <c r="I102" s="381">
        <v>-11.303000000000001</v>
      </c>
      <c r="J102" s="382">
        <v>-11.303000000000001</v>
      </c>
      <c r="K102" s="385" t="s">
        <v>267</v>
      </c>
    </row>
    <row r="103" spans="1:11" ht="14.4" customHeight="1" thickBot="1" x14ac:dyDescent="0.35">
      <c r="A103" s="398" t="s">
        <v>351</v>
      </c>
      <c r="B103" s="376">
        <v>0</v>
      </c>
      <c r="C103" s="376">
        <v>0</v>
      </c>
      <c r="D103" s="377">
        <v>0</v>
      </c>
      <c r="E103" s="378">
        <v>1</v>
      </c>
      <c r="F103" s="376">
        <v>0</v>
      </c>
      <c r="G103" s="377">
        <v>0</v>
      </c>
      <c r="H103" s="379">
        <v>0</v>
      </c>
      <c r="I103" s="376">
        <v>-11.303000000000001</v>
      </c>
      <c r="J103" s="377">
        <v>-11.303000000000001</v>
      </c>
      <c r="K103" s="387" t="s">
        <v>267</v>
      </c>
    </row>
    <row r="104" spans="1:11" ht="14.4" customHeight="1" thickBot="1" x14ac:dyDescent="0.35">
      <c r="A104" s="397" t="s">
        <v>352</v>
      </c>
      <c r="B104" s="381">
        <v>191.99999999999599</v>
      </c>
      <c r="C104" s="381">
        <v>209.89</v>
      </c>
      <c r="D104" s="382">
        <v>17.890000000002999</v>
      </c>
      <c r="E104" s="388">
        <v>1.0931770833329999</v>
      </c>
      <c r="F104" s="381">
        <v>200</v>
      </c>
      <c r="G104" s="382">
        <v>150</v>
      </c>
      <c r="H104" s="384">
        <v>24.72</v>
      </c>
      <c r="I104" s="381">
        <v>152.63999999999999</v>
      </c>
      <c r="J104" s="382">
        <v>2.64</v>
      </c>
      <c r="K104" s="389">
        <v>0.76319999999999999</v>
      </c>
    </row>
    <row r="105" spans="1:11" ht="14.4" customHeight="1" thickBot="1" x14ac:dyDescent="0.35">
      <c r="A105" s="398" t="s">
        <v>353</v>
      </c>
      <c r="B105" s="376">
        <v>191.99999999999599</v>
      </c>
      <c r="C105" s="376">
        <v>209.89</v>
      </c>
      <c r="D105" s="377">
        <v>17.890000000002999</v>
      </c>
      <c r="E105" s="378">
        <v>1.0931770833329999</v>
      </c>
      <c r="F105" s="376">
        <v>200</v>
      </c>
      <c r="G105" s="377">
        <v>150</v>
      </c>
      <c r="H105" s="379">
        <v>24.72</v>
      </c>
      <c r="I105" s="376">
        <v>152.63999999999999</v>
      </c>
      <c r="J105" s="377">
        <v>2.64</v>
      </c>
      <c r="K105" s="380">
        <v>0.76319999999999999</v>
      </c>
    </row>
    <row r="106" spans="1:11" ht="14.4" customHeight="1" thickBot="1" x14ac:dyDescent="0.35">
      <c r="A106" s="397" t="s">
        <v>354</v>
      </c>
      <c r="B106" s="381">
        <v>61.999999999998003</v>
      </c>
      <c r="C106" s="381">
        <v>69.977000000000004</v>
      </c>
      <c r="D106" s="382">
        <v>7.9770000000010004</v>
      </c>
      <c r="E106" s="388">
        <v>1.1286612903219999</v>
      </c>
      <c r="F106" s="381">
        <v>64.999997952656997</v>
      </c>
      <c r="G106" s="382">
        <v>48.749998464492997</v>
      </c>
      <c r="H106" s="384">
        <v>3.202</v>
      </c>
      <c r="I106" s="381">
        <v>45.512</v>
      </c>
      <c r="J106" s="382">
        <v>-3.2379984644930002</v>
      </c>
      <c r="K106" s="389">
        <v>0.70018463743799997</v>
      </c>
    </row>
    <row r="107" spans="1:11" ht="14.4" customHeight="1" thickBot="1" x14ac:dyDescent="0.35">
      <c r="A107" s="398" t="s">
        <v>355</v>
      </c>
      <c r="B107" s="376">
        <v>61.999999999998003</v>
      </c>
      <c r="C107" s="376">
        <v>69.977000000000004</v>
      </c>
      <c r="D107" s="377">
        <v>7.9770000000010004</v>
      </c>
      <c r="E107" s="378">
        <v>1.1286612903219999</v>
      </c>
      <c r="F107" s="376">
        <v>64.999997952656997</v>
      </c>
      <c r="G107" s="377">
        <v>48.749998464492997</v>
      </c>
      <c r="H107" s="379">
        <v>3.202</v>
      </c>
      <c r="I107" s="376">
        <v>45.512</v>
      </c>
      <c r="J107" s="377">
        <v>-3.2379984644930002</v>
      </c>
      <c r="K107" s="380">
        <v>0.70018463743799997</v>
      </c>
    </row>
    <row r="108" spans="1:11" ht="14.4" customHeight="1" thickBot="1" x14ac:dyDescent="0.35">
      <c r="A108" s="396" t="s">
        <v>356</v>
      </c>
      <c r="B108" s="376">
        <v>6961.1370769801597</v>
      </c>
      <c r="C108" s="376">
        <v>6765.4158500000003</v>
      </c>
      <c r="D108" s="377">
        <v>-195.721226980155</v>
      </c>
      <c r="E108" s="378">
        <v>0.97188372749700003</v>
      </c>
      <c r="F108" s="376">
        <v>7139.9997751072997</v>
      </c>
      <c r="G108" s="377">
        <v>5354.9998313304804</v>
      </c>
      <c r="H108" s="379">
        <v>522.56780000000003</v>
      </c>
      <c r="I108" s="376">
        <v>5079.9130999999998</v>
      </c>
      <c r="J108" s="377">
        <v>-275.08673133047603</v>
      </c>
      <c r="K108" s="380">
        <v>0.71147244537800003</v>
      </c>
    </row>
    <row r="109" spans="1:11" ht="14.4" customHeight="1" thickBot="1" x14ac:dyDescent="0.35">
      <c r="A109" s="397" t="s">
        <v>357</v>
      </c>
      <c r="B109" s="381">
        <v>1843.13707698026</v>
      </c>
      <c r="C109" s="381">
        <v>1816.6360999999999</v>
      </c>
      <c r="D109" s="382">
        <v>-26.500976980259999</v>
      </c>
      <c r="E109" s="388">
        <v>0.985621808973</v>
      </c>
      <c r="F109" s="381">
        <v>1889.99994046958</v>
      </c>
      <c r="G109" s="382">
        <v>1417.49995535219</v>
      </c>
      <c r="H109" s="384">
        <v>140.58930000000001</v>
      </c>
      <c r="I109" s="381">
        <v>1361.6956</v>
      </c>
      <c r="J109" s="382">
        <v>-55.804355352183997</v>
      </c>
      <c r="K109" s="389">
        <v>0.72047388512699995</v>
      </c>
    </row>
    <row r="110" spans="1:11" ht="14.4" customHeight="1" thickBot="1" x14ac:dyDescent="0.35">
      <c r="A110" s="398" t="s">
        <v>358</v>
      </c>
      <c r="B110" s="376">
        <v>1843.13707698026</v>
      </c>
      <c r="C110" s="376">
        <v>1816.6360999999999</v>
      </c>
      <c r="D110" s="377">
        <v>-26.500976980259999</v>
      </c>
      <c r="E110" s="378">
        <v>0.985621808973</v>
      </c>
      <c r="F110" s="376">
        <v>1889.99994046958</v>
      </c>
      <c r="G110" s="377">
        <v>1417.49995535219</v>
      </c>
      <c r="H110" s="379">
        <v>140.58930000000001</v>
      </c>
      <c r="I110" s="376">
        <v>1361.6956</v>
      </c>
      <c r="J110" s="377">
        <v>-55.804355352183997</v>
      </c>
      <c r="K110" s="380">
        <v>0.72047388512699995</v>
      </c>
    </row>
    <row r="111" spans="1:11" ht="14.4" customHeight="1" thickBot="1" x14ac:dyDescent="0.35">
      <c r="A111" s="397" t="s">
        <v>359</v>
      </c>
      <c r="B111" s="381">
        <v>5117.9999999999</v>
      </c>
      <c r="C111" s="381">
        <v>4948.7797499999997</v>
      </c>
      <c r="D111" s="382">
        <v>-169.220249999895</v>
      </c>
      <c r="E111" s="388">
        <v>0.96693625439599995</v>
      </c>
      <c r="F111" s="381">
        <v>5249.9998346377197</v>
      </c>
      <c r="G111" s="382">
        <v>3937.4998759782902</v>
      </c>
      <c r="H111" s="384">
        <v>381.9785</v>
      </c>
      <c r="I111" s="381">
        <v>3722.0614999999998</v>
      </c>
      <c r="J111" s="382">
        <v>-215.43837597829199</v>
      </c>
      <c r="K111" s="389">
        <v>0.70896411756800004</v>
      </c>
    </row>
    <row r="112" spans="1:11" ht="14.4" customHeight="1" thickBot="1" x14ac:dyDescent="0.35">
      <c r="A112" s="398" t="s">
        <v>360</v>
      </c>
      <c r="B112" s="376">
        <v>5117.9999999999</v>
      </c>
      <c r="C112" s="376">
        <v>4948.7797499999997</v>
      </c>
      <c r="D112" s="377">
        <v>-169.220249999895</v>
      </c>
      <c r="E112" s="378">
        <v>0.96693625439599995</v>
      </c>
      <c r="F112" s="376">
        <v>5249.9998346377197</v>
      </c>
      <c r="G112" s="377">
        <v>3937.4998759782902</v>
      </c>
      <c r="H112" s="379">
        <v>381.9785</v>
      </c>
      <c r="I112" s="376">
        <v>3722.0614999999998</v>
      </c>
      <c r="J112" s="377">
        <v>-215.43837597829199</v>
      </c>
      <c r="K112" s="380">
        <v>0.70896411756800004</v>
      </c>
    </row>
    <row r="113" spans="1:11" ht="14.4" customHeight="1" thickBot="1" x14ac:dyDescent="0.35">
      <c r="A113" s="397" t="s">
        <v>361</v>
      </c>
      <c r="B113" s="381">
        <v>0</v>
      </c>
      <c r="C113" s="381">
        <v>0</v>
      </c>
      <c r="D113" s="382">
        <v>0</v>
      </c>
      <c r="E113" s="388">
        <v>1</v>
      </c>
      <c r="F113" s="381">
        <v>0</v>
      </c>
      <c r="G113" s="382">
        <v>0</v>
      </c>
      <c r="H113" s="384">
        <v>0</v>
      </c>
      <c r="I113" s="381">
        <v>-1.018</v>
      </c>
      <c r="J113" s="382">
        <v>-1.018</v>
      </c>
      <c r="K113" s="385" t="s">
        <v>267</v>
      </c>
    </row>
    <row r="114" spans="1:11" ht="14.4" customHeight="1" thickBot="1" x14ac:dyDescent="0.35">
      <c r="A114" s="398" t="s">
        <v>362</v>
      </c>
      <c r="B114" s="376">
        <v>0</v>
      </c>
      <c r="C114" s="376">
        <v>0</v>
      </c>
      <c r="D114" s="377">
        <v>0</v>
      </c>
      <c r="E114" s="378">
        <v>1</v>
      </c>
      <c r="F114" s="376">
        <v>0</v>
      </c>
      <c r="G114" s="377">
        <v>0</v>
      </c>
      <c r="H114" s="379">
        <v>0</v>
      </c>
      <c r="I114" s="376">
        <v>-1.018</v>
      </c>
      <c r="J114" s="377">
        <v>-1.018</v>
      </c>
      <c r="K114" s="387" t="s">
        <v>267</v>
      </c>
    </row>
    <row r="115" spans="1:11" ht="14.4" customHeight="1" thickBot="1" x14ac:dyDescent="0.35">
      <c r="A115" s="397" t="s">
        <v>363</v>
      </c>
      <c r="B115" s="381">
        <v>0</v>
      </c>
      <c r="C115" s="381">
        <v>0</v>
      </c>
      <c r="D115" s="382">
        <v>0</v>
      </c>
      <c r="E115" s="388">
        <v>1</v>
      </c>
      <c r="F115" s="381">
        <v>0</v>
      </c>
      <c r="G115" s="382">
        <v>0</v>
      </c>
      <c r="H115" s="384">
        <v>0</v>
      </c>
      <c r="I115" s="381">
        <v>-2.8260000000000001</v>
      </c>
      <c r="J115" s="382">
        <v>-2.8260000000000001</v>
      </c>
      <c r="K115" s="385" t="s">
        <v>267</v>
      </c>
    </row>
    <row r="116" spans="1:11" ht="14.4" customHeight="1" thickBot="1" x14ac:dyDescent="0.35">
      <c r="A116" s="398" t="s">
        <v>364</v>
      </c>
      <c r="B116" s="376">
        <v>0</v>
      </c>
      <c r="C116" s="376">
        <v>0</v>
      </c>
      <c r="D116" s="377">
        <v>0</v>
      </c>
      <c r="E116" s="378">
        <v>1</v>
      </c>
      <c r="F116" s="376">
        <v>0</v>
      </c>
      <c r="G116" s="377">
        <v>0</v>
      </c>
      <c r="H116" s="379">
        <v>0</v>
      </c>
      <c r="I116" s="376">
        <v>-2.8260000000000001</v>
      </c>
      <c r="J116" s="377">
        <v>-2.8260000000000001</v>
      </c>
      <c r="K116" s="387" t="s">
        <v>267</v>
      </c>
    </row>
    <row r="117" spans="1:11" ht="14.4" customHeight="1" thickBot="1" x14ac:dyDescent="0.35">
      <c r="A117" s="396" t="s">
        <v>365</v>
      </c>
      <c r="B117" s="376">
        <v>203.99999999999599</v>
      </c>
      <c r="C117" s="376">
        <v>201.5943</v>
      </c>
      <c r="D117" s="377">
        <v>-2.4056999999949999</v>
      </c>
      <c r="E117" s="378">
        <v>0.98820735294100004</v>
      </c>
      <c r="F117" s="376">
        <v>209.99999338550899</v>
      </c>
      <c r="G117" s="377">
        <v>157.49999503913199</v>
      </c>
      <c r="H117" s="379">
        <v>15.540699999999999</v>
      </c>
      <c r="I117" s="376">
        <v>151.03232</v>
      </c>
      <c r="J117" s="377">
        <v>-6.4676750391309996</v>
      </c>
      <c r="K117" s="380">
        <v>0.71920154646199996</v>
      </c>
    </row>
    <row r="118" spans="1:11" ht="14.4" customHeight="1" thickBot="1" x14ac:dyDescent="0.35">
      <c r="A118" s="397" t="s">
        <v>366</v>
      </c>
      <c r="B118" s="381">
        <v>203.99999999999599</v>
      </c>
      <c r="C118" s="381">
        <v>201.5943</v>
      </c>
      <c r="D118" s="382">
        <v>-2.4056999999949999</v>
      </c>
      <c r="E118" s="388">
        <v>0.98820735294100004</v>
      </c>
      <c r="F118" s="381">
        <v>209.99999338550899</v>
      </c>
      <c r="G118" s="382">
        <v>157.49999503913199</v>
      </c>
      <c r="H118" s="384">
        <v>15.540699999999999</v>
      </c>
      <c r="I118" s="381">
        <v>151.03232</v>
      </c>
      <c r="J118" s="382">
        <v>-6.4676750391309996</v>
      </c>
      <c r="K118" s="389">
        <v>0.71920154646199996</v>
      </c>
    </row>
    <row r="119" spans="1:11" ht="14.4" customHeight="1" thickBot="1" x14ac:dyDescent="0.35">
      <c r="A119" s="398" t="s">
        <v>367</v>
      </c>
      <c r="B119" s="376">
        <v>203.99999999999599</v>
      </c>
      <c r="C119" s="376">
        <v>201.5943</v>
      </c>
      <c r="D119" s="377">
        <v>-2.4056999999949999</v>
      </c>
      <c r="E119" s="378">
        <v>0.98820735294100004</v>
      </c>
      <c r="F119" s="376">
        <v>209.99999338550899</v>
      </c>
      <c r="G119" s="377">
        <v>157.49999503913199</v>
      </c>
      <c r="H119" s="379">
        <v>15.540699999999999</v>
      </c>
      <c r="I119" s="376">
        <v>151.03232</v>
      </c>
      <c r="J119" s="377">
        <v>-6.4676750391309996</v>
      </c>
      <c r="K119" s="380">
        <v>0.71920154646199996</v>
      </c>
    </row>
    <row r="120" spans="1:11" ht="14.4" customHeight="1" thickBot="1" x14ac:dyDescent="0.35">
      <c r="A120" s="395" t="s">
        <v>368</v>
      </c>
      <c r="B120" s="376">
        <v>0</v>
      </c>
      <c r="C120" s="376">
        <v>0.1</v>
      </c>
      <c r="D120" s="377">
        <v>0.1</v>
      </c>
      <c r="E120" s="386" t="s">
        <v>267</v>
      </c>
      <c r="F120" s="376">
        <v>0.102009169451</v>
      </c>
      <c r="G120" s="377">
        <v>7.6506877087999997E-2</v>
      </c>
      <c r="H120" s="379">
        <v>0</v>
      </c>
      <c r="I120" s="376">
        <v>0</v>
      </c>
      <c r="J120" s="377">
        <v>-7.6506877087999997E-2</v>
      </c>
      <c r="K120" s="380">
        <v>0</v>
      </c>
    </row>
    <row r="121" spans="1:11" ht="14.4" customHeight="1" thickBot="1" x14ac:dyDescent="0.35">
      <c r="A121" s="396" t="s">
        <v>369</v>
      </c>
      <c r="B121" s="376">
        <v>0</v>
      </c>
      <c r="C121" s="376">
        <v>0.1</v>
      </c>
      <c r="D121" s="377">
        <v>0.1</v>
      </c>
      <c r="E121" s="386" t="s">
        <v>267</v>
      </c>
      <c r="F121" s="376">
        <v>0.102009169451</v>
      </c>
      <c r="G121" s="377">
        <v>7.6506877087999997E-2</v>
      </c>
      <c r="H121" s="379">
        <v>0</v>
      </c>
      <c r="I121" s="376">
        <v>0</v>
      </c>
      <c r="J121" s="377">
        <v>-7.6506877087999997E-2</v>
      </c>
      <c r="K121" s="380">
        <v>0</v>
      </c>
    </row>
    <row r="122" spans="1:11" ht="14.4" customHeight="1" thickBot="1" x14ac:dyDescent="0.35">
      <c r="A122" s="397" t="s">
        <v>370</v>
      </c>
      <c r="B122" s="381">
        <v>0</v>
      </c>
      <c r="C122" s="381">
        <v>0.1</v>
      </c>
      <c r="D122" s="382">
        <v>0.1</v>
      </c>
      <c r="E122" s="383" t="s">
        <v>267</v>
      </c>
      <c r="F122" s="381">
        <v>0.102009169451</v>
      </c>
      <c r="G122" s="382">
        <v>7.6506877087999997E-2</v>
      </c>
      <c r="H122" s="384">
        <v>0</v>
      </c>
      <c r="I122" s="381">
        <v>0</v>
      </c>
      <c r="J122" s="382">
        <v>-7.6506877087999997E-2</v>
      </c>
      <c r="K122" s="389">
        <v>0</v>
      </c>
    </row>
    <row r="123" spans="1:11" ht="14.4" customHeight="1" thickBot="1" x14ac:dyDescent="0.35">
      <c r="A123" s="398" t="s">
        <v>371</v>
      </c>
      <c r="B123" s="376">
        <v>0</v>
      </c>
      <c r="C123" s="376">
        <v>0.1</v>
      </c>
      <c r="D123" s="377">
        <v>0.1</v>
      </c>
      <c r="E123" s="386" t="s">
        <v>267</v>
      </c>
      <c r="F123" s="376">
        <v>0.102009169451</v>
      </c>
      <c r="G123" s="377">
        <v>7.6506877087999997E-2</v>
      </c>
      <c r="H123" s="379">
        <v>0</v>
      </c>
      <c r="I123" s="376">
        <v>0</v>
      </c>
      <c r="J123" s="377">
        <v>-7.6506877087999997E-2</v>
      </c>
      <c r="K123" s="380">
        <v>0</v>
      </c>
    </row>
    <row r="124" spans="1:11" ht="14.4" customHeight="1" thickBot="1" x14ac:dyDescent="0.35">
      <c r="A124" s="395" t="s">
        <v>372</v>
      </c>
      <c r="B124" s="376">
        <v>0</v>
      </c>
      <c r="C124" s="376">
        <v>3.2327499999999998</v>
      </c>
      <c r="D124" s="377">
        <v>3.2327499999999998</v>
      </c>
      <c r="E124" s="386" t="s">
        <v>256</v>
      </c>
      <c r="F124" s="376">
        <v>0</v>
      </c>
      <c r="G124" s="377">
        <v>0</v>
      </c>
      <c r="H124" s="379">
        <v>0.10199999999999999</v>
      </c>
      <c r="I124" s="376">
        <v>11.73555</v>
      </c>
      <c r="J124" s="377">
        <v>11.73555</v>
      </c>
      <c r="K124" s="387" t="s">
        <v>256</v>
      </c>
    </row>
    <row r="125" spans="1:11" ht="14.4" customHeight="1" thickBot="1" x14ac:dyDescent="0.35">
      <c r="A125" s="396" t="s">
        <v>373</v>
      </c>
      <c r="B125" s="376">
        <v>0</v>
      </c>
      <c r="C125" s="376">
        <v>3.2327499999999998</v>
      </c>
      <c r="D125" s="377">
        <v>3.2327499999999998</v>
      </c>
      <c r="E125" s="386" t="s">
        <v>256</v>
      </c>
      <c r="F125" s="376">
        <v>0</v>
      </c>
      <c r="G125" s="377">
        <v>0</v>
      </c>
      <c r="H125" s="379">
        <v>0.10199999999999999</v>
      </c>
      <c r="I125" s="376">
        <v>11.73555</v>
      </c>
      <c r="J125" s="377">
        <v>11.73555</v>
      </c>
      <c r="K125" s="387" t="s">
        <v>256</v>
      </c>
    </row>
    <row r="126" spans="1:11" ht="14.4" customHeight="1" thickBot="1" x14ac:dyDescent="0.35">
      <c r="A126" s="397" t="s">
        <v>374</v>
      </c>
      <c r="B126" s="381">
        <v>0</v>
      </c>
      <c r="C126" s="381">
        <v>17.616949999999999</v>
      </c>
      <c r="D126" s="382">
        <v>17.616949999999999</v>
      </c>
      <c r="E126" s="383" t="s">
        <v>256</v>
      </c>
      <c r="F126" s="381">
        <v>0</v>
      </c>
      <c r="G126" s="382">
        <v>0</v>
      </c>
      <c r="H126" s="384">
        <v>0.10199999999999999</v>
      </c>
      <c r="I126" s="381">
        <v>11.73555</v>
      </c>
      <c r="J126" s="382">
        <v>11.73555</v>
      </c>
      <c r="K126" s="385" t="s">
        <v>256</v>
      </c>
    </row>
    <row r="127" spans="1:11" ht="14.4" customHeight="1" thickBot="1" x14ac:dyDescent="0.35">
      <c r="A127" s="398" t="s">
        <v>375</v>
      </c>
      <c r="B127" s="376">
        <v>0</v>
      </c>
      <c r="C127" s="376">
        <v>10.216950000000001</v>
      </c>
      <c r="D127" s="377">
        <v>10.216950000000001</v>
      </c>
      <c r="E127" s="386" t="s">
        <v>256</v>
      </c>
      <c r="F127" s="376">
        <v>0</v>
      </c>
      <c r="G127" s="377">
        <v>0</v>
      </c>
      <c r="H127" s="379">
        <v>0.10199999999999999</v>
      </c>
      <c r="I127" s="376">
        <v>0.83555000000000001</v>
      </c>
      <c r="J127" s="377">
        <v>0.83555000000000001</v>
      </c>
      <c r="K127" s="387" t="s">
        <v>256</v>
      </c>
    </row>
    <row r="128" spans="1:11" ht="14.4" customHeight="1" thickBot="1" x14ac:dyDescent="0.35">
      <c r="A128" s="398" t="s">
        <v>376</v>
      </c>
      <c r="B128" s="376">
        <v>0</v>
      </c>
      <c r="C128" s="376">
        <v>6</v>
      </c>
      <c r="D128" s="377">
        <v>6</v>
      </c>
      <c r="E128" s="386" t="s">
        <v>256</v>
      </c>
      <c r="F128" s="376">
        <v>0</v>
      </c>
      <c r="G128" s="377">
        <v>0</v>
      </c>
      <c r="H128" s="379">
        <v>0</v>
      </c>
      <c r="I128" s="376">
        <v>6</v>
      </c>
      <c r="J128" s="377">
        <v>6</v>
      </c>
      <c r="K128" s="387" t="s">
        <v>267</v>
      </c>
    </row>
    <row r="129" spans="1:11" ht="14.4" customHeight="1" thickBot="1" x14ac:dyDescent="0.35">
      <c r="A129" s="398" t="s">
        <v>377</v>
      </c>
      <c r="B129" s="376">
        <v>0</v>
      </c>
      <c r="C129" s="376">
        <v>0</v>
      </c>
      <c r="D129" s="377">
        <v>0</v>
      </c>
      <c r="E129" s="378">
        <v>1</v>
      </c>
      <c r="F129" s="376">
        <v>0</v>
      </c>
      <c r="G129" s="377">
        <v>0</v>
      </c>
      <c r="H129" s="379">
        <v>0</v>
      </c>
      <c r="I129" s="376">
        <v>4.9000000000000004</v>
      </c>
      <c r="J129" s="377">
        <v>4.9000000000000004</v>
      </c>
      <c r="K129" s="387" t="s">
        <v>267</v>
      </c>
    </row>
    <row r="130" spans="1:11" ht="14.4" customHeight="1" thickBot="1" x14ac:dyDescent="0.35">
      <c r="A130" s="398" t="s">
        <v>378</v>
      </c>
      <c r="B130" s="376">
        <v>0</v>
      </c>
      <c r="C130" s="376">
        <v>1.4</v>
      </c>
      <c r="D130" s="377">
        <v>1.4</v>
      </c>
      <c r="E130" s="386" t="s">
        <v>256</v>
      </c>
      <c r="F130" s="376">
        <v>0</v>
      </c>
      <c r="G130" s="377">
        <v>0</v>
      </c>
      <c r="H130" s="379">
        <v>0</v>
      </c>
      <c r="I130" s="376">
        <v>0</v>
      </c>
      <c r="J130" s="377">
        <v>0</v>
      </c>
      <c r="K130" s="387" t="s">
        <v>256</v>
      </c>
    </row>
    <row r="131" spans="1:11" ht="14.4" customHeight="1" thickBot="1" x14ac:dyDescent="0.35">
      <c r="A131" s="397" t="s">
        <v>379</v>
      </c>
      <c r="B131" s="381">
        <v>0</v>
      </c>
      <c r="C131" s="381">
        <v>-14.3842</v>
      </c>
      <c r="D131" s="382">
        <v>-14.3842</v>
      </c>
      <c r="E131" s="383" t="s">
        <v>267</v>
      </c>
      <c r="F131" s="381">
        <v>0</v>
      </c>
      <c r="G131" s="382">
        <v>0</v>
      </c>
      <c r="H131" s="384">
        <v>0</v>
      </c>
      <c r="I131" s="381">
        <v>0</v>
      </c>
      <c r="J131" s="382">
        <v>0</v>
      </c>
      <c r="K131" s="385" t="s">
        <v>256</v>
      </c>
    </row>
    <row r="132" spans="1:11" ht="14.4" customHeight="1" thickBot="1" x14ac:dyDescent="0.35">
      <c r="A132" s="398" t="s">
        <v>380</v>
      </c>
      <c r="B132" s="376">
        <v>0</v>
      </c>
      <c r="C132" s="376">
        <v>-14.3842</v>
      </c>
      <c r="D132" s="377">
        <v>-14.3842</v>
      </c>
      <c r="E132" s="386" t="s">
        <v>267</v>
      </c>
      <c r="F132" s="376">
        <v>0</v>
      </c>
      <c r="G132" s="377">
        <v>0</v>
      </c>
      <c r="H132" s="379">
        <v>0</v>
      </c>
      <c r="I132" s="376">
        <v>0</v>
      </c>
      <c r="J132" s="377">
        <v>0</v>
      </c>
      <c r="K132" s="387" t="s">
        <v>256</v>
      </c>
    </row>
    <row r="133" spans="1:11" ht="14.4" customHeight="1" thickBot="1" x14ac:dyDescent="0.35">
      <c r="A133" s="395" t="s">
        <v>381</v>
      </c>
      <c r="B133" s="376">
        <v>915.99812455183803</v>
      </c>
      <c r="C133" s="376">
        <v>1101.0498</v>
      </c>
      <c r="D133" s="377">
        <v>185.051675448162</v>
      </c>
      <c r="E133" s="378">
        <v>1.202021893373</v>
      </c>
      <c r="F133" s="376">
        <v>809.99997448694501</v>
      </c>
      <c r="G133" s="377">
        <v>607.49998086520895</v>
      </c>
      <c r="H133" s="379">
        <v>125.23497999999999</v>
      </c>
      <c r="I133" s="376">
        <v>804.17206999999996</v>
      </c>
      <c r="J133" s="377">
        <v>196.67208913479101</v>
      </c>
      <c r="K133" s="380">
        <v>0.99280505596199997</v>
      </c>
    </row>
    <row r="134" spans="1:11" ht="14.4" customHeight="1" thickBot="1" x14ac:dyDescent="0.35">
      <c r="A134" s="396" t="s">
        <v>382</v>
      </c>
      <c r="B134" s="376">
        <v>896.99812455183803</v>
      </c>
      <c r="C134" s="376">
        <v>947.83600000000001</v>
      </c>
      <c r="D134" s="377">
        <v>50.837875448162002</v>
      </c>
      <c r="E134" s="378">
        <v>1.0566755649270001</v>
      </c>
      <c r="F134" s="376">
        <v>809.99997448694501</v>
      </c>
      <c r="G134" s="377">
        <v>607.49998086520895</v>
      </c>
      <c r="H134" s="379">
        <v>66.516000000000005</v>
      </c>
      <c r="I134" s="376">
        <v>648.38900000000001</v>
      </c>
      <c r="J134" s="377">
        <v>40.889019134790999</v>
      </c>
      <c r="K134" s="380">
        <v>0.80048027212600004</v>
      </c>
    </row>
    <row r="135" spans="1:11" ht="14.4" customHeight="1" thickBot="1" x14ac:dyDescent="0.35">
      <c r="A135" s="397" t="s">
        <v>383</v>
      </c>
      <c r="B135" s="381">
        <v>896.99812455183803</v>
      </c>
      <c r="C135" s="381">
        <v>904.18499999999995</v>
      </c>
      <c r="D135" s="382">
        <v>7.1868754481619996</v>
      </c>
      <c r="E135" s="388">
        <v>1.008012140997</v>
      </c>
      <c r="F135" s="381">
        <v>809.99997448694501</v>
      </c>
      <c r="G135" s="382">
        <v>607.49998086520895</v>
      </c>
      <c r="H135" s="384">
        <v>66.516000000000005</v>
      </c>
      <c r="I135" s="381">
        <v>629.57000000000005</v>
      </c>
      <c r="J135" s="382">
        <v>22.070019134791</v>
      </c>
      <c r="K135" s="389">
        <v>0.77724693806099998</v>
      </c>
    </row>
    <row r="136" spans="1:11" ht="14.4" customHeight="1" thickBot="1" x14ac:dyDescent="0.35">
      <c r="A136" s="398" t="s">
        <v>384</v>
      </c>
      <c r="B136" s="376">
        <v>66.997338104844999</v>
      </c>
      <c r="C136" s="376">
        <v>67.403999999999996</v>
      </c>
      <c r="D136" s="377">
        <v>0.40666189515399997</v>
      </c>
      <c r="E136" s="378">
        <v>1.0060698216770001</v>
      </c>
      <c r="F136" s="376">
        <v>66.999997889661003</v>
      </c>
      <c r="G136" s="377">
        <v>50.249998417245003</v>
      </c>
      <c r="H136" s="379">
        <v>5.9580000000000002</v>
      </c>
      <c r="I136" s="376">
        <v>51.234999999999999</v>
      </c>
      <c r="J136" s="377">
        <v>0.98500158275399996</v>
      </c>
      <c r="K136" s="380">
        <v>0.76470151662300001</v>
      </c>
    </row>
    <row r="137" spans="1:11" ht="14.4" customHeight="1" thickBot="1" x14ac:dyDescent="0.35">
      <c r="A137" s="398" t="s">
        <v>385</v>
      </c>
      <c r="B137" s="376">
        <v>607.99999999998897</v>
      </c>
      <c r="C137" s="376">
        <v>615.27599999999995</v>
      </c>
      <c r="D137" s="377">
        <v>7.2760000000109999</v>
      </c>
      <c r="E137" s="378">
        <v>1.0119671052629999</v>
      </c>
      <c r="F137" s="376">
        <v>572.999981951878</v>
      </c>
      <c r="G137" s="377">
        <v>429.74998646390799</v>
      </c>
      <c r="H137" s="379">
        <v>47.985999999999997</v>
      </c>
      <c r="I137" s="376">
        <v>452.68200000000002</v>
      </c>
      <c r="J137" s="377">
        <v>22.932013536090999</v>
      </c>
      <c r="K137" s="380">
        <v>0.790020967292</v>
      </c>
    </row>
    <row r="138" spans="1:11" ht="14.4" customHeight="1" thickBot="1" x14ac:dyDescent="0.35">
      <c r="A138" s="398" t="s">
        <v>386</v>
      </c>
      <c r="B138" s="376">
        <v>94.000786447006007</v>
      </c>
      <c r="C138" s="376">
        <v>93.745000000000005</v>
      </c>
      <c r="D138" s="377">
        <v>-0.25578644700600001</v>
      </c>
      <c r="E138" s="378">
        <v>0.99727889035100004</v>
      </c>
      <c r="F138" s="376">
        <v>41.999998677100997</v>
      </c>
      <c r="G138" s="377">
        <v>31.499999007825</v>
      </c>
      <c r="H138" s="379">
        <v>2.59</v>
      </c>
      <c r="I138" s="376">
        <v>34.488999999999997</v>
      </c>
      <c r="J138" s="377">
        <v>2.9890009921740002</v>
      </c>
      <c r="K138" s="380">
        <v>0.82116669253100005</v>
      </c>
    </row>
    <row r="139" spans="1:11" ht="14.4" customHeight="1" thickBot="1" x14ac:dyDescent="0.35">
      <c r="A139" s="398" t="s">
        <v>387</v>
      </c>
      <c r="B139" s="376">
        <v>127.999999999998</v>
      </c>
      <c r="C139" s="376">
        <v>127.76</v>
      </c>
      <c r="D139" s="377">
        <v>-0.239999999997</v>
      </c>
      <c r="E139" s="378">
        <v>0.99812500000000004</v>
      </c>
      <c r="F139" s="376">
        <v>127.999995968305</v>
      </c>
      <c r="G139" s="377">
        <v>95.999996976228999</v>
      </c>
      <c r="H139" s="379">
        <v>9.9819999999999993</v>
      </c>
      <c r="I139" s="376">
        <v>91.164000000000001</v>
      </c>
      <c r="J139" s="377">
        <v>-4.8359969762289996</v>
      </c>
      <c r="K139" s="380">
        <v>0.71221877243300002</v>
      </c>
    </row>
    <row r="140" spans="1:11" ht="14.4" customHeight="1" thickBot="1" x14ac:dyDescent="0.35">
      <c r="A140" s="397" t="s">
        <v>388</v>
      </c>
      <c r="B140" s="381">
        <v>0</v>
      </c>
      <c r="C140" s="381">
        <v>43.651000000000003</v>
      </c>
      <c r="D140" s="382">
        <v>43.651000000000003</v>
      </c>
      <c r="E140" s="383" t="s">
        <v>256</v>
      </c>
      <c r="F140" s="381">
        <v>0</v>
      </c>
      <c r="G140" s="382">
        <v>0</v>
      </c>
      <c r="H140" s="384">
        <v>0</v>
      </c>
      <c r="I140" s="381">
        <v>18.818999999999999</v>
      </c>
      <c r="J140" s="382">
        <v>18.818999999999999</v>
      </c>
      <c r="K140" s="385" t="s">
        <v>256</v>
      </c>
    </row>
    <row r="141" spans="1:11" ht="14.4" customHeight="1" thickBot="1" x14ac:dyDescent="0.35">
      <c r="A141" s="398" t="s">
        <v>389</v>
      </c>
      <c r="B141" s="376">
        <v>0</v>
      </c>
      <c r="C141" s="376">
        <v>43.651000000000003</v>
      </c>
      <c r="D141" s="377">
        <v>43.651000000000003</v>
      </c>
      <c r="E141" s="386" t="s">
        <v>256</v>
      </c>
      <c r="F141" s="376">
        <v>0</v>
      </c>
      <c r="G141" s="377">
        <v>0</v>
      </c>
      <c r="H141" s="379">
        <v>0</v>
      </c>
      <c r="I141" s="376">
        <v>2.5840000000000001</v>
      </c>
      <c r="J141" s="377">
        <v>2.5840000000000001</v>
      </c>
      <c r="K141" s="387" t="s">
        <v>256</v>
      </c>
    </row>
    <row r="142" spans="1:11" ht="14.4" customHeight="1" thickBot="1" x14ac:dyDescent="0.35">
      <c r="A142" s="398" t="s">
        <v>390</v>
      </c>
      <c r="B142" s="376">
        <v>0</v>
      </c>
      <c r="C142" s="376">
        <v>0</v>
      </c>
      <c r="D142" s="377">
        <v>0</v>
      </c>
      <c r="E142" s="378">
        <v>1</v>
      </c>
      <c r="F142" s="376">
        <v>0</v>
      </c>
      <c r="G142" s="377">
        <v>0</v>
      </c>
      <c r="H142" s="379">
        <v>0</v>
      </c>
      <c r="I142" s="376">
        <v>16.234999999999999</v>
      </c>
      <c r="J142" s="377">
        <v>16.234999999999999</v>
      </c>
      <c r="K142" s="387" t="s">
        <v>267</v>
      </c>
    </row>
    <row r="143" spans="1:11" ht="14.4" customHeight="1" thickBot="1" x14ac:dyDescent="0.35">
      <c r="A143" s="396" t="s">
        <v>391</v>
      </c>
      <c r="B143" s="376">
        <v>19</v>
      </c>
      <c r="C143" s="376">
        <v>153.21379999999999</v>
      </c>
      <c r="D143" s="377">
        <v>134.21379999999999</v>
      </c>
      <c r="E143" s="378">
        <v>8.063884210526</v>
      </c>
      <c r="F143" s="376">
        <v>0</v>
      </c>
      <c r="G143" s="377">
        <v>0</v>
      </c>
      <c r="H143" s="379">
        <v>58.718980000000002</v>
      </c>
      <c r="I143" s="376">
        <v>155.78307000000001</v>
      </c>
      <c r="J143" s="377">
        <v>155.78307000000001</v>
      </c>
      <c r="K143" s="387" t="s">
        <v>256</v>
      </c>
    </row>
    <row r="144" spans="1:11" ht="14.4" customHeight="1" thickBot="1" x14ac:dyDescent="0.35">
      <c r="A144" s="397" t="s">
        <v>392</v>
      </c>
      <c r="B144" s="381">
        <v>19</v>
      </c>
      <c r="C144" s="381">
        <v>65.015799999999999</v>
      </c>
      <c r="D144" s="382">
        <v>46.015799999999999</v>
      </c>
      <c r="E144" s="388">
        <v>3.4218842105260001</v>
      </c>
      <c r="F144" s="381">
        <v>0</v>
      </c>
      <c r="G144" s="382">
        <v>0</v>
      </c>
      <c r="H144" s="384">
        <v>0</v>
      </c>
      <c r="I144" s="381">
        <v>0</v>
      </c>
      <c r="J144" s="382">
        <v>0</v>
      </c>
      <c r="K144" s="389">
        <v>0</v>
      </c>
    </row>
    <row r="145" spans="1:11" ht="14.4" customHeight="1" thickBot="1" x14ac:dyDescent="0.35">
      <c r="A145" s="398" t="s">
        <v>393</v>
      </c>
      <c r="B145" s="376">
        <v>19</v>
      </c>
      <c r="C145" s="376">
        <v>65.015799999999999</v>
      </c>
      <c r="D145" s="377">
        <v>46.015799999999999</v>
      </c>
      <c r="E145" s="378">
        <v>3.4218842105260001</v>
      </c>
      <c r="F145" s="376">
        <v>0</v>
      </c>
      <c r="G145" s="377">
        <v>0</v>
      </c>
      <c r="H145" s="379">
        <v>0</v>
      </c>
      <c r="I145" s="376">
        <v>0</v>
      </c>
      <c r="J145" s="377">
        <v>0</v>
      </c>
      <c r="K145" s="380">
        <v>0</v>
      </c>
    </row>
    <row r="146" spans="1:11" ht="14.4" customHeight="1" thickBot="1" x14ac:dyDescent="0.35">
      <c r="A146" s="397" t="s">
        <v>394</v>
      </c>
      <c r="B146" s="381">
        <v>0</v>
      </c>
      <c r="C146" s="381">
        <v>21.969000000000001</v>
      </c>
      <c r="D146" s="382">
        <v>21.969000000000001</v>
      </c>
      <c r="E146" s="383" t="s">
        <v>256</v>
      </c>
      <c r="F146" s="381">
        <v>0</v>
      </c>
      <c r="G146" s="382">
        <v>0</v>
      </c>
      <c r="H146" s="384">
        <v>33.9405</v>
      </c>
      <c r="I146" s="381">
        <v>41.79759</v>
      </c>
      <c r="J146" s="382">
        <v>41.79759</v>
      </c>
      <c r="K146" s="385" t="s">
        <v>256</v>
      </c>
    </row>
    <row r="147" spans="1:11" ht="14.4" customHeight="1" thickBot="1" x14ac:dyDescent="0.35">
      <c r="A147" s="398" t="s">
        <v>395</v>
      </c>
      <c r="B147" s="376">
        <v>0</v>
      </c>
      <c r="C147" s="376">
        <v>0</v>
      </c>
      <c r="D147" s="377">
        <v>0</v>
      </c>
      <c r="E147" s="378">
        <v>1</v>
      </c>
      <c r="F147" s="376">
        <v>0</v>
      </c>
      <c r="G147" s="377">
        <v>0</v>
      </c>
      <c r="H147" s="379">
        <v>0</v>
      </c>
      <c r="I147" s="376">
        <v>7.8570900000000004</v>
      </c>
      <c r="J147" s="377">
        <v>7.8570900000000004</v>
      </c>
      <c r="K147" s="387" t="s">
        <v>267</v>
      </c>
    </row>
    <row r="148" spans="1:11" ht="14.4" customHeight="1" thickBot="1" x14ac:dyDescent="0.35">
      <c r="A148" s="398" t="s">
        <v>396</v>
      </c>
      <c r="B148" s="376">
        <v>0</v>
      </c>
      <c r="C148" s="376">
        <v>16.329000000000001</v>
      </c>
      <c r="D148" s="377">
        <v>16.329000000000001</v>
      </c>
      <c r="E148" s="386" t="s">
        <v>256</v>
      </c>
      <c r="F148" s="376">
        <v>0</v>
      </c>
      <c r="G148" s="377">
        <v>0</v>
      </c>
      <c r="H148" s="379">
        <v>33.9405</v>
      </c>
      <c r="I148" s="376">
        <v>33.9405</v>
      </c>
      <c r="J148" s="377">
        <v>33.9405</v>
      </c>
      <c r="K148" s="387" t="s">
        <v>256</v>
      </c>
    </row>
    <row r="149" spans="1:11" ht="14.4" customHeight="1" thickBot="1" x14ac:dyDescent="0.35">
      <c r="A149" s="398" t="s">
        <v>397</v>
      </c>
      <c r="B149" s="376">
        <v>0</v>
      </c>
      <c r="C149" s="376">
        <v>5.64</v>
      </c>
      <c r="D149" s="377">
        <v>5.64</v>
      </c>
      <c r="E149" s="386" t="s">
        <v>267</v>
      </c>
      <c r="F149" s="376">
        <v>0</v>
      </c>
      <c r="G149" s="377">
        <v>0</v>
      </c>
      <c r="H149" s="379">
        <v>0</v>
      </c>
      <c r="I149" s="376">
        <v>0</v>
      </c>
      <c r="J149" s="377">
        <v>0</v>
      </c>
      <c r="K149" s="387" t="s">
        <v>256</v>
      </c>
    </row>
    <row r="150" spans="1:11" ht="14.4" customHeight="1" thickBot="1" x14ac:dyDescent="0.35">
      <c r="A150" s="397" t="s">
        <v>398</v>
      </c>
      <c r="B150" s="381">
        <v>0</v>
      </c>
      <c r="C150" s="381">
        <v>28.706900000000001</v>
      </c>
      <c r="D150" s="382">
        <v>28.706900000000001</v>
      </c>
      <c r="E150" s="383" t="s">
        <v>256</v>
      </c>
      <c r="F150" s="381">
        <v>0</v>
      </c>
      <c r="G150" s="382">
        <v>0</v>
      </c>
      <c r="H150" s="384">
        <v>58.718980000000002</v>
      </c>
      <c r="I150" s="381">
        <v>113.98548</v>
      </c>
      <c r="J150" s="382">
        <v>113.98548</v>
      </c>
      <c r="K150" s="385" t="s">
        <v>267</v>
      </c>
    </row>
    <row r="151" spans="1:11" ht="14.4" customHeight="1" thickBot="1" x14ac:dyDescent="0.35">
      <c r="A151" s="398" t="s">
        <v>399</v>
      </c>
      <c r="B151" s="376">
        <v>0</v>
      </c>
      <c r="C151" s="376">
        <v>28.706900000000001</v>
      </c>
      <c r="D151" s="377">
        <v>28.706900000000001</v>
      </c>
      <c r="E151" s="386" t="s">
        <v>256</v>
      </c>
      <c r="F151" s="376">
        <v>0</v>
      </c>
      <c r="G151" s="377">
        <v>0</v>
      </c>
      <c r="H151" s="379">
        <v>58.718980000000002</v>
      </c>
      <c r="I151" s="376">
        <v>113.98548</v>
      </c>
      <c r="J151" s="377">
        <v>113.98548</v>
      </c>
      <c r="K151" s="387" t="s">
        <v>267</v>
      </c>
    </row>
    <row r="152" spans="1:11" ht="14.4" customHeight="1" thickBot="1" x14ac:dyDescent="0.35">
      <c r="A152" s="397" t="s">
        <v>400</v>
      </c>
      <c r="B152" s="381">
        <v>0</v>
      </c>
      <c r="C152" s="381">
        <v>37.522100000000002</v>
      </c>
      <c r="D152" s="382">
        <v>37.522100000000002</v>
      </c>
      <c r="E152" s="383" t="s">
        <v>256</v>
      </c>
      <c r="F152" s="381">
        <v>0</v>
      </c>
      <c r="G152" s="382">
        <v>0</v>
      </c>
      <c r="H152" s="384">
        <v>-33.9405</v>
      </c>
      <c r="I152" s="381">
        <v>0</v>
      </c>
      <c r="J152" s="382">
        <v>0</v>
      </c>
      <c r="K152" s="385" t="s">
        <v>256</v>
      </c>
    </row>
    <row r="153" spans="1:11" ht="14.4" customHeight="1" thickBot="1" x14ac:dyDescent="0.35">
      <c r="A153" s="398" t="s">
        <v>401</v>
      </c>
      <c r="B153" s="376">
        <v>0</v>
      </c>
      <c r="C153" s="376">
        <v>37.522100000000002</v>
      </c>
      <c r="D153" s="377">
        <v>37.522100000000002</v>
      </c>
      <c r="E153" s="386" t="s">
        <v>256</v>
      </c>
      <c r="F153" s="376">
        <v>0</v>
      </c>
      <c r="G153" s="377">
        <v>0</v>
      </c>
      <c r="H153" s="379">
        <v>-33.9405</v>
      </c>
      <c r="I153" s="376">
        <v>0</v>
      </c>
      <c r="J153" s="377">
        <v>0</v>
      </c>
      <c r="K153" s="387" t="s">
        <v>256</v>
      </c>
    </row>
    <row r="154" spans="1:11" ht="14.4" customHeight="1" thickBot="1" x14ac:dyDescent="0.35">
      <c r="A154" s="395" t="s">
        <v>402</v>
      </c>
      <c r="B154" s="376">
        <v>0</v>
      </c>
      <c r="C154" s="376">
        <v>8.8500000000000002E-3</v>
      </c>
      <c r="D154" s="377">
        <v>8.8500000000000002E-3</v>
      </c>
      <c r="E154" s="386" t="s">
        <v>267</v>
      </c>
      <c r="F154" s="376">
        <v>0</v>
      </c>
      <c r="G154" s="377">
        <v>0</v>
      </c>
      <c r="H154" s="379">
        <v>0</v>
      </c>
      <c r="I154" s="376">
        <v>0</v>
      </c>
      <c r="J154" s="377">
        <v>0</v>
      </c>
      <c r="K154" s="387" t="s">
        <v>256</v>
      </c>
    </row>
    <row r="155" spans="1:11" ht="14.4" customHeight="1" thickBot="1" x14ac:dyDescent="0.35">
      <c r="A155" s="396" t="s">
        <v>403</v>
      </c>
      <c r="B155" s="376">
        <v>0</v>
      </c>
      <c r="C155" s="376">
        <v>8.8500000000000002E-3</v>
      </c>
      <c r="D155" s="377">
        <v>8.8500000000000002E-3</v>
      </c>
      <c r="E155" s="386" t="s">
        <v>267</v>
      </c>
      <c r="F155" s="376">
        <v>0</v>
      </c>
      <c r="G155" s="377">
        <v>0</v>
      </c>
      <c r="H155" s="379">
        <v>0</v>
      </c>
      <c r="I155" s="376">
        <v>0</v>
      </c>
      <c r="J155" s="377">
        <v>0</v>
      </c>
      <c r="K155" s="387" t="s">
        <v>256</v>
      </c>
    </row>
    <row r="156" spans="1:11" ht="14.4" customHeight="1" thickBot="1" x14ac:dyDescent="0.35">
      <c r="A156" s="397" t="s">
        <v>404</v>
      </c>
      <c r="B156" s="381">
        <v>0</v>
      </c>
      <c r="C156" s="381">
        <v>8.8500000000000002E-3</v>
      </c>
      <c r="D156" s="382">
        <v>8.8500000000000002E-3</v>
      </c>
      <c r="E156" s="383" t="s">
        <v>267</v>
      </c>
      <c r="F156" s="381">
        <v>0</v>
      </c>
      <c r="G156" s="382">
        <v>0</v>
      </c>
      <c r="H156" s="384">
        <v>0</v>
      </c>
      <c r="I156" s="381">
        <v>0</v>
      </c>
      <c r="J156" s="382">
        <v>0</v>
      </c>
      <c r="K156" s="385" t="s">
        <v>256</v>
      </c>
    </row>
    <row r="157" spans="1:11" ht="14.4" customHeight="1" thickBot="1" x14ac:dyDescent="0.35">
      <c r="A157" s="398" t="s">
        <v>405</v>
      </c>
      <c r="B157" s="376">
        <v>0</v>
      </c>
      <c r="C157" s="376">
        <v>8.8500000000000002E-3</v>
      </c>
      <c r="D157" s="377">
        <v>8.8500000000000002E-3</v>
      </c>
      <c r="E157" s="386" t="s">
        <v>267</v>
      </c>
      <c r="F157" s="376">
        <v>0</v>
      </c>
      <c r="G157" s="377">
        <v>0</v>
      </c>
      <c r="H157" s="379">
        <v>0</v>
      </c>
      <c r="I157" s="376">
        <v>0</v>
      </c>
      <c r="J157" s="377">
        <v>0</v>
      </c>
      <c r="K157" s="387" t="s">
        <v>256</v>
      </c>
    </row>
    <row r="158" spans="1:11" ht="14.4" customHeight="1" thickBot="1" x14ac:dyDescent="0.35">
      <c r="A158" s="394" t="s">
        <v>406</v>
      </c>
      <c r="B158" s="376">
        <v>33782.800523264799</v>
      </c>
      <c r="C158" s="376">
        <v>32506.237649999999</v>
      </c>
      <c r="D158" s="377">
        <v>-1276.5628732648399</v>
      </c>
      <c r="E158" s="378">
        <v>0.96221263916800004</v>
      </c>
      <c r="F158" s="376">
        <v>31921.5512290064</v>
      </c>
      <c r="G158" s="377">
        <v>23941.163421754802</v>
      </c>
      <c r="H158" s="379">
        <v>1959.1470099999999</v>
      </c>
      <c r="I158" s="376">
        <v>22240.741139999998</v>
      </c>
      <c r="J158" s="377">
        <v>-1700.42228175477</v>
      </c>
      <c r="K158" s="380">
        <v>0.696731213982</v>
      </c>
    </row>
    <row r="159" spans="1:11" ht="14.4" customHeight="1" thickBot="1" x14ac:dyDescent="0.35">
      <c r="A159" s="395" t="s">
        <v>407</v>
      </c>
      <c r="B159" s="376">
        <v>33527.243349538498</v>
      </c>
      <c r="C159" s="376">
        <v>32309.163680000001</v>
      </c>
      <c r="D159" s="377">
        <v>-1218.07966953852</v>
      </c>
      <c r="E159" s="378">
        <v>0.96366895849900003</v>
      </c>
      <c r="F159" s="376">
        <v>31753.5512290064</v>
      </c>
      <c r="G159" s="377">
        <v>23815.163421754802</v>
      </c>
      <c r="H159" s="379">
        <v>1925.1487</v>
      </c>
      <c r="I159" s="376">
        <v>21951.82372</v>
      </c>
      <c r="J159" s="377">
        <v>-1863.33970175477</v>
      </c>
      <c r="K159" s="380">
        <v>0.69131869886499997</v>
      </c>
    </row>
    <row r="160" spans="1:11" ht="14.4" customHeight="1" thickBot="1" x14ac:dyDescent="0.35">
      <c r="A160" s="396" t="s">
        <v>408</v>
      </c>
      <c r="B160" s="376">
        <v>33527.243349538498</v>
      </c>
      <c r="C160" s="376">
        <v>32309.163680000001</v>
      </c>
      <c r="D160" s="377">
        <v>-1218.07966953852</v>
      </c>
      <c r="E160" s="378">
        <v>0.96366895849900003</v>
      </c>
      <c r="F160" s="376">
        <v>31753.5512290064</v>
      </c>
      <c r="G160" s="377">
        <v>23815.163421754802</v>
      </c>
      <c r="H160" s="379">
        <v>1925.1487</v>
      </c>
      <c r="I160" s="376">
        <v>21951.82372</v>
      </c>
      <c r="J160" s="377">
        <v>-1863.33970175477</v>
      </c>
      <c r="K160" s="380">
        <v>0.69131869886499997</v>
      </c>
    </row>
    <row r="161" spans="1:11" ht="14.4" customHeight="1" thickBot="1" x14ac:dyDescent="0.35">
      <c r="A161" s="397" t="s">
        <v>409</v>
      </c>
      <c r="B161" s="381">
        <v>11734.3418363575</v>
      </c>
      <c r="C161" s="381">
        <v>11082.390460000001</v>
      </c>
      <c r="D161" s="382">
        <v>-651.95137635754099</v>
      </c>
      <c r="E161" s="388">
        <v>0.94444073766900005</v>
      </c>
      <c r="F161" s="381">
        <v>10546.551229000799</v>
      </c>
      <c r="G161" s="382">
        <v>7909.9134217506198</v>
      </c>
      <c r="H161" s="384">
        <v>602.99400000000003</v>
      </c>
      <c r="I161" s="381">
        <v>7325.4177200000004</v>
      </c>
      <c r="J161" s="382">
        <v>-584.49570175061899</v>
      </c>
      <c r="K161" s="389">
        <v>0.69457944696200002</v>
      </c>
    </row>
    <row r="162" spans="1:11" ht="14.4" customHeight="1" thickBot="1" x14ac:dyDescent="0.35">
      <c r="A162" s="398" t="s">
        <v>410</v>
      </c>
      <c r="B162" s="376">
        <v>3.1923837013030001</v>
      </c>
      <c r="C162" s="376">
        <v>5.0412699999999999</v>
      </c>
      <c r="D162" s="377">
        <v>1.848886298696</v>
      </c>
      <c r="E162" s="378">
        <v>1.579155412283</v>
      </c>
      <c r="F162" s="376">
        <v>4.5512290008239997</v>
      </c>
      <c r="G162" s="377">
        <v>3.4134217506179998</v>
      </c>
      <c r="H162" s="379">
        <v>0</v>
      </c>
      <c r="I162" s="376">
        <v>1.6528</v>
      </c>
      <c r="J162" s="377">
        <v>-1.760621750618</v>
      </c>
      <c r="K162" s="380">
        <v>0.36315465552199999</v>
      </c>
    </row>
    <row r="163" spans="1:11" ht="14.4" customHeight="1" thickBot="1" x14ac:dyDescent="0.35">
      <c r="A163" s="398" t="s">
        <v>411</v>
      </c>
      <c r="B163" s="376">
        <v>0.73648338506800004</v>
      </c>
      <c r="C163" s="376">
        <v>0</v>
      </c>
      <c r="D163" s="377">
        <v>-0.73648338506800004</v>
      </c>
      <c r="E163" s="378">
        <v>0</v>
      </c>
      <c r="F163" s="376">
        <v>0</v>
      </c>
      <c r="G163" s="377">
        <v>0</v>
      </c>
      <c r="H163" s="379">
        <v>0</v>
      </c>
      <c r="I163" s="376">
        <v>0</v>
      </c>
      <c r="J163" s="377">
        <v>0</v>
      </c>
      <c r="K163" s="380">
        <v>0</v>
      </c>
    </row>
    <row r="164" spans="1:11" ht="14.4" customHeight="1" thickBot="1" x14ac:dyDescent="0.35">
      <c r="A164" s="398" t="s">
        <v>412</v>
      </c>
      <c r="B164" s="376">
        <v>66.763750633843998</v>
      </c>
      <c r="C164" s="376">
        <v>45.534999999999997</v>
      </c>
      <c r="D164" s="377">
        <v>-21.228750633844001</v>
      </c>
      <c r="E164" s="378">
        <v>0.68203178472799997</v>
      </c>
      <c r="F164" s="376">
        <v>46</v>
      </c>
      <c r="G164" s="377">
        <v>34.5</v>
      </c>
      <c r="H164" s="379">
        <v>5.1239999999999997</v>
      </c>
      <c r="I164" s="376">
        <v>30.968</v>
      </c>
      <c r="J164" s="377">
        <v>-3.532</v>
      </c>
      <c r="K164" s="380">
        <v>0.67321739130400005</v>
      </c>
    </row>
    <row r="165" spans="1:11" ht="14.4" customHeight="1" thickBot="1" x14ac:dyDescent="0.35">
      <c r="A165" s="398" t="s">
        <v>413</v>
      </c>
      <c r="B165" s="376">
        <v>11663.6492186373</v>
      </c>
      <c r="C165" s="376">
        <v>11031.814189999999</v>
      </c>
      <c r="D165" s="377">
        <v>-631.83502863732394</v>
      </c>
      <c r="E165" s="378">
        <v>0.94582870105200001</v>
      </c>
      <c r="F165" s="376">
        <v>10496</v>
      </c>
      <c r="G165" s="377">
        <v>7872</v>
      </c>
      <c r="H165" s="379">
        <v>597.87</v>
      </c>
      <c r="I165" s="376">
        <v>7292.7969199999998</v>
      </c>
      <c r="J165" s="377">
        <v>-579.20308000000296</v>
      </c>
      <c r="K165" s="380">
        <v>0.694816779725</v>
      </c>
    </row>
    <row r="166" spans="1:11" ht="14.4" customHeight="1" thickBot="1" x14ac:dyDescent="0.35">
      <c r="A166" s="397" t="s">
        <v>414</v>
      </c>
      <c r="B166" s="381">
        <v>7046</v>
      </c>
      <c r="C166" s="381">
        <v>6525.1779999999999</v>
      </c>
      <c r="D166" s="382">
        <v>-520.82199999999705</v>
      </c>
      <c r="E166" s="388">
        <v>0.92608260005599996</v>
      </c>
      <c r="F166" s="381">
        <v>6527.0000000017099</v>
      </c>
      <c r="G166" s="382">
        <v>4895.2500000012797</v>
      </c>
      <c r="H166" s="384">
        <v>426.53269999999998</v>
      </c>
      <c r="I166" s="381">
        <v>4443.45</v>
      </c>
      <c r="J166" s="382">
        <v>-451.80000000128001</v>
      </c>
      <c r="K166" s="389">
        <v>0.680779837597</v>
      </c>
    </row>
    <row r="167" spans="1:11" ht="14.4" customHeight="1" thickBot="1" x14ac:dyDescent="0.35">
      <c r="A167" s="398" t="s">
        <v>415</v>
      </c>
      <c r="B167" s="376">
        <v>7046</v>
      </c>
      <c r="C167" s="376">
        <v>6517.183</v>
      </c>
      <c r="D167" s="377">
        <v>-528.81699999999705</v>
      </c>
      <c r="E167" s="378">
        <v>0.92494791370899998</v>
      </c>
      <c r="F167" s="376">
        <v>6512.0000000016998</v>
      </c>
      <c r="G167" s="377">
        <v>4884.0000000012797</v>
      </c>
      <c r="H167" s="379">
        <v>428.06270000000001</v>
      </c>
      <c r="I167" s="376">
        <v>4439.625</v>
      </c>
      <c r="J167" s="377">
        <v>-444.37500000127699</v>
      </c>
      <c r="K167" s="380">
        <v>0.68176059582199999</v>
      </c>
    </row>
    <row r="168" spans="1:11" ht="14.4" customHeight="1" thickBot="1" x14ac:dyDescent="0.35">
      <c r="A168" s="398" t="s">
        <v>416</v>
      </c>
      <c r="B168" s="376">
        <v>0</v>
      </c>
      <c r="C168" s="376">
        <v>7.9950000000000001</v>
      </c>
      <c r="D168" s="377">
        <v>7.9950000000000001</v>
      </c>
      <c r="E168" s="386" t="s">
        <v>256</v>
      </c>
      <c r="F168" s="376">
        <v>15.000000000003</v>
      </c>
      <c r="G168" s="377">
        <v>11.250000000002</v>
      </c>
      <c r="H168" s="379">
        <v>-1.53</v>
      </c>
      <c r="I168" s="376">
        <v>3.8250000000000002</v>
      </c>
      <c r="J168" s="377">
        <v>-7.425000000002</v>
      </c>
      <c r="K168" s="380">
        <v>0.25499999999900003</v>
      </c>
    </row>
    <row r="169" spans="1:11" ht="14.4" customHeight="1" thickBot="1" x14ac:dyDescent="0.35">
      <c r="A169" s="397" t="s">
        <v>417</v>
      </c>
      <c r="B169" s="381">
        <v>14746.901513180999</v>
      </c>
      <c r="C169" s="381">
        <v>14701.595219999999</v>
      </c>
      <c r="D169" s="382">
        <v>-45.306293180981001</v>
      </c>
      <c r="E169" s="388">
        <v>0.99692774152300001</v>
      </c>
      <c r="F169" s="381">
        <v>14680.0000000038</v>
      </c>
      <c r="G169" s="382">
        <v>11010.000000002899</v>
      </c>
      <c r="H169" s="384">
        <v>895.62199999999996</v>
      </c>
      <c r="I169" s="381">
        <v>10182.956</v>
      </c>
      <c r="J169" s="382">
        <v>-827.04400000287399</v>
      </c>
      <c r="K169" s="389">
        <v>0.69366185286000004</v>
      </c>
    </row>
    <row r="170" spans="1:11" ht="14.4" customHeight="1" thickBot="1" x14ac:dyDescent="0.35">
      <c r="A170" s="398" t="s">
        <v>418</v>
      </c>
      <c r="B170" s="376">
        <v>14746.901513180999</v>
      </c>
      <c r="C170" s="376">
        <v>14701.595219999999</v>
      </c>
      <c r="D170" s="377">
        <v>-45.306293180981001</v>
      </c>
      <c r="E170" s="378">
        <v>0.99692774152300001</v>
      </c>
      <c r="F170" s="376">
        <v>14680.0000000038</v>
      </c>
      <c r="G170" s="377">
        <v>11010.000000002899</v>
      </c>
      <c r="H170" s="379">
        <v>895.62199999999996</v>
      </c>
      <c r="I170" s="376">
        <v>10182.956</v>
      </c>
      <c r="J170" s="377">
        <v>-827.04400000287399</v>
      </c>
      <c r="K170" s="380">
        <v>0.69366185286000004</v>
      </c>
    </row>
    <row r="171" spans="1:11" ht="14.4" customHeight="1" thickBot="1" x14ac:dyDescent="0.35">
      <c r="A171" s="395" t="s">
        <v>419</v>
      </c>
      <c r="B171" s="376">
        <v>255.55717372632401</v>
      </c>
      <c r="C171" s="376">
        <v>197.07397</v>
      </c>
      <c r="D171" s="377">
        <v>-58.483203726322998</v>
      </c>
      <c r="E171" s="378">
        <v>0.77115413011599998</v>
      </c>
      <c r="F171" s="376">
        <v>168</v>
      </c>
      <c r="G171" s="377">
        <v>126</v>
      </c>
      <c r="H171" s="379">
        <v>33.998309999999996</v>
      </c>
      <c r="I171" s="376">
        <v>288.91741999999999</v>
      </c>
      <c r="J171" s="377">
        <v>162.91741999999999</v>
      </c>
      <c r="K171" s="380">
        <v>1.7197465476189999</v>
      </c>
    </row>
    <row r="172" spans="1:11" ht="14.4" customHeight="1" thickBot="1" x14ac:dyDescent="0.35">
      <c r="A172" s="401" t="s">
        <v>420</v>
      </c>
      <c r="B172" s="381">
        <v>255.55717372632401</v>
      </c>
      <c r="C172" s="381">
        <v>197.07397</v>
      </c>
      <c r="D172" s="382">
        <v>-58.483203726322998</v>
      </c>
      <c r="E172" s="388">
        <v>0.77115413011599998</v>
      </c>
      <c r="F172" s="381">
        <v>168</v>
      </c>
      <c r="G172" s="382">
        <v>126</v>
      </c>
      <c r="H172" s="384">
        <v>33.998309999999996</v>
      </c>
      <c r="I172" s="381">
        <v>288.91741999999999</v>
      </c>
      <c r="J172" s="382">
        <v>162.91741999999999</v>
      </c>
      <c r="K172" s="389">
        <v>1.7197465476189999</v>
      </c>
    </row>
    <row r="173" spans="1:11" ht="14.4" customHeight="1" thickBot="1" x14ac:dyDescent="0.35">
      <c r="A173" s="397" t="s">
        <v>421</v>
      </c>
      <c r="B173" s="381">
        <v>0</v>
      </c>
      <c r="C173" s="381">
        <v>6.0999999999999997E-4</v>
      </c>
      <c r="D173" s="382">
        <v>6.0999999999999997E-4</v>
      </c>
      <c r="E173" s="383" t="s">
        <v>256</v>
      </c>
      <c r="F173" s="381">
        <v>0</v>
      </c>
      <c r="G173" s="382">
        <v>0</v>
      </c>
      <c r="H173" s="384">
        <v>5.0000000000000002E-5</v>
      </c>
      <c r="I173" s="381">
        <v>5.2999999999999998E-4</v>
      </c>
      <c r="J173" s="382">
        <v>5.2999999999999998E-4</v>
      </c>
      <c r="K173" s="385" t="s">
        <v>256</v>
      </c>
    </row>
    <row r="174" spans="1:11" ht="14.4" customHeight="1" thickBot="1" x14ac:dyDescent="0.35">
      <c r="A174" s="398" t="s">
        <v>422</v>
      </c>
      <c r="B174" s="376">
        <v>0</v>
      </c>
      <c r="C174" s="376">
        <v>6.0999999999999997E-4</v>
      </c>
      <c r="D174" s="377">
        <v>6.0999999999999997E-4</v>
      </c>
      <c r="E174" s="386" t="s">
        <v>256</v>
      </c>
      <c r="F174" s="376">
        <v>0</v>
      </c>
      <c r="G174" s="377">
        <v>0</v>
      </c>
      <c r="H174" s="379">
        <v>5.0000000000000002E-5</v>
      </c>
      <c r="I174" s="376">
        <v>5.2999999999999998E-4</v>
      </c>
      <c r="J174" s="377">
        <v>5.2999999999999998E-4</v>
      </c>
      <c r="K174" s="387" t="s">
        <v>256</v>
      </c>
    </row>
    <row r="175" spans="1:11" ht="14.4" customHeight="1" thickBot="1" x14ac:dyDescent="0.35">
      <c r="A175" s="397" t="s">
        <v>423</v>
      </c>
      <c r="B175" s="381">
        <v>255.55717372632401</v>
      </c>
      <c r="C175" s="381">
        <v>197.07336000000001</v>
      </c>
      <c r="D175" s="382">
        <v>-58.483813726323</v>
      </c>
      <c r="E175" s="388">
        <v>0.77115174317500002</v>
      </c>
      <c r="F175" s="381">
        <v>168</v>
      </c>
      <c r="G175" s="382">
        <v>126</v>
      </c>
      <c r="H175" s="384">
        <v>33.998260000000002</v>
      </c>
      <c r="I175" s="381">
        <v>288.91689000000002</v>
      </c>
      <c r="J175" s="382">
        <v>162.91689</v>
      </c>
      <c r="K175" s="389">
        <v>1.7197433928570001</v>
      </c>
    </row>
    <row r="176" spans="1:11" ht="14.4" customHeight="1" thickBot="1" x14ac:dyDescent="0.35">
      <c r="A176" s="398" t="s">
        <v>424</v>
      </c>
      <c r="B176" s="376">
        <v>0</v>
      </c>
      <c r="C176" s="376">
        <v>2.016</v>
      </c>
      <c r="D176" s="377">
        <v>2.016</v>
      </c>
      <c r="E176" s="386" t="s">
        <v>256</v>
      </c>
      <c r="F176" s="376">
        <v>0</v>
      </c>
      <c r="G176" s="377">
        <v>0</v>
      </c>
      <c r="H176" s="379">
        <v>0.114</v>
      </c>
      <c r="I176" s="376">
        <v>1.3140000000000001</v>
      </c>
      <c r="J176" s="377">
        <v>1.3140000000000001</v>
      </c>
      <c r="K176" s="387" t="s">
        <v>256</v>
      </c>
    </row>
    <row r="177" spans="1:11" ht="14.4" customHeight="1" thickBot="1" x14ac:dyDescent="0.35">
      <c r="A177" s="398" t="s">
        <v>425</v>
      </c>
      <c r="B177" s="376">
        <v>255.55717372632401</v>
      </c>
      <c r="C177" s="376">
        <v>195.04098999999999</v>
      </c>
      <c r="D177" s="377">
        <v>-60.516183726323</v>
      </c>
      <c r="E177" s="378">
        <v>0.76319904135700001</v>
      </c>
      <c r="F177" s="376">
        <v>168</v>
      </c>
      <c r="G177" s="377">
        <v>126</v>
      </c>
      <c r="H177" s="379">
        <v>33.884259999999998</v>
      </c>
      <c r="I177" s="376">
        <v>287.60289</v>
      </c>
      <c r="J177" s="377">
        <v>161.60289</v>
      </c>
      <c r="K177" s="380">
        <v>1.7119219642850001</v>
      </c>
    </row>
    <row r="178" spans="1:11" ht="14.4" customHeight="1" thickBot="1" x14ac:dyDescent="0.35">
      <c r="A178" s="398" t="s">
        <v>426</v>
      </c>
      <c r="B178" s="376">
        <v>0</v>
      </c>
      <c r="C178" s="376">
        <v>1.6369999999999999E-2</v>
      </c>
      <c r="D178" s="377">
        <v>1.6369999999999999E-2</v>
      </c>
      <c r="E178" s="386" t="s">
        <v>256</v>
      </c>
      <c r="F178" s="376">
        <v>0</v>
      </c>
      <c r="G178" s="377">
        <v>0</v>
      </c>
      <c r="H178" s="379">
        <v>0</v>
      </c>
      <c r="I178" s="376">
        <v>0</v>
      </c>
      <c r="J178" s="377">
        <v>0</v>
      </c>
      <c r="K178" s="387" t="s">
        <v>256</v>
      </c>
    </row>
    <row r="179" spans="1:11" ht="14.4" customHeight="1" thickBot="1" x14ac:dyDescent="0.35">
      <c r="A179" s="394" t="s">
        <v>427</v>
      </c>
      <c r="B179" s="376">
        <v>4520.0082222852297</v>
      </c>
      <c r="C179" s="376">
        <v>4225.86114</v>
      </c>
      <c r="D179" s="377">
        <v>-294.14708228522699</v>
      </c>
      <c r="E179" s="378">
        <v>0.93492333026399999</v>
      </c>
      <c r="F179" s="376">
        <v>3582.4806220491801</v>
      </c>
      <c r="G179" s="377">
        <v>2686.8604665368898</v>
      </c>
      <c r="H179" s="379">
        <v>284.43889000000001</v>
      </c>
      <c r="I179" s="376">
        <v>2527.3499700000002</v>
      </c>
      <c r="J179" s="377">
        <v>-159.51049653688301</v>
      </c>
      <c r="K179" s="380">
        <v>0.70547484735699995</v>
      </c>
    </row>
    <row r="180" spans="1:11" ht="14.4" customHeight="1" thickBot="1" x14ac:dyDescent="0.35">
      <c r="A180" s="399" t="s">
        <v>428</v>
      </c>
      <c r="B180" s="381">
        <v>4520.0082222852297</v>
      </c>
      <c r="C180" s="381">
        <v>4225.86114</v>
      </c>
      <c r="D180" s="382">
        <v>-294.14708228522699</v>
      </c>
      <c r="E180" s="388">
        <v>0.93492333026399999</v>
      </c>
      <c r="F180" s="381">
        <v>3582.4806220491801</v>
      </c>
      <c r="G180" s="382">
        <v>2686.8604665368898</v>
      </c>
      <c r="H180" s="384">
        <v>284.43889000000001</v>
      </c>
      <c r="I180" s="381">
        <v>2527.3499700000002</v>
      </c>
      <c r="J180" s="382">
        <v>-159.51049653688301</v>
      </c>
      <c r="K180" s="389">
        <v>0.70547484735699995</v>
      </c>
    </row>
    <row r="181" spans="1:11" ht="14.4" customHeight="1" thickBot="1" x14ac:dyDescent="0.35">
      <c r="A181" s="401" t="s">
        <v>41</v>
      </c>
      <c r="B181" s="381">
        <v>4520.0082222852297</v>
      </c>
      <c r="C181" s="381">
        <v>4225.86114</v>
      </c>
      <c r="D181" s="382">
        <v>-294.14708228522699</v>
      </c>
      <c r="E181" s="388">
        <v>0.93492333026399999</v>
      </c>
      <c r="F181" s="381">
        <v>3582.4806220491801</v>
      </c>
      <c r="G181" s="382">
        <v>2686.8604665368898</v>
      </c>
      <c r="H181" s="384">
        <v>284.43889000000001</v>
      </c>
      <c r="I181" s="381">
        <v>2527.3499700000002</v>
      </c>
      <c r="J181" s="382">
        <v>-159.51049653688301</v>
      </c>
      <c r="K181" s="389">
        <v>0.70547484735699995</v>
      </c>
    </row>
    <row r="182" spans="1:11" ht="14.4" customHeight="1" thickBot="1" x14ac:dyDescent="0.35">
      <c r="A182" s="397" t="s">
        <v>429</v>
      </c>
      <c r="B182" s="381">
        <v>65</v>
      </c>
      <c r="C182" s="381">
        <v>46.53</v>
      </c>
      <c r="D182" s="382">
        <v>-18.47</v>
      </c>
      <c r="E182" s="388">
        <v>0.71584615384600003</v>
      </c>
      <c r="F182" s="381">
        <v>50.367290098094003</v>
      </c>
      <c r="G182" s="382">
        <v>37.775467573570999</v>
      </c>
      <c r="H182" s="384">
        <v>3.9180000000000001</v>
      </c>
      <c r="I182" s="381">
        <v>32.03875</v>
      </c>
      <c r="J182" s="382">
        <v>-5.7367175735710001</v>
      </c>
      <c r="K182" s="389">
        <v>0.63610231834099995</v>
      </c>
    </row>
    <row r="183" spans="1:11" ht="14.4" customHeight="1" thickBot="1" x14ac:dyDescent="0.35">
      <c r="A183" s="398" t="s">
        <v>430</v>
      </c>
      <c r="B183" s="376">
        <v>65</v>
      </c>
      <c r="C183" s="376">
        <v>46.53</v>
      </c>
      <c r="D183" s="377">
        <v>-18.47</v>
      </c>
      <c r="E183" s="378">
        <v>0.71584615384600003</v>
      </c>
      <c r="F183" s="376">
        <v>50.367290098094003</v>
      </c>
      <c r="G183" s="377">
        <v>37.775467573570999</v>
      </c>
      <c r="H183" s="379">
        <v>3.9180000000000001</v>
      </c>
      <c r="I183" s="376">
        <v>32.03875</v>
      </c>
      <c r="J183" s="377">
        <v>-5.7367175735710001</v>
      </c>
      <c r="K183" s="380">
        <v>0.63610231834099995</v>
      </c>
    </row>
    <row r="184" spans="1:11" ht="14.4" customHeight="1" thickBot="1" x14ac:dyDescent="0.35">
      <c r="A184" s="397" t="s">
        <v>431</v>
      </c>
      <c r="B184" s="381">
        <v>58.008222285228001</v>
      </c>
      <c r="C184" s="381">
        <v>63.968679999999999</v>
      </c>
      <c r="D184" s="382">
        <v>5.9604577147709996</v>
      </c>
      <c r="E184" s="388">
        <v>1.102751945844</v>
      </c>
      <c r="F184" s="381">
        <v>75.965065872737</v>
      </c>
      <c r="G184" s="382">
        <v>56.973799404551997</v>
      </c>
      <c r="H184" s="384">
        <v>9.1692999999999998</v>
      </c>
      <c r="I184" s="381">
        <v>55.670920000000002</v>
      </c>
      <c r="J184" s="382">
        <v>-1.302879404552</v>
      </c>
      <c r="K184" s="389">
        <v>0.732848966303</v>
      </c>
    </row>
    <row r="185" spans="1:11" ht="14.4" customHeight="1" thickBot="1" x14ac:dyDescent="0.35">
      <c r="A185" s="398" t="s">
        <v>432</v>
      </c>
      <c r="B185" s="376">
        <v>58.008222285228001</v>
      </c>
      <c r="C185" s="376">
        <v>63.968679999999999</v>
      </c>
      <c r="D185" s="377">
        <v>5.9604577147709996</v>
      </c>
      <c r="E185" s="378">
        <v>1.102751945844</v>
      </c>
      <c r="F185" s="376">
        <v>0</v>
      </c>
      <c r="G185" s="377">
        <v>0</v>
      </c>
      <c r="H185" s="379">
        <v>0</v>
      </c>
      <c r="I185" s="376">
        <v>8.1712414612411496E-14</v>
      </c>
      <c r="J185" s="377">
        <v>8.1712414612411496E-14</v>
      </c>
      <c r="K185" s="387" t="s">
        <v>256</v>
      </c>
    </row>
    <row r="186" spans="1:11" ht="14.4" customHeight="1" thickBot="1" x14ac:dyDescent="0.35">
      <c r="A186" s="398" t="s">
        <v>433</v>
      </c>
      <c r="B186" s="376">
        <v>0</v>
      </c>
      <c r="C186" s="376">
        <v>0</v>
      </c>
      <c r="D186" s="377">
        <v>0</v>
      </c>
      <c r="E186" s="378">
        <v>1</v>
      </c>
      <c r="F186" s="376">
        <v>29.767342166795999</v>
      </c>
      <c r="G186" s="377">
        <v>22.325506625096999</v>
      </c>
      <c r="H186" s="379">
        <v>5.18</v>
      </c>
      <c r="I186" s="376">
        <v>23.31</v>
      </c>
      <c r="J186" s="377">
        <v>0.98449337490199995</v>
      </c>
      <c r="K186" s="380">
        <v>0.78307293507700004</v>
      </c>
    </row>
    <row r="187" spans="1:11" ht="14.4" customHeight="1" thickBot="1" x14ac:dyDescent="0.35">
      <c r="A187" s="398" t="s">
        <v>434</v>
      </c>
      <c r="B187" s="376">
        <v>0</v>
      </c>
      <c r="C187" s="376">
        <v>0</v>
      </c>
      <c r="D187" s="377">
        <v>0</v>
      </c>
      <c r="E187" s="378">
        <v>1</v>
      </c>
      <c r="F187" s="376">
        <v>2.4363767074039999</v>
      </c>
      <c r="G187" s="377">
        <v>1.8272825305530001</v>
      </c>
      <c r="H187" s="379">
        <v>0</v>
      </c>
      <c r="I187" s="376">
        <v>5.3600000000000002E-2</v>
      </c>
      <c r="J187" s="377">
        <v>-1.773682530553</v>
      </c>
      <c r="K187" s="380">
        <v>2.1999881971000002E-2</v>
      </c>
    </row>
    <row r="188" spans="1:11" ht="14.4" customHeight="1" thickBot="1" x14ac:dyDescent="0.35">
      <c r="A188" s="398" t="s">
        <v>435</v>
      </c>
      <c r="B188" s="376">
        <v>0</v>
      </c>
      <c r="C188" s="376">
        <v>0</v>
      </c>
      <c r="D188" s="377">
        <v>0</v>
      </c>
      <c r="E188" s="378">
        <v>1</v>
      </c>
      <c r="F188" s="376">
        <v>43.761346998534997</v>
      </c>
      <c r="G188" s="377">
        <v>32.821010248900997</v>
      </c>
      <c r="H188" s="379">
        <v>3.9893000000000001</v>
      </c>
      <c r="I188" s="376">
        <v>32.307319999999997</v>
      </c>
      <c r="J188" s="377">
        <v>-0.51369024890100001</v>
      </c>
      <c r="K188" s="380">
        <v>0.73826155307899999</v>
      </c>
    </row>
    <row r="189" spans="1:11" ht="14.4" customHeight="1" thickBot="1" x14ac:dyDescent="0.35">
      <c r="A189" s="397" t="s">
        <v>436</v>
      </c>
      <c r="B189" s="381">
        <v>344</v>
      </c>
      <c r="C189" s="381">
        <v>184.03585000000001</v>
      </c>
      <c r="D189" s="382">
        <v>-159.96414999999999</v>
      </c>
      <c r="E189" s="388">
        <v>0.53498793604600003</v>
      </c>
      <c r="F189" s="381">
        <v>181.31590996225</v>
      </c>
      <c r="G189" s="382">
        <v>135.986932471687</v>
      </c>
      <c r="H189" s="384">
        <v>16.7425</v>
      </c>
      <c r="I189" s="381">
        <v>124.15868</v>
      </c>
      <c r="J189" s="382">
        <v>-11.828252471687</v>
      </c>
      <c r="K189" s="389">
        <v>0.68476439836799996</v>
      </c>
    </row>
    <row r="190" spans="1:11" ht="14.4" customHeight="1" thickBot="1" x14ac:dyDescent="0.35">
      <c r="A190" s="398" t="s">
        <v>437</v>
      </c>
      <c r="B190" s="376">
        <v>344</v>
      </c>
      <c r="C190" s="376">
        <v>184.03585000000001</v>
      </c>
      <c r="D190" s="377">
        <v>-159.96414999999999</v>
      </c>
      <c r="E190" s="378">
        <v>0.53498793604600003</v>
      </c>
      <c r="F190" s="376">
        <v>181.31590996225</v>
      </c>
      <c r="G190" s="377">
        <v>135.986932471687</v>
      </c>
      <c r="H190" s="379">
        <v>16.7425</v>
      </c>
      <c r="I190" s="376">
        <v>124.15868</v>
      </c>
      <c r="J190" s="377">
        <v>-11.828252471687</v>
      </c>
      <c r="K190" s="380">
        <v>0.68476439836799996</v>
      </c>
    </row>
    <row r="191" spans="1:11" ht="14.4" customHeight="1" thickBot="1" x14ac:dyDescent="0.35">
      <c r="A191" s="397" t="s">
        <v>438</v>
      </c>
      <c r="B191" s="381">
        <v>0</v>
      </c>
      <c r="C191" s="381">
        <v>5.8920000000000003</v>
      </c>
      <c r="D191" s="382">
        <v>5.8920000000000003</v>
      </c>
      <c r="E191" s="383" t="s">
        <v>267</v>
      </c>
      <c r="F191" s="381">
        <v>0</v>
      </c>
      <c r="G191" s="382">
        <v>0</v>
      </c>
      <c r="H191" s="384">
        <v>0.22</v>
      </c>
      <c r="I191" s="381">
        <v>3.246</v>
      </c>
      <c r="J191" s="382">
        <v>3.246</v>
      </c>
      <c r="K191" s="385" t="s">
        <v>256</v>
      </c>
    </row>
    <row r="192" spans="1:11" ht="14.4" customHeight="1" thickBot="1" x14ac:dyDescent="0.35">
      <c r="A192" s="398" t="s">
        <v>439</v>
      </c>
      <c r="B192" s="376">
        <v>0</v>
      </c>
      <c r="C192" s="376">
        <v>5.8920000000000003</v>
      </c>
      <c r="D192" s="377">
        <v>5.8920000000000003</v>
      </c>
      <c r="E192" s="386" t="s">
        <v>267</v>
      </c>
      <c r="F192" s="376">
        <v>0</v>
      </c>
      <c r="G192" s="377">
        <v>0</v>
      </c>
      <c r="H192" s="379">
        <v>0.22</v>
      </c>
      <c r="I192" s="376">
        <v>3.246</v>
      </c>
      <c r="J192" s="377">
        <v>3.246</v>
      </c>
      <c r="K192" s="387" t="s">
        <v>256</v>
      </c>
    </row>
    <row r="193" spans="1:11" ht="14.4" customHeight="1" thickBot="1" x14ac:dyDescent="0.35">
      <c r="A193" s="397" t="s">
        <v>440</v>
      </c>
      <c r="B193" s="381">
        <v>919</v>
      </c>
      <c r="C193" s="381">
        <v>805.38708999999994</v>
      </c>
      <c r="D193" s="382">
        <v>-113.61291</v>
      </c>
      <c r="E193" s="388">
        <v>0.87637332970600001</v>
      </c>
      <c r="F193" s="381">
        <v>250</v>
      </c>
      <c r="G193" s="382">
        <v>187.5</v>
      </c>
      <c r="H193" s="384">
        <v>18.585380000000001</v>
      </c>
      <c r="I193" s="381">
        <v>159.06182000000001</v>
      </c>
      <c r="J193" s="382">
        <v>-28.438179999999001</v>
      </c>
      <c r="K193" s="389">
        <v>0.63624727999999997</v>
      </c>
    </row>
    <row r="194" spans="1:11" ht="14.4" customHeight="1" thickBot="1" x14ac:dyDescent="0.35">
      <c r="A194" s="398" t="s">
        <v>441</v>
      </c>
      <c r="B194" s="376">
        <v>919</v>
      </c>
      <c r="C194" s="376">
        <v>805.38708999999994</v>
      </c>
      <c r="D194" s="377">
        <v>-113.61291</v>
      </c>
      <c r="E194" s="378">
        <v>0.87637332970600001</v>
      </c>
      <c r="F194" s="376">
        <v>250</v>
      </c>
      <c r="G194" s="377">
        <v>187.5</v>
      </c>
      <c r="H194" s="379">
        <v>18.585380000000001</v>
      </c>
      <c r="I194" s="376">
        <v>159.06182000000001</v>
      </c>
      <c r="J194" s="377">
        <v>-28.438179999999001</v>
      </c>
      <c r="K194" s="380">
        <v>0.63624727999999997</v>
      </c>
    </row>
    <row r="195" spans="1:11" ht="14.4" customHeight="1" thickBot="1" x14ac:dyDescent="0.35">
      <c r="A195" s="397" t="s">
        <v>442</v>
      </c>
      <c r="B195" s="381">
        <v>3134</v>
      </c>
      <c r="C195" s="381">
        <v>3120.0475200000001</v>
      </c>
      <c r="D195" s="382">
        <v>-13.952479999998999</v>
      </c>
      <c r="E195" s="388">
        <v>0.995548028079</v>
      </c>
      <c r="F195" s="381">
        <v>3024.8323561161001</v>
      </c>
      <c r="G195" s="382">
        <v>2268.6242670870802</v>
      </c>
      <c r="H195" s="384">
        <v>235.80371</v>
      </c>
      <c r="I195" s="381">
        <v>2153.1738</v>
      </c>
      <c r="J195" s="382">
        <v>-115.45046708707299</v>
      </c>
      <c r="K195" s="389">
        <v>0.71183244110900001</v>
      </c>
    </row>
    <row r="196" spans="1:11" ht="14.4" customHeight="1" thickBot="1" x14ac:dyDescent="0.35">
      <c r="A196" s="398" t="s">
        <v>443</v>
      </c>
      <c r="B196" s="376">
        <v>3134</v>
      </c>
      <c r="C196" s="376">
        <v>3120.0475200000001</v>
      </c>
      <c r="D196" s="377">
        <v>-13.952479999998999</v>
      </c>
      <c r="E196" s="378">
        <v>0.995548028079</v>
      </c>
      <c r="F196" s="376">
        <v>3024.8323561161001</v>
      </c>
      <c r="G196" s="377">
        <v>2268.6242670870802</v>
      </c>
      <c r="H196" s="379">
        <v>235.80371</v>
      </c>
      <c r="I196" s="376">
        <v>2153.1738</v>
      </c>
      <c r="J196" s="377">
        <v>-115.45046708707299</v>
      </c>
      <c r="K196" s="380">
        <v>0.71183244110900001</v>
      </c>
    </row>
    <row r="197" spans="1:11" ht="14.4" customHeight="1" thickBot="1" x14ac:dyDescent="0.35">
      <c r="A197" s="402"/>
      <c r="B197" s="376">
        <v>-9979.1862178645497</v>
      </c>
      <c r="C197" s="376">
        <v>-9981.6650600000194</v>
      </c>
      <c r="D197" s="377">
        <v>-2.478842135471</v>
      </c>
      <c r="E197" s="378">
        <v>1.0002484012299999</v>
      </c>
      <c r="F197" s="376">
        <v>-13694.4005041372</v>
      </c>
      <c r="G197" s="377">
        <v>-10270.8003781029</v>
      </c>
      <c r="H197" s="379">
        <v>-1360.4443100000001</v>
      </c>
      <c r="I197" s="376">
        <v>-8936.8609300000098</v>
      </c>
      <c r="J197" s="377">
        <v>1333.9394481029201</v>
      </c>
      <c r="K197" s="380">
        <v>0.65259234438900005</v>
      </c>
    </row>
    <row r="198" spans="1:11" ht="14.4" customHeight="1" thickBot="1" x14ac:dyDescent="0.35">
      <c r="A198" s="403" t="s">
        <v>53</v>
      </c>
      <c r="B198" s="390">
        <v>-9979.1862178645497</v>
      </c>
      <c r="C198" s="390">
        <v>-9981.6650600000194</v>
      </c>
      <c r="D198" s="391">
        <v>-2.4788421354720001</v>
      </c>
      <c r="E198" s="392">
        <v>-0.94773904119800001</v>
      </c>
      <c r="F198" s="390">
        <v>-13694.4005041372</v>
      </c>
      <c r="G198" s="391">
        <v>-10270.8003781029</v>
      </c>
      <c r="H198" s="390">
        <v>-1360.4443100000001</v>
      </c>
      <c r="I198" s="390">
        <v>-8936.8609300000098</v>
      </c>
      <c r="J198" s="391">
        <v>1333.9394481029201</v>
      </c>
      <c r="K198" s="393">
        <v>0.65259234438900005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444</v>
      </c>
      <c r="B5" s="405" t="s">
        <v>445</v>
      </c>
      <c r="C5" s="406" t="s">
        <v>446</v>
      </c>
      <c r="D5" s="406" t="s">
        <v>446</v>
      </c>
      <c r="E5" s="406"/>
      <c r="F5" s="406" t="s">
        <v>446</v>
      </c>
      <c r="G5" s="406" t="s">
        <v>446</v>
      </c>
      <c r="H5" s="406" t="s">
        <v>446</v>
      </c>
      <c r="I5" s="407" t="s">
        <v>446</v>
      </c>
      <c r="J5" s="408" t="s">
        <v>56</v>
      </c>
    </row>
    <row r="6" spans="1:10" ht="14.4" customHeight="1" x14ac:dyDescent="0.3">
      <c r="A6" s="404" t="s">
        <v>444</v>
      </c>
      <c r="B6" s="405" t="s">
        <v>264</v>
      </c>
      <c r="C6" s="406">
        <v>176.48819</v>
      </c>
      <c r="D6" s="406">
        <v>188.00326000000001</v>
      </c>
      <c r="E6" s="406"/>
      <c r="F6" s="406">
        <v>195.77706000000001</v>
      </c>
      <c r="G6" s="406">
        <v>191.99999395246499</v>
      </c>
      <c r="H6" s="406">
        <v>3.7770660475350155</v>
      </c>
      <c r="I6" s="407">
        <v>1.0196722196172054</v>
      </c>
      <c r="J6" s="408" t="s">
        <v>1</v>
      </c>
    </row>
    <row r="7" spans="1:10" ht="14.4" customHeight="1" x14ac:dyDescent="0.3">
      <c r="A7" s="404" t="s">
        <v>444</v>
      </c>
      <c r="B7" s="405" t="s">
        <v>265</v>
      </c>
      <c r="C7" s="406">
        <v>2.95295</v>
      </c>
      <c r="D7" s="406">
        <v>1.34172</v>
      </c>
      <c r="E7" s="406"/>
      <c r="F7" s="406">
        <v>1.45109</v>
      </c>
      <c r="G7" s="406">
        <v>0.96251012427900007</v>
      </c>
      <c r="H7" s="406">
        <v>0.48857987572099992</v>
      </c>
      <c r="I7" s="407">
        <v>1.5076101158800659</v>
      </c>
      <c r="J7" s="408" t="s">
        <v>1</v>
      </c>
    </row>
    <row r="8" spans="1:10" ht="14.4" customHeight="1" x14ac:dyDescent="0.3">
      <c r="A8" s="404" t="s">
        <v>444</v>
      </c>
      <c r="B8" s="405" t="s">
        <v>266</v>
      </c>
      <c r="C8" s="406" t="s">
        <v>446</v>
      </c>
      <c r="D8" s="406" t="s">
        <v>446</v>
      </c>
      <c r="E8" s="406"/>
      <c r="F8" s="406">
        <v>0.10105</v>
      </c>
      <c r="G8" s="406">
        <v>0</v>
      </c>
      <c r="H8" s="406">
        <v>0.10105</v>
      </c>
      <c r="I8" s="407" t="s">
        <v>446</v>
      </c>
      <c r="J8" s="408" t="s">
        <v>1</v>
      </c>
    </row>
    <row r="9" spans="1:10" ht="14.4" customHeight="1" x14ac:dyDescent="0.3">
      <c r="A9" s="404" t="s">
        <v>444</v>
      </c>
      <c r="B9" s="405" t="s">
        <v>268</v>
      </c>
      <c r="C9" s="406">
        <v>7.3025000000000002</v>
      </c>
      <c r="D9" s="406">
        <v>36.512500000000003</v>
      </c>
      <c r="E9" s="406"/>
      <c r="F9" s="406">
        <v>38.567099999999996</v>
      </c>
      <c r="G9" s="406">
        <v>36.069314767600503</v>
      </c>
      <c r="H9" s="406">
        <v>2.4977852323994938</v>
      </c>
      <c r="I9" s="407">
        <v>1.0692495892559386</v>
      </c>
      <c r="J9" s="408" t="s">
        <v>1</v>
      </c>
    </row>
    <row r="10" spans="1:10" ht="14.4" customHeight="1" x14ac:dyDescent="0.3">
      <c r="A10" s="404" t="s">
        <v>444</v>
      </c>
      <c r="B10" s="405" t="s">
        <v>447</v>
      </c>
      <c r="C10" s="406">
        <v>186.74364</v>
      </c>
      <c r="D10" s="406">
        <v>225.85748000000001</v>
      </c>
      <c r="E10" s="406"/>
      <c r="F10" s="406">
        <v>235.8963</v>
      </c>
      <c r="G10" s="406">
        <v>229.03181884434449</v>
      </c>
      <c r="H10" s="406">
        <v>6.8644811556555112</v>
      </c>
      <c r="I10" s="407">
        <v>1.0299717357627098</v>
      </c>
      <c r="J10" s="408" t="s">
        <v>448</v>
      </c>
    </row>
    <row r="12" spans="1:10" ht="14.4" customHeight="1" x14ac:dyDescent="0.3">
      <c r="A12" s="404" t="s">
        <v>444</v>
      </c>
      <c r="B12" s="405" t="s">
        <v>445</v>
      </c>
      <c r="C12" s="406" t="s">
        <v>446</v>
      </c>
      <c r="D12" s="406" t="s">
        <v>446</v>
      </c>
      <c r="E12" s="406"/>
      <c r="F12" s="406" t="s">
        <v>446</v>
      </c>
      <c r="G12" s="406" t="s">
        <v>446</v>
      </c>
      <c r="H12" s="406" t="s">
        <v>446</v>
      </c>
      <c r="I12" s="407" t="s">
        <v>446</v>
      </c>
      <c r="J12" s="408" t="s">
        <v>56</v>
      </c>
    </row>
    <row r="13" spans="1:10" ht="14.4" customHeight="1" x14ac:dyDescent="0.3">
      <c r="A13" s="404" t="s">
        <v>449</v>
      </c>
      <c r="B13" s="405" t="s">
        <v>450</v>
      </c>
      <c r="C13" s="406" t="s">
        <v>446</v>
      </c>
      <c r="D13" s="406" t="s">
        <v>446</v>
      </c>
      <c r="E13" s="406"/>
      <c r="F13" s="406" t="s">
        <v>446</v>
      </c>
      <c r="G13" s="406" t="s">
        <v>446</v>
      </c>
      <c r="H13" s="406" t="s">
        <v>446</v>
      </c>
      <c r="I13" s="407" t="s">
        <v>446</v>
      </c>
      <c r="J13" s="408" t="s">
        <v>0</v>
      </c>
    </row>
    <row r="14" spans="1:10" ht="14.4" customHeight="1" x14ac:dyDescent="0.3">
      <c r="A14" s="404" t="s">
        <v>449</v>
      </c>
      <c r="B14" s="405" t="s">
        <v>264</v>
      </c>
      <c r="C14" s="406">
        <v>176.48819</v>
      </c>
      <c r="D14" s="406">
        <v>188.00326000000001</v>
      </c>
      <c r="E14" s="406"/>
      <c r="F14" s="406">
        <v>195.77706000000001</v>
      </c>
      <c r="G14" s="406">
        <v>191.99999395246499</v>
      </c>
      <c r="H14" s="406">
        <v>3.7770660475350155</v>
      </c>
      <c r="I14" s="407">
        <v>1.0196722196172054</v>
      </c>
      <c r="J14" s="408" t="s">
        <v>1</v>
      </c>
    </row>
    <row r="15" spans="1:10" ht="14.4" customHeight="1" x14ac:dyDescent="0.3">
      <c r="A15" s="404" t="s">
        <v>449</v>
      </c>
      <c r="B15" s="405" t="s">
        <v>265</v>
      </c>
      <c r="C15" s="406">
        <v>2.95295</v>
      </c>
      <c r="D15" s="406">
        <v>1.34172</v>
      </c>
      <c r="E15" s="406"/>
      <c r="F15" s="406">
        <v>1.45109</v>
      </c>
      <c r="G15" s="406">
        <v>0.96251012427900007</v>
      </c>
      <c r="H15" s="406">
        <v>0.48857987572099992</v>
      </c>
      <c r="I15" s="407">
        <v>1.5076101158800659</v>
      </c>
      <c r="J15" s="408" t="s">
        <v>1</v>
      </c>
    </row>
    <row r="16" spans="1:10" ht="14.4" customHeight="1" x14ac:dyDescent="0.3">
      <c r="A16" s="404" t="s">
        <v>449</v>
      </c>
      <c r="B16" s="405" t="s">
        <v>266</v>
      </c>
      <c r="C16" s="406" t="s">
        <v>446</v>
      </c>
      <c r="D16" s="406" t="s">
        <v>446</v>
      </c>
      <c r="E16" s="406"/>
      <c r="F16" s="406">
        <v>0.10105</v>
      </c>
      <c r="G16" s="406">
        <v>0</v>
      </c>
      <c r="H16" s="406">
        <v>0.10105</v>
      </c>
      <c r="I16" s="407" t="s">
        <v>446</v>
      </c>
      <c r="J16" s="408" t="s">
        <v>1</v>
      </c>
    </row>
    <row r="17" spans="1:10" ht="14.4" customHeight="1" x14ac:dyDescent="0.3">
      <c r="A17" s="404" t="s">
        <v>449</v>
      </c>
      <c r="B17" s="405" t="s">
        <v>268</v>
      </c>
      <c r="C17" s="406">
        <v>7.3025000000000002</v>
      </c>
      <c r="D17" s="406">
        <v>36.512500000000003</v>
      </c>
      <c r="E17" s="406"/>
      <c r="F17" s="406">
        <v>38.567099999999996</v>
      </c>
      <c r="G17" s="406">
        <v>36.069314767600503</v>
      </c>
      <c r="H17" s="406">
        <v>2.4977852323994938</v>
      </c>
      <c r="I17" s="407">
        <v>1.0692495892559386</v>
      </c>
      <c r="J17" s="408" t="s">
        <v>1</v>
      </c>
    </row>
    <row r="18" spans="1:10" ht="14.4" customHeight="1" x14ac:dyDescent="0.3">
      <c r="A18" s="404" t="s">
        <v>449</v>
      </c>
      <c r="B18" s="405" t="s">
        <v>451</v>
      </c>
      <c r="C18" s="406">
        <v>186.74364</v>
      </c>
      <c r="D18" s="406">
        <v>225.85748000000001</v>
      </c>
      <c r="E18" s="406"/>
      <c r="F18" s="406">
        <v>235.8963</v>
      </c>
      <c r="G18" s="406">
        <v>229.03181884434449</v>
      </c>
      <c r="H18" s="406">
        <v>6.8644811556555112</v>
      </c>
      <c r="I18" s="407">
        <v>1.0299717357627098</v>
      </c>
      <c r="J18" s="408" t="s">
        <v>452</v>
      </c>
    </row>
    <row r="19" spans="1:10" ht="14.4" customHeight="1" x14ac:dyDescent="0.3">
      <c r="A19" s="404" t="s">
        <v>446</v>
      </c>
      <c r="B19" s="405" t="s">
        <v>446</v>
      </c>
      <c r="C19" s="406" t="s">
        <v>446</v>
      </c>
      <c r="D19" s="406" t="s">
        <v>446</v>
      </c>
      <c r="E19" s="406"/>
      <c r="F19" s="406" t="s">
        <v>446</v>
      </c>
      <c r="G19" s="406" t="s">
        <v>446</v>
      </c>
      <c r="H19" s="406" t="s">
        <v>446</v>
      </c>
      <c r="I19" s="407" t="s">
        <v>446</v>
      </c>
      <c r="J19" s="408" t="s">
        <v>453</v>
      </c>
    </row>
    <row r="20" spans="1:10" ht="14.4" customHeight="1" x14ac:dyDescent="0.3">
      <c r="A20" s="404" t="s">
        <v>444</v>
      </c>
      <c r="B20" s="405" t="s">
        <v>447</v>
      </c>
      <c r="C20" s="406">
        <v>186.74364</v>
      </c>
      <c r="D20" s="406">
        <v>225.85748000000001</v>
      </c>
      <c r="E20" s="406"/>
      <c r="F20" s="406">
        <v>235.8963</v>
      </c>
      <c r="G20" s="406">
        <v>229.03181884434449</v>
      </c>
      <c r="H20" s="406">
        <v>6.8644811556555112</v>
      </c>
      <c r="I20" s="407">
        <v>1.0299717357627098</v>
      </c>
      <c r="J20" s="408" t="s">
        <v>448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113.09559859593919</v>
      </c>
      <c r="M3" s="84">
        <f>SUBTOTAL(9,M5:M1048576)</f>
        <v>1744.8</v>
      </c>
      <c r="N3" s="85">
        <f>SUBTOTAL(9,N5:N1048576)</f>
        <v>197329.2004301947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444</v>
      </c>
      <c r="B5" s="417" t="s">
        <v>445</v>
      </c>
      <c r="C5" s="418" t="s">
        <v>449</v>
      </c>
      <c r="D5" s="419" t="s">
        <v>699</v>
      </c>
      <c r="E5" s="418" t="s">
        <v>454</v>
      </c>
      <c r="F5" s="419" t="s">
        <v>700</v>
      </c>
      <c r="G5" s="418" t="s">
        <v>455</v>
      </c>
      <c r="H5" s="418" t="s">
        <v>456</v>
      </c>
      <c r="I5" s="418" t="s">
        <v>456</v>
      </c>
      <c r="J5" s="418" t="s">
        <v>457</v>
      </c>
      <c r="K5" s="418" t="s">
        <v>458</v>
      </c>
      <c r="L5" s="420">
        <v>92.95</v>
      </c>
      <c r="M5" s="420">
        <v>1</v>
      </c>
      <c r="N5" s="421">
        <v>92.95</v>
      </c>
    </row>
    <row r="6" spans="1:14" ht="14.4" customHeight="1" x14ac:dyDescent="0.3">
      <c r="A6" s="422" t="s">
        <v>444</v>
      </c>
      <c r="B6" s="423" t="s">
        <v>445</v>
      </c>
      <c r="C6" s="424" t="s">
        <v>449</v>
      </c>
      <c r="D6" s="425" t="s">
        <v>699</v>
      </c>
      <c r="E6" s="424" t="s">
        <v>454</v>
      </c>
      <c r="F6" s="425" t="s">
        <v>700</v>
      </c>
      <c r="G6" s="424" t="s">
        <v>455</v>
      </c>
      <c r="H6" s="424" t="s">
        <v>459</v>
      </c>
      <c r="I6" s="424" t="s">
        <v>460</v>
      </c>
      <c r="J6" s="424" t="s">
        <v>461</v>
      </c>
      <c r="K6" s="424" t="s">
        <v>462</v>
      </c>
      <c r="L6" s="426">
        <v>87.03</v>
      </c>
      <c r="M6" s="426">
        <v>8</v>
      </c>
      <c r="N6" s="427">
        <v>696.24</v>
      </c>
    </row>
    <row r="7" spans="1:14" ht="14.4" customHeight="1" x14ac:dyDescent="0.3">
      <c r="A7" s="422" t="s">
        <v>444</v>
      </c>
      <c r="B7" s="423" t="s">
        <v>445</v>
      </c>
      <c r="C7" s="424" t="s">
        <v>449</v>
      </c>
      <c r="D7" s="425" t="s">
        <v>699</v>
      </c>
      <c r="E7" s="424" t="s">
        <v>454</v>
      </c>
      <c r="F7" s="425" t="s">
        <v>700</v>
      </c>
      <c r="G7" s="424" t="s">
        <v>455</v>
      </c>
      <c r="H7" s="424" t="s">
        <v>463</v>
      </c>
      <c r="I7" s="424" t="s">
        <v>464</v>
      </c>
      <c r="J7" s="424" t="s">
        <v>465</v>
      </c>
      <c r="K7" s="424" t="s">
        <v>466</v>
      </c>
      <c r="L7" s="426">
        <v>98.69</v>
      </c>
      <c r="M7" s="426">
        <v>1</v>
      </c>
      <c r="N7" s="427">
        <v>98.69</v>
      </c>
    </row>
    <row r="8" spans="1:14" ht="14.4" customHeight="1" x14ac:dyDescent="0.3">
      <c r="A8" s="422" t="s">
        <v>444</v>
      </c>
      <c r="B8" s="423" t="s">
        <v>445</v>
      </c>
      <c r="C8" s="424" t="s">
        <v>449</v>
      </c>
      <c r="D8" s="425" t="s">
        <v>699</v>
      </c>
      <c r="E8" s="424" t="s">
        <v>454</v>
      </c>
      <c r="F8" s="425" t="s">
        <v>700</v>
      </c>
      <c r="G8" s="424" t="s">
        <v>455</v>
      </c>
      <c r="H8" s="424" t="s">
        <v>467</v>
      </c>
      <c r="I8" s="424" t="s">
        <v>468</v>
      </c>
      <c r="J8" s="424" t="s">
        <v>465</v>
      </c>
      <c r="K8" s="424" t="s">
        <v>469</v>
      </c>
      <c r="L8" s="426">
        <v>100.76000000000002</v>
      </c>
      <c r="M8" s="426">
        <v>2</v>
      </c>
      <c r="N8" s="427">
        <v>201.52000000000004</v>
      </c>
    </row>
    <row r="9" spans="1:14" ht="14.4" customHeight="1" x14ac:dyDescent="0.3">
      <c r="A9" s="422" t="s">
        <v>444</v>
      </c>
      <c r="B9" s="423" t="s">
        <v>445</v>
      </c>
      <c r="C9" s="424" t="s">
        <v>449</v>
      </c>
      <c r="D9" s="425" t="s">
        <v>699</v>
      </c>
      <c r="E9" s="424" t="s">
        <v>454</v>
      </c>
      <c r="F9" s="425" t="s">
        <v>700</v>
      </c>
      <c r="G9" s="424" t="s">
        <v>455</v>
      </c>
      <c r="H9" s="424" t="s">
        <v>470</v>
      </c>
      <c r="I9" s="424" t="s">
        <v>471</v>
      </c>
      <c r="J9" s="424" t="s">
        <v>472</v>
      </c>
      <c r="K9" s="424" t="s">
        <v>473</v>
      </c>
      <c r="L9" s="426">
        <v>40.559826840609603</v>
      </c>
      <c r="M9" s="426">
        <v>1</v>
      </c>
      <c r="N9" s="427">
        <v>40.559826840609603</v>
      </c>
    </row>
    <row r="10" spans="1:14" ht="14.4" customHeight="1" x14ac:dyDescent="0.3">
      <c r="A10" s="422" t="s">
        <v>444</v>
      </c>
      <c r="B10" s="423" t="s">
        <v>445</v>
      </c>
      <c r="C10" s="424" t="s">
        <v>449</v>
      </c>
      <c r="D10" s="425" t="s">
        <v>699</v>
      </c>
      <c r="E10" s="424" t="s">
        <v>454</v>
      </c>
      <c r="F10" s="425" t="s">
        <v>700</v>
      </c>
      <c r="G10" s="424" t="s">
        <v>455</v>
      </c>
      <c r="H10" s="424" t="s">
        <v>474</v>
      </c>
      <c r="I10" s="424" t="s">
        <v>475</v>
      </c>
      <c r="J10" s="424" t="s">
        <v>476</v>
      </c>
      <c r="K10" s="424" t="s">
        <v>477</v>
      </c>
      <c r="L10" s="426">
        <v>53.913140908148065</v>
      </c>
      <c r="M10" s="426">
        <v>1</v>
      </c>
      <c r="N10" s="427">
        <v>53.913140908148065</v>
      </c>
    </row>
    <row r="11" spans="1:14" ht="14.4" customHeight="1" x14ac:dyDescent="0.3">
      <c r="A11" s="422" t="s">
        <v>444</v>
      </c>
      <c r="B11" s="423" t="s">
        <v>445</v>
      </c>
      <c r="C11" s="424" t="s">
        <v>449</v>
      </c>
      <c r="D11" s="425" t="s">
        <v>699</v>
      </c>
      <c r="E11" s="424" t="s">
        <v>454</v>
      </c>
      <c r="F11" s="425" t="s">
        <v>700</v>
      </c>
      <c r="G11" s="424" t="s">
        <v>455</v>
      </c>
      <c r="H11" s="424" t="s">
        <v>478</v>
      </c>
      <c r="I11" s="424" t="s">
        <v>479</v>
      </c>
      <c r="J11" s="424" t="s">
        <v>480</v>
      </c>
      <c r="K11" s="424" t="s">
        <v>481</v>
      </c>
      <c r="L11" s="426">
        <v>63.950000000000017</v>
      </c>
      <c r="M11" s="426">
        <v>1</v>
      </c>
      <c r="N11" s="427">
        <v>63.950000000000017</v>
      </c>
    </row>
    <row r="12" spans="1:14" ht="14.4" customHeight="1" x14ac:dyDescent="0.3">
      <c r="A12" s="422" t="s">
        <v>444</v>
      </c>
      <c r="B12" s="423" t="s">
        <v>445</v>
      </c>
      <c r="C12" s="424" t="s">
        <v>449</v>
      </c>
      <c r="D12" s="425" t="s">
        <v>699</v>
      </c>
      <c r="E12" s="424" t="s">
        <v>454</v>
      </c>
      <c r="F12" s="425" t="s">
        <v>700</v>
      </c>
      <c r="G12" s="424" t="s">
        <v>455</v>
      </c>
      <c r="H12" s="424" t="s">
        <v>482</v>
      </c>
      <c r="I12" s="424" t="s">
        <v>483</v>
      </c>
      <c r="J12" s="424" t="s">
        <v>484</v>
      </c>
      <c r="K12" s="424" t="s">
        <v>485</v>
      </c>
      <c r="L12" s="426">
        <v>40.249903240598556</v>
      </c>
      <c r="M12" s="426">
        <v>1</v>
      </c>
      <c r="N12" s="427">
        <v>40.249903240598556</v>
      </c>
    </row>
    <row r="13" spans="1:14" ht="14.4" customHeight="1" x14ac:dyDescent="0.3">
      <c r="A13" s="422" t="s">
        <v>444</v>
      </c>
      <c r="B13" s="423" t="s">
        <v>445</v>
      </c>
      <c r="C13" s="424" t="s">
        <v>449</v>
      </c>
      <c r="D13" s="425" t="s">
        <v>699</v>
      </c>
      <c r="E13" s="424" t="s">
        <v>454</v>
      </c>
      <c r="F13" s="425" t="s">
        <v>700</v>
      </c>
      <c r="G13" s="424" t="s">
        <v>455</v>
      </c>
      <c r="H13" s="424" t="s">
        <v>486</v>
      </c>
      <c r="I13" s="424" t="s">
        <v>487</v>
      </c>
      <c r="J13" s="424" t="s">
        <v>488</v>
      </c>
      <c r="K13" s="424" t="s">
        <v>489</v>
      </c>
      <c r="L13" s="426">
        <v>93.530000000000015</v>
      </c>
      <c r="M13" s="426">
        <v>2</v>
      </c>
      <c r="N13" s="427">
        <v>187.06000000000003</v>
      </c>
    </row>
    <row r="14" spans="1:14" ht="14.4" customHeight="1" x14ac:dyDescent="0.3">
      <c r="A14" s="422" t="s">
        <v>444</v>
      </c>
      <c r="B14" s="423" t="s">
        <v>445</v>
      </c>
      <c r="C14" s="424" t="s">
        <v>449</v>
      </c>
      <c r="D14" s="425" t="s">
        <v>699</v>
      </c>
      <c r="E14" s="424" t="s">
        <v>454</v>
      </c>
      <c r="F14" s="425" t="s">
        <v>700</v>
      </c>
      <c r="G14" s="424" t="s">
        <v>455</v>
      </c>
      <c r="H14" s="424" t="s">
        <v>490</v>
      </c>
      <c r="I14" s="424" t="s">
        <v>491</v>
      </c>
      <c r="J14" s="424" t="s">
        <v>492</v>
      </c>
      <c r="K14" s="424" t="s">
        <v>493</v>
      </c>
      <c r="L14" s="426">
        <v>116.84984105241156</v>
      </c>
      <c r="M14" s="426">
        <v>10</v>
      </c>
      <c r="N14" s="427">
        <v>1168.4984105241156</v>
      </c>
    </row>
    <row r="15" spans="1:14" ht="14.4" customHeight="1" x14ac:dyDescent="0.3">
      <c r="A15" s="422" t="s">
        <v>444</v>
      </c>
      <c r="B15" s="423" t="s">
        <v>445</v>
      </c>
      <c r="C15" s="424" t="s">
        <v>449</v>
      </c>
      <c r="D15" s="425" t="s">
        <v>699</v>
      </c>
      <c r="E15" s="424" t="s">
        <v>454</v>
      </c>
      <c r="F15" s="425" t="s">
        <v>700</v>
      </c>
      <c r="G15" s="424" t="s">
        <v>455</v>
      </c>
      <c r="H15" s="424" t="s">
        <v>494</v>
      </c>
      <c r="I15" s="424" t="s">
        <v>495</v>
      </c>
      <c r="J15" s="424" t="s">
        <v>496</v>
      </c>
      <c r="K15" s="424" t="s">
        <v>497</v>
      </c>
      <c r="L15" s="426">
        <v>151.25210379287157</v>
      </c>
      <c r="M15" s="426">
        <v>27</v>
      </c>
      <c r="N15" s="427">
        <v>4083.8068024075324</v>
      </c>
    </row>
    <row r="16" spans="1:14" ht="14.4" customHeight="1" x14ac:dyDescent="0.3">
      <c r="A16" s="422" t="s">
        <v>444</v>
      </c>
      <c r="B16" s="423" t="s">
        <v>445</v>
      </c>
      <c r="C16" s="424" t="s">
        <v>449</v>
      </c>
      <c r="D16" s="425" t="s">
        <v>699</v>
      </c>
      <c r="E16" s="424" t="s">
        <v>454</v>
      </c>
      <c r="F16" s="425" t="s">
        <v>700</v>
      </c>
      <c r="G16" s="424" t="s">
        <v>455</v>
      </c>
      <c r="H16" s="424" t="s">
        <v>498</v>
      </c>
      <c r="I16" s="424" t="s">
        <v>141</v>
      </c>
      <c r="J16" s="424" t="s">
        <v>499</v>
      </c>
      <c r="K16" s="424"/>
      <c r="L16" s="426">
        <v>97.320293904979849</v>
      </c>
      <c r="M16" s="426">
        <v>2</v>
      </c>
      <c r="N16" s="427">
        <v>194.6405878099597</v>
      </c>
    </row>
    <row r="17" spans="1:14" ht="14.4" customHeight="1" x14ac:dyDescent="0.3">
      <c r="A17" s="422" t="s">
        <v>444</v>
      </c>
      <c r="B17" s="423" t="s">
        <v>445</v>
      </c>
      <c r="C17" s="424" t="s">
        <v>449</v>
      </c>
      <c r="D17" s="425" t="s">
        <v>699</v>
      </c>
      <c r="E17" s="424" t="s">
        <v>454</v>
      </c>
      <c r="F17" s="425" t="s">
        <v>700</v>
      </c>
      <c r="G17" s="424" t="s">
        <v>455</v>
      </c>
      <c r="H17" s="424" t="s">
        <v>500</v>
      </c>
      <c r="I17" s="424" t="s">
        <v>141</v>
      </c>
      <c r="J17" s="424" t="s">
        <v>501</v>
      </c>
      <c r="K17" s="424"/>
      <c r="L17" s="426">
        <v>36.299774870746546</v>
      </c>
      <c r="M17" s="426">
        <v>3</v>
      </c>
      <c r="N17" s="427">
        <v>108.89932461223964</v>
      </c>
    </row>
    <row r="18" spans="1:14" ht="14.4" customHeight="1" x14ac:dyDescent="0.3">
      <c r="A18" s="422" t="s">
        <v>444</v>
      </c>
      <c r="B18" s="423" t="s">
        <v>445</v>
      </c>
      <c r="C18" s="424" t="s">
        <v>449</v>
      </c>
      <c r="D18" s="425" t="s">
        <v>699</v>
      </c>
      <c r="E18" s="424" t="s">
        <v>454</v>
      </c>
      <c r="F18" s="425" t="s">
        <v>700</v>
      </c>
      <c r="G18" s="424" t="s">
        <v>455</v>
      </c>
      <c r="H18" s="424" t="s">
        <v>502</v>
      </c>
      <c r="I18" s="424" t="s">
        <v>141</v>
      </c>
      <c r="J18" s="424" t="s">
        <v>503</v>
      </c>
      <c r="K18" s="424"/>
      <c r="L18" s="426">
        <v>30.979848315599078</v>
      </c>
      <c r="M18" s="426">
        <v>10</v>
      </c>
      <c r="N18" s="427">
        <v>309.79848315599077</v>
      </c>
    </row>
    <row r="19" spans="1:14" ht="14.4" customHeight="1" x14ac:dyDescent="0.3">
      <c r="A19" s="422" t="s">
        <v>444</v>
      </c>
      <c r="B19" s="423" t="s">
        <v>445</v>
      </c>
      <c r="C19" s="424" t="s">
        <v>449</v>
      </c>
      <c r="D19" s="425" t="s">
        <v>699</v>
      </c>
      <c r="E19" s="424" t="s">
        <v>454</v>
      </c>
      <c r="F19" s="425" t="s">
        <v>700</v>
      </c>
      <c r="G19" s="424" t="s">
        <v>455</v>
      </c>
      <c r="H19" s="424" t="s">
        <v>504</v>
      </c>
      <c r="I19" s="424" t="s">
        <v>141</v>
      </c>
      <c r="J19" s="424" t="s">
        <v>505</v>
      </c>
      <c r="K19" s="424"/>
      <c r="L19" s="426">
        <v>32.902867297294527</v>
      </c>
      <c r="M19" s="426">
        <v>59</v>
      </c>
      <c r="N19" s="427">
        <v>1941.2691705403772</v>
      </c>
    </row>
    <row r="20" spans="1:14" ht="14.4" customHeight="1" x14ac:dyDescent="0.3">
      <c r="A20" s="422" t="s">
        <v>444</v>
      </c>
      <c r="B20" s="423" t="s">
        <v>445</v>
      </c>
      <c r="C20" s="424" t="s">
        <v>449</v>
      </c>
      <c r="D20" s="425" t="s">
        <v>699</v>
      </c>
      <c r="E20" s="424" t="s">
        <v>454</v>
      </c>
      <c r="F20" s="425" t="s">
        <v>700</v>
      </c>
      <c r="G20" s="424" t="s">
        <v>455</v>
      </c>
      <c r="H20" s="424" t="s">
        <v>506</v>
      </c>
      <c r="I20" s="424" t="s">
        <v>141</v>
      </c>
      <c r="J20" s="424" t="s">
        <v>507</v>
      </c>
      <c r="K20" s="424" t="s">
        <v>508</v>
      </c>
      <c r="L20" s="426">
        <v>32.819999999999993</v>
      </c>
      <c r="M20" s="426">
        <v>6</v>
      </c>
      <c r="N20" s="427">
        <v>196.91999999999996</v>
      </c>
    </row>
    <row r="21" spans="1:14" ht="14.4" customHeight="1" x14ac:dyDescent="0.3">
      <c r="A21" s="422" t="s">
        <v>444</v>
      </c>
      <c r="B21" s="423" t="s">
        <v>445</v>
      </c>
      <c r="C21" s="424" t="s">
        <v>449</v>
      </c>
      <c r="D21" s="425" t="s">
        <v>699</v>
      </c>
      <c r="E21" s="424" t="s">
        <v>454</v>
      </c>
      <c r="F21" s="425" t="s">
        <v>700</v>
      </c>
      <c r="G21" s="424" t="s">
        <v>455</v>
      </c>
      <c r="H21" s="424" t="s">
        <v>509</v>
      </c>
      <c r="I21" s="424" t="s">
        <v>510</v>
      </c>
      <c r="J21" s="424" t="s">
        <v>511</v>
      </c>
      <c r="K21" s="424" t="s">
        <v>512</v>
      </c>
      <c r="L21" s="426">
        <v>26.880000000000003</v>
      </c>
      <c r="M21" s="426">
        <v>2</v>
      </c>
      <c r="N21" s="427">
        <v>53.760000000000005</v>
      </c>
    </row>
    <row r="22" spans="1:14" ht="14.4" customHeight="1" x14ac:dyDescent="0.3">
      <c r="A22" s="422" t="s">
        <v>444</v>
      </c>
      <c r="B22" s="423" t="s">
        <v>445</v>
      </c>
      <c r="C22" s="424" t="s">
        <v>449</v>
      </c>
      <c r="D22" s="425" t="s">
        <v>699</v>
      </c>
      <c r="E22" s="424" t="s">
        <v>454</v>
      </c>
      <c r="F22" s="425" t="s">
        <v>700</v>
      </c>
      <c r="G22" s="424" t="s">
        <v>455</v>
      </c>
      <c r="H22" s="424" t="s">
        <v>513</v>
      </c>
      <c r="I22" s="424" t="s">
        <v>141</v>
      </c>
      <c r="J22" s="424" t="s">
        <v>514</v>
      </c>
      <c r="K22" s="424"/>
      <c r="L22" s="426">
        <v>42.664997344791992</v>
      </c>
      <c r="M22" s="426">
        <v>6</v>
      </c>
      <c r="N22" s="427">
        <v>255.98998406875194</v>
      </c>
    </row>
    <row r="23" spans="1:14" ht="14.4" customHeight="1" x14ac:dyDescent="0.3">
      <c r="A23" s="422" t="s">
        <v>444</v>
      </c>
      <c r="B23" s="423" t="s">
        <v>445</v>
      </c>
      <c r="C23" s="424" t="s">
        <v>449</v>
      </c>
      <c r="D23" s="425" t="s">
        <v>699</v>
      </c>
      <c r="E23" s="424" t="s">
        <v>454</v>
      </c>
      <c r="F23" s="425" t="s">
        <v>700</v>
      </c>
      <c r="G23" s="424" t="s">
        <v>455</v>
      </c>
      <c r="H23" s="424" t="s">
        <v>515</v>
      </c>
      <c r="I23" s="424" t="s">
        <v>141</v>
      </c>
      <c r="J23" s="424" t="s">
        <v>516</v>
      </c>
      <c r="K23" s="424"/>
      <c r="L23" s="426">
        <v>37.09959967810677</v>
      </c>
      <c r="M23" s="426">
        <v>32</v>
      </c>
      <c r="N23" s="427">
        <v>1187.1871896994166</v>
      </c>
    </row>
    <row r="24" spans="1:14" ht="14.4" customHeight="1" x14ac:dyDescent="0.3">
      <c r="A24" s="422" t="s">
        <v>444</v>
      </c>
      <c r="B24" s="423" t="s">
        <v>445</v>
      </c>
      <c r="C24" s="424" t="s">
        <v>449</v>
      </c>
      <c r="D24" s="425" t="s">
        <v>699</v>
      </c>
      <c r="E24" s="424" t="s">
        <v>454</v>
      </c>
      <c r="F24" s="425" t="s">
        <v>700</v>
      </c>
      <c r="G24" s="424" t="s">
        <v>455</v>
      </c>
      <c r="H24" s="424" t="s">
        <v>517</v>
      </c>
      <c r="I24" s="424" t="s">
        <v>517</v>
      </c>
      <c r="J24" s="424" t="s">
        <v>457</v>
      </c>
      <c r="K24" s="424" t="s">
        <v>518</v>
      </c>
      <c r="L24" s="426">
        <v>192.5</v>
      </c>
      <c r="M24" s="426">
        <v>6.8</v>
      </c>
      <c r="N24" s="427">
        <v>1309</v>
      </c>
    </row>
    <row r="25" spans="1:14" ht="14.4" customHeight="1" x14ac:dyDescent="0.3">
      <c r="A25" s="422" t="s">
        <v>444</v>
      </c>
      <c r="B25" s="423" t="s">
        <v>445</v>
      </c>
      <c r="C25" s="424" t="s">
        <v>449</v>
      </c>
      <c r="D25" s="425" t="s">
        <v>699</v>
      </c>
      <c r="E25" s="424" t="s">
        <v>454</v>
      </c>
      <c r="F25" s="425" t="s">
        <v>700</v>
      </c>
      <c r="G25" s="424" t="s">
        <v>455</v>
      </c>
      <c r="H25" s="424" t="s">
        <v>519</v>
      </c>
      <c r="I25" s="424" t="s">
        <v>520</v>
      </c>
      <c r="J25" s="424" t="s">
        <v>521</v>
      </c>
      <c r="K25" s="424" t="s">
        <v>522</v>
      </c>
      <c r="L25" s="426">
        <v>20.760000000000005</v>
      </c>
      <c r="M25" s="426">
        <v>6</v>
      </c>
      <c r="N25" s="427">
        <v>124.56000000000003</v>
      </c>
    </row>
    <row r="26" spans="1:14" ht="14.4" customHeight="1" x14ac:dyDescent="0.3">
      <c r="A26" s="422" t="s">
        <v>444</v>
      </c>
      <c r="B26" s="423" t="s">
        <v>445</v>
      </c>
      <c r="C26" s="424" t="s">
        <v>449</v>
      </c>
      <c r="D26" s="425" t="s">
        <v>699</v>
      </c>
      <c r="E26" s="424" t="s">
        <v>454</v>
      </c>
      <c r="F26" s="425" t="s">
        <v>700</v>
      </c>
      <c r="G26" s="424" t="s">
        <v>455</v>
      </c>
      <c r="H26" s="424" t="s">
        <v>523</v>
      </c>
      <c r="I26" s="424" t="s">
        <v>524</v>
      </c>
      <c r="J26" s="424" t="s">
        <v>525</v>
      </c>
      <c r="K26" s="424" t="s">
        <v>526</v>
      </c>
      <c r="L26" s="426">
        <v>52.169545984795029</v>
      </c>
      <c r="M26" s="426">
        <v>1</v>
      </c>
      <c r="N26" s="427">
        <v>52.169545984795029</v>
      </c>
    </row>
    <row r="27" spans="1:14" ht="14.4" customHeight="1" x14ac:dyDescent="0.3">
      <c r="A27" s="422" t="s">
        <v>444</v>
      </c>
      <c r="B27" s="423" t="s">
        <v>445</v>
      </c>
      <c r="C27" s="424" t="s">
        <v>449</v>
      </c>
      <c r="D27" s="425" t="s">
        <v>699</v>
      </c>
      <c r="E27" s="424" t="s">
        <v>454</v>
      </c>
      <c r="F27" s="425" t="s">
        <v>700</v>
      </c>
      <c r="G27" s="424" t="s">
        <v>455</v>
      </c>
      <c r="H27" s="424" t="s">
        <v>527</v>
      </c>
      <c r="I27" s="424" t="s">
        <v>141</v>
      </c>
      <c r="J27" s="424" t="s">
        <v>528</v>
      </c>
      <c r="K27" s="424"/>
      <c r="L27" s="426">
        <v>75.165114800248588</v>
      </c>
      <c r="M27" s="426">
        <v>7</v>
      </c>
      <c r="N27" s="427">
        <v>526.1558036017401</v>
      </c>
    </row>
    <row r="28" spans="1:14" ht="14.4" customHeight="1" x14ac:dyDescent="0.3">
      <c r="A28" s="422" t="s">
        <v>444</v>
      </c>
      <c r="B28" s="423" t="s">
        <v>445</v>
      </c>
      <c r="C28" s="424" t="s">
        <v>449</v>
      </c>
      <c r="D28" s="425" t="s">
        <v>699</v>
      </c>
      <c r="E28" s="424" t="s">
        <v>454</v>
      </c>
      <c r="F28" s="425" t="s">
        <v>700</v>
      </c>
      <c r="G28" s="424" t="s">
        <v>455</v>
      </c>
      <c r="H28" s="424" t="s">
        <v>529</v>
      </c>
      <c r="I28" s="424" t="s">
        <v>141</v>
      </c>
      <c r="J28" s="424" t="s">
        <v>530</v>
      </c>
      <c r="K28" s="424"/>
      <c r="L28" s="426">
        <v>75.165129776170019</v>
      </c>
      <c r="M28" s="426">
        <v>1</v>
      </c>
      <c r="N28" s="427">
        <v>75.165129776170019</v>
      </c>
    </row>
    <row r="29" spans="1:14" ht="14.4" customHeight="1" x14ac:dyDescent="0.3">
      <c r="A29" s="422" t="s">
        <v>444</v>
      </c>
      <c r="B29" s="423" t="s">
        <v>445</v>
      </c>
      <c r="C29" s="424" t="s">
        <v>449</v>
      </c>
      <c r="D29" s="425" t="s">
        <v>699</v>
      </c>
      <c r="E29" s="424" t="s">
        <v>454</v>
      </c>
      <c r="F29" s="425" t="s">
        <v>700</v>
      </c>
      <c r="G29" s="424" t="s">
        <v>455</v>
      </c>
      <c r="H29" s="424" t="s">
        <v>531</v>
      </c>
      <c r="I29" s="424" t="s">
        <v>532</v>
      </c>
      <c r="J29" s="424" t="s">
        <v>521</v>
      </c>
      <c r="K29" s="424" t="s">
        <v>533</v>
      </c>
      <c r="L29" s="426">
        <v>23.08</v>
      </c>
      <c r="M29" s="426">
        <v>6</v>
      </c>
      <c r="N29" s="427">
        <v>138.47999999999999</v>
      </c>
    </row>
    <row r="30" spans="1:14" ht="14.4" customHeight="1" x14ac:dyDescent="0.3">
      <c r="A30" s="422" t="s">
        <v>444</v>
      </c>
      <c r="B30" s="423" t="s">
        <v>445</v>
      </c>
      <c r="C30" s="424" t="s">
        <v>449</v>
      </c>
      <c r="D30" s="425" t="s">
        <v>699</v>
      </c>
      <c r="E30" s="424" t="s">
        <v>454</v>
      </c>
      <c r="F30" s="425" t="s">
        <v>700</v>
      </c>
      <c r="G30" s="424" t="s">
        <v>455</v>
      </c>
      <c r="H30" s="424" t="s">
        <v>534</v>
      </c>
      <c r="I30" s="424" t="s">
        <v>535</v>
      </c>
      <c r="J30" s="424" t="s">
        <v>536</v>
      </c>
      <c r="K30" s="424" t="s">
        <v>537</v>
      </c>
      <c r="L30" s="426">
        <v>152.6825346097942</v>
      </c>
      <c r="M30" s="426">
        <v>625</v>
      </c>
      <c r="N30" s="427">
        <v>95426.584131121374</v>
      </c>
    </row>
    <row r="31" spans="1:14" ht="14.4" customHeight="1" x14ac:dyDescent="0.3">
      <c r="A31" s="422" t="s">
        <v>444</v>
      </c>
      <c r="B31" s="423" t="s">
        <v>445</v>
      </c>
      <c r="C31" s="424" t="s">
        <v>449</v>
      </c>
      <c r="D31" s="425" t="s">
        <v>699</v>
      </c>
      <c r="E31" s="424" t="s">
        <v>454</v>
      </c>
      <c r="F31" s="425" t="s">
        <v>700</v>
      </c>
      <c r="G31" s="424" t="s">
        <v>455</v>
      </c>
      <c r="H31" s="424" t="s">
        <v>538</v>
      </c>
      <c r="I31" s="424" t="s">
        <v>141</v>
      </c>
      <c r="J31" s="424" t="s">
        <v>539</v>
      </c>
      <c r="K31" s="424"/>
      <c r="L31" s="426">
        <v>84.650901337331547</v>
      </c>
      <c r="M31" s="426">
        <v>8</v>
      </c>
      <c r="N31" s="427">
        <v>677.20721069865237</v>
      </c>
    </row>
    <row r="32" spans="1:14" ht="14.4" customHeight="1" x14ac:dyDescent="0.3">
      <c r="A32" s="422" t="s">
        <v>444</v>
      </c>
      <c r="B32" s="423" t="s">
        <v>445</v>
      </c>
      <c r="C32" s="424" t="s">
        <v>449</v>
      </c>
      <c r="D32" s="425" t="s">
        <v>699</v>
      </c>
      <c r="E32" s="424" t="s">
        <v>454</v>
      </c>
      <c r="F32" s="425" t="s">
        <v>700</v>
      </c>
      <c r="G32" s="424" t="s">
        <v>455</v>
      </c>
      <c r="H32" s="424" t="s">
        <v>540</v>
      </c>
      <c r="I32" s="424" t="s">
        <v>141</v>
      </c>
      <c r="J32" s="424" t="s">
        <v>541</v>
      </c>
      <c r="K32" s="424"/>
      <c r="L32" s="426">
        <v>93.433302683190405</v>
      </c>
      <c r="M32" s="426">
        <v>5</v>
      </c>
      <c r="N32" s="427">
        <v>467.16651341595201</v>
      </c>
    </row>
    <row r="33" spans="1:14" ht="14.4" customHeight="1" x14ac:dyDescent="0.3">
      <c r="A33" s="422" t="s">
        <v>444</v>
      </c>
      <c r="B33" s="423" t="s">
        <v>445</v>
      </c>
      <c r="C33" s="424" t="s">
        <v>449</v>
      </c>
      <c r="D33" s="425" t="s">
        <v>699</v>
      </c>
      <c r="E33" s="424" t="s">
        <v>454</v>
      </c>
      <c r="F33" s="425" t="s">
        <v>700</v>
      </c>
      <c r="G33" s="424" t="s">
        <v>455</v>
      </c>
      <c r="H33" s="424" t="s">
        <v>542</v>
      </c>
      <c r="I33" s="424" t="s">
        <v>543</v>
      </c>
      <c r="J33" s="424" t="s">
        <v>544</v>
      </c>
      <c r="K33" s="424" t="s">
        <v>545</v>
      </c>
      <c r="L33" s="426">
        <v>57.980000000000025</v>
      </c>
      <c r="M33" s="426">
        <v>1</v>
      </c>
      <c r="N33" s="427">
        <v>57.980000000000025</v>
      </c>
    </row>
    <row r="34" spans="1:14" ht="14.4" customHeight="1" x14ac:dyDescent="0.3">
      <c r="A34" s="422" t="s">
        <v>444</v>
      </c>
      <c r="B34" s="423" t="s">
        <v>445</v>
      </c>
      <c r="C34" s="424" t="s">
        <v>449</v>
      </c>
      <c r="D34" s="425" t="s">
        <v>699</v>
      </c>
      <c r="E34" s="424" t="s">
        <v>454</v>
      </c>
      <c r="F34" s="425" t="s">
        <v>700</v>
      </c>
      <c r="G34" s="424" t="s">
        <v>455</v>
      </c>
      <c r="H34" s="424" t="s">
        <v>546</v>
      </c>
      <c r="I34" s="424" t="s">
        <v>141</v>
      </c>
      <c r="J34" s="424" t="s">
        <v>547</v>
      </c>
      <c r="K34" s="424"/>
      <c r="L34" s="426">
        <v>29.335585320824954</v>
      </c>
      <c r="M34" s="426">
        <v>20</v>
      </c>
      <c r="N34" s="427">
        <v>586.71170641649906</v>
      </c>
    </row>
    <row r="35" spans="1:14" ht="14.4" customHeight="1" x14ac:dyDescent="0.3">
      <c r="A35" s="422" t="s">
        <v>444</v>
      </c>
      <c r="B35" s="423" t="s">
        <v>445</v>
      </c>
      <c r="C35" s="424" t="s">
        <v>449</v>
      </c>
      <c r="D35" s="425" t="s">
        <v>699</v>
      </c>
      <c r="E35" s="424" t="s">
        <v>454</v>
      </c>
      <c r="F35" s="425" t="s">
        <v>700</v>
      </c>
      <c r="G35" s="424" t="s">
        <v>455</v>
      </c>
      <c r="H35" s="424" t="s">
        <v>548</v>
      </c>
      <c r="I35" s="424" t="s">
        <v>141</v>
      </c>
      <c r="J35" s="424" t="s">
        <v>549</v>
      </c>
      <c r="K35" s="424"/>
      <c r="L35" s="426">
        <v>46.410000000000018</v>
      </c>
      <c r="M35" s="426">
        <v>2</v>
      </c>
      <c r="N35" s="427">
        <v>92.820000000000036</v>
      </c>
    </row>
    <row r="36" spans="1:14" ht="14.4" customHeight="1" x14ac:dyDescent="0.3">
      <c r="A36" s="422" t="s">
        <v>444</v>
      </c>
      <c r="B36" s="423" t="s">
        <v>445</v>
      </c>
      <c r="C36" s="424" t="s">
        <v>449</v>
      </c>
      <c r="D36" s="425" t="s">
        <v>699</v>
      </c>
      <c r="E36" s="424" t="s">
        <v>454</v>
      </c>
      <c r="F36" s="425" t="s">
        <v>700</v>
      </c>
      <c r="G36" s="424" t="s">
        <v>455</v>
      </c>
      <c r="H36" s="424" t="s">
        <v>550</v>
      </c>
      <c r="I36" s="424" t="s">
        <v>141</v>
      </c>
      <c r="J36" s="424" t="s">
        <v>551</v>
      </c>
      <c r="K36" s="424"/>
      <c r="L36" s="426">
        <v>126.52596507172456</v>
      </c>
      <c r="M36" s="426">
        <v>52</v>
      </c>
      <c r="N36" s="427">
        <v>6579.3501837296772</v>
      </c>
    </row>
    <row r="37" spans="1:14" ht="14.4" customHeight="1" x14ac:dyDescent="0.3">
      <c r="A37" s="422" t="s">
        <v>444</v>
      </c>
      <c r="B37" s="423" t="s">
        <v>445</v>
      </c>
      <c r="C37" s="424" t="s">
        <v>449</v>
      </c>
      <c r="D37" s="425" t="s">
        <v>699</v>
      </c>
      <c r="E37" s="424" t="s">
        <v>454</v>
      </c>
      <c r="F37" s="425" t="s">
        <v>700</v>
      </c>
      <c r="G37" s="424" t="s">
        <v>455</v>
      </c>
      <c r="H37" s="424" t="s">
        <v>552</v>
      </c>
      <c r="I37" s="424" t="s">
        <v>553</v>
      </c>
      <c r="J37" s="424" t="s">
        <v>554</v>
      </c>
      <c r="K37" s="424" t="s">
        <v>555</v>
      </c>
      <c r="L37" s="426">
        <v>24.439802439774244</v>
      </c>
      <c r="M37" s="426">
        <v>1</v>
      </c>
      <c r="N37" s="427">
        <v>24.439802439774244</v>
      </c>
    </row>
    <row r="38" spans="1:14" ht="14.4" customHeight="1" x14ac:dyDescent="0.3">
      <c r="A38" s="422" t="s">
        <v>444</v>
      </c>
      <c r="B38" s="423" t="s">
        <v>445</v>
      </c>
      <c r="C38" s="424" t="s">
        <v>449</v>
      </c>
      <c r="D38" s="425" t="s">
        <v>699</v>
      </c>
      <c r="E38" s="424" t="s">
        <v>454</v>
      </c>
      <c r="F38" s="425" t="s">
        <v>700</v>
      </c>
      <c r="G38" s="424" t="s">
        <v>455</v>
      </c>
      <c r="H38" s="424" t="s">
        <v>556</v>
      </c>
      <c r="I38" s="424" t="s">
        <v>557</v>
      </c>
      <c r="J38" s="424" t="s">
        <v>558</v>
      </c>
      <c r="K38" s="424" t="s">
        <v>559</v>
      </c>
      <c r="L38" s="426">
        <v>104.06947910743355</v>
      </c>
      <c r="M38" s="426">
        <v>1</v>
      </c>
      <c r="N38" s="427">
        <v>104.06947910743355</v>
      </c>
    </row>
    <row r="39" spans="1:14" ht="14.4" customHeight="1" x14ac:dyDescent="0.3">
      <c r="A39" s="422" t="s">
        <v>444</v>
      </c>
      <c r="B39" s="423" t="s">
        <v>445</v>
      </c>
      <c r="C39" s="424" t="s">
        <v>449</v>
      </c>
      <c r="D39" s="425" t="s">
        <v>699</v>
      </c>
      <c r="E39" s="424" t="s">
        <v>454</v>
      </c>
      <c r="F39" s="425" t="s">
        <v>700</v>
      </c>
      <c r="G39" s="424" t="s">
        <v>455</v>
      </c>
      <c r="H39" s="424" t="s">
        <v>560</v>
      </c>
      <c r="I39" s="424" t="s">
        <v>561</v>
      </c>
      <c r="J39" s="424" t="s">
        <v>562</v>
      </c>
      <c r="K39" s="424" t="s">
        <v>563</v>
      </c>
      <c r="L39" s="426">
        <v>58.873837639183876</v>
      </c>
      <c r="M39" s="426">
        <v>23</v>
      </c>
      <c r="N39" s="427">
        <v>1354.0982657012291</v>
      </c>
    </row>
    <row r="40" spans="1:14" ht="14.4" customHeight="1" x14ac:dyDescent="0.3">
      <c r="A40" s="422" t="s">
        <v>444</v>
      </c>
      <c r="B40" s="423" t="s">
        <v>445</v>
      </c>
      <c r="C40" s="424" t="s">
        <v>449</v>
      </c>
      <c r="D40" s="425" t="s">
        <v>699</v>
      </c>
      <c r="E40" s="424" t="s">
        <v>454</v>
      </c>
      <c r="F40" s="425" t="s">
        <v>700</v>
      </c>
      <c r="G40" s="424" t="s">
        <v>455</v>
      </c>
      <c r="H40" s="424" t="s">
        <v>564</v>
      </c>
      <c r="I40" s="424" t="s">
        <v>141</v>
      </c>
      <c r="J40" s="424" t="s">
        <v>565</v>
      </c>
      <c r="K40" s="424" t="s">
        <v>566</v>
      </c>
      <c r="L40" s="426">
        <v>23.700233511136798</v>
      </c>
      <c r="M40" s="426">
        <v>102</v>
      </c>
      <c r="N40" s="427">
        <v>2417.4238181359533</v>
      </c>
    </row>
    <row r="41" spans="1:14" ht="14.4" customHeight="1" x14ac:dyDescent="0.3">
      <c r="A41" s="422" t="s">
        <v>444</v>
      </c>
      <c r="B41" s="423" t="s">
        <v>445</v>
      </c>
      <c r="C41" s="424" t="s">
        <v>449</v>
      </c>
      <c r="D41" s="425" t="s">
        <v>699</v>
      </c>
      <c r="E41" s="424" t="s">
        <v>454</v>
      </c>
      <c r="F41" s="425" t="s">
        <v>700</v>
      </c>
      <c r="G41" s="424" t="s">
        <v>455</v>
      </c>
      <c r="H41" s="424" t="s">
        <v>567</v>
      </c>
      <c r="I41" s="424" t="s">
        <v>141</v>
      </c>
      <c r="J41" s="424" t="s">
        <v>568</v>
      </c>
      <c r="K41" s="424"/>
      <c r="L41" s="426">
        <v>73.050388332087508</v>
      </c>
      <c r="M41" s="426">
        <v>17</v>
      </c>
      <c r="N41" s="427">
        <v>1241.8566016454877</v>
      </c>
    </row>
    <row r="42" spans="1:14" ht="14.4" customHeight="1" x14ac:dyDescent="0.3">
      <c r="A42" s="422" t="s">
        <v>444</v>
      </c>
      <c r="B42" s="423" t="s">
        <v>445</v>
      </c>
      <c r="C42" s="424" t="s">
        <v>449</v>
      </c>
      <c r="D42" s="425" t="s">
        <v>699</v>
      </c>
      <c r="E42" s="424" t="s">
        <v>454</v>
      </c>
      <c r="F42" s="425" t="s">
        <v>700</v>
      </c>
      <c r="G42" s="424" t="s">
        <v>455</v>
      </c>
      <c r="H42" s="424" t="s">
        <v>569</v>
      </c>
      <c r="I42" s="424" t="s">
        <v>570</v>
      </c>
      <c r="J42" s="424" t="s">
        <v>571</v>
      </c>
      <c r="K42" s="424" t="s">
        <v>572</v>
      </c>
      <c r="L42" s="426">
        <v>37.058000000000007</v>
      </c>
      <c r="M42" s="426">
        <v>5</v>
      </c>
      <c r="N42" s="427">
        <v>185.29000000000002</v>
      </c>
    </row>
    <row r="43" spans="1:14" ht="14.4" customHeight="1" x14ac:dyDescent="0.3">
      <c r="A43" s="422" t="s">
        <v>444</v>
      </c>
      <c r="B43" s="423" t="s">
        <v>445</v>
      </c>
      <c r="C43" s="424" t="s">
        <v>449</v>
      </c>
      <c r="D43" s="425" t="s">
        <v>699</v>
      </c>
      <c r="E43" s="424" t="s">
        <v>454</v>
      </c>
      <c r="F43" s="425" t="s">
        <v>700</v>
      </c>
      <c r="G43" s="424" t="s">
        <v>455</v>
      </c>
      <c r="H43" s="424" t="s">
        <v>573</v>
      </c>
      <c r="I43" s="424" t="s">
        <v>141</v>
      </c>
      <c r="J43" s="424" t="s">
        <v>574</v>
      </c>
      <c r="K43" s="424"/>
      <c r="L43" s="426">
        <v>50.863460478540254</v>
      </c>
      <c r="M43" s="426">
        <v>7</v>
      </c>
      <c r="N43" s="427">
        <v>356.04422334978176</v>
      </c>
    </row>
    <row r="44" spans="1:14" ht="14.4" customHeight="1" x14ac:dyDescent="0.3">
      <c r="A44" s="422" t="s">
        <v>444</v>
      </c>
      <c r="B44" s="423" t="s">
        <v>445</v>
      </c>
      <c r="C44" s="424" t="s">
        <v>449</v>
      </c>
      <c r="D44" s="425" t="s">
        <v>699</v>
      </c>
      <c r="E44" s="424" t="s">
        <v>454</v>
      </c>
      <c r="F44" s="425" t="s">
        <v>700</v>
      </c>
      <c r="G44" s="424" t="s">
        <v>455</v>
      </c>
      <c r="H44" s="424" t="s">
        <v>575</v>
      </c>
      <c r="I44" s="424" t="s">
        <v>141</v>
      </c>
      <c r="J44" s="424" t="s">
        <v>576</v>
      </c>
      <c r="K44" s="424"/>
      <c r="L44" s="426">
        <v>73.552990455120892</v>
      </c>
      <c r="M44" s="426">
        <v>3</v>
      </c>
      <c r="N44" s="427">
        <v>220.65897136536267</v>
      </c>
    </row>
    <row r="45" spans="1:14" ht="14.4" customHeight="1" x14ac:dyDescent="0.3">
      <c r="A45" s="422" t="s">
        <v>444</v>
      </c>
      <c r="B45" s="423" t="s">
        <v>445</v>
      </c>
      <c r="C45" s="424" t="s">
        <v>449</v>
      </c>
      <c r="D45" s="425" t="s">
        <v>699</v>
      </c>
      <c r="E45" s="424" t="s">
        <v>454</v>
      </c>
      <c r="F45" s="425" t="s">
        <v>700</v>
      </c>
      <c r="G45" s="424" t="s">
        <v>455</v>
      </c>
      <c r="H45" s="424" t="s">
        <v>577</v>
      </c>
      <c r="I45" s="424" t="s">
        <v>141</v>
      </c>
      <c r="J45" s="424" t="s">
        <v>578</v>
      </c>
      <c r="K45" s="424"/>
      <c r="L45" s="426">
        <v>121.34000000000006</v>
      </c>
      <c r="M45" s="426">
        <v>4</v>
      </c>
      <c r="N45" s="427">
        <v>485.36000000000024</v>
      </c>
    </row>
    <row r="46" spans="1:14" ht="14.4" customHeight="1" x14ac:dyDescent="0.3">
      <c r="A46" s="422" t="s">
        <v>444</v>
      </c>
      <c r="B46" s="423" t="s">
        <v>445</v>
      </c>
      <c r="C46" s="424" t="s">
        <v>449</v>
      </c>
      <c r="D46" s="425" t="s">
        <v>699</v>
      </c>
      <c r="E46" s="424" t="s">
        <v>454</v>
      </c>
      <c r="F46" s="425" t="s">
        <v>700</v>
      </c>
      <c r="G46" s="424" t="s">
        <v>455</v>
      </c>
      <c r="H46" s="424" t="s">
        <v>579</v>
      </c>
      <c r="I46" s="424" t="s">
        <v>141</v>
      </c>
      <c r="J46" s="424" t="s">
        <v>580</v>
      </c>
      <c r="K46" s="424"/>
      <c r="L46" s="426">
        <v>133.04150264493484</v>
      </c>
      <c r="M46" s="426">
        <v>1</v>
      </c>
      <c r="N46" s="427">
        <v>133.04150264493484</v>
      </c>
    </row>
    <row r="47" spans="1:14" ht="14.4" customHeight="1" x14ac:dyDescent="0.3">
      <c r="A47" s="422" t="s">
        <v>444</v>
      </c>
      <c r="B47" s="423" t="s">
        <v>445</v>
      </c>
      <c r="C47" s="424" t="s">
        <v>449</v>
      </c>
      <c r="D47" s="425" t="s">
        <v>699</v>
      </c>
      <c r="E47" s="424" t="s">
        <v>454</v>
      </c>
      <c r="F47" s="425" t="s">
        <v>700</v>
      </c>
      <c r="G47" s="424" t="s">
        <v>455</v>
      </c>
      <c r="H47" s="424" t="s">
        <v>581</v>
      </c>
      <c r="I47" s="424" t="s">
        <v>141</v>
      </c>
      <c r="J47" s="424" t="s">
        <v>582</v>
      </c>
      <c r="K47" s="424" t="s">
        <v>583</v>
      </c>
      <c r="L47" s="426">
        <v>86.160055993801407</v>
      </c>
      <c r="M47" s="426">
        <v>3</v>
      </c>
      <c r="N47" s="427">
        <v>258.48016798140424</v>
      </c>
    </row>
    <row r="48" spans="1:14" ht="14.4" customHeight="1" x14ac:dyDescent="0.3">
      <c r="A48" s="422" t="s">
        <v>444</v>
      </c>
      <c r="B48" s="423" t="s">
        <v>445</v>
      </c>
      <c r="C48" s="424" t="s">
        <v>449</v>
      </c>
      <c r="D48" s="425" t="s">
        <v>699</v>
      </c>
      <c r="E48" s="424" t="s">
        <v>454</v>
      </c>
      <c r="F48" s="425" t="s">
        <v>700</v>
      </c>
      <c r="G48" s="424" t="s">
        <v>455</v>
      </c>
      <c r="H48" s="424" t="s">
        <v>584</v>
      </c>
      <c r="I48" s="424" t="s">
        <v>141</v>
      </c>
      <c r="J48" s="424" t="s">
        <v>585</v>
      </c>
      <c r="K48" s="424" t="s">
        <v>586</v>
      </c>
      <c r="L48" s="426">
        <v>96.840000000000032</v>
      </c>
      <c r="M48" s="426">
        <v>1</v>
      </c>
      <c r="N48" s="427">
        <v>96.840000000000032</v>
      </c>
    </row>
    <row r="49" spans="1:14" ht="14.4" customHeight="1" x14ac:dyDescent="0.3">
      <c r="A49" s="422" t="s">
        <v>444</v>
      </c>
      <c r="B49" s="423" t="s">
        <v>445</v>
      </c>
      <c r="C49" s="424" t="s">
        <v>449</v>
      </c>
      <c r="D49" s="425" t="s">
        <v>699</v>
      </c>
      <c r="E49" s="424" t="s">
        <v>454</v>
      </c>
      <c r="F49" s="425" t="s">
        <v>700</v>
      </c>
      <c r="G49" s="424" t="s">
        <v>455</v>
      </c>
      <c r="H49" s="424" t="s">
        <v>587</v>
      </c>
      <c r="I49" s="424" t="s">
        <v>141</v>
      </c>
      <c r="J49" s="424" t="s">
        <v>588</v>
      </c>
      <c r="K49" s="424"/>
      <c r="L49" s="426">
        <v>121.15938105547629</v>
      </c>
      <c r="M49" s="426">
        <v>14</v>
      </c>
      <c r="N49" s="427">
        <v>1696.2313347766681</v>
      </c>
    </row>
    <row r="50" spans="1:14" ht="14.4" customHeight="1" x14ac:dyDescent="0.3">
      <c r="A50" s="422" t="s">
        <v>444</v>
      </c>
      <c r="B50" s="423" t="s">
        <v>445</v>
      </c>
      <c r="C50" s="424" t="s">
        <v>449</v>
      </c>
      <c r="D50" s="425" t="s">
        <v>699</v>
      </c>
      <c r="E50" s="424" t="s">
        <v>454</v>
      </c>
      <c r="F50" s="425" t="s">
        <v>700</v>
      </c>
      <c r="G50" s="424" t="s">
        <v>455</v>
      </c>
      <c r="H50" s="424" t="s">
        <v>589</v>
      </c>
      <c r="I50" s="424" t="s">
        <v>141</v>
      </c>
      <c r="J50" s="424" t="s">
        <v>590</v>
      </c>
      <c r="K50" s="424" t="s">
        <v>591</v>
      </c>
      <c r="L50" s="426">
        <v>74.390901721165505</v>
      </c>
      <c r="M50" s="426">
        <v>5</v>
      </c>
      <c r="N50" s="427">
        <v>371.95450860582753</v>
      </c>
    </row>
    <row r="51" spans="1:14" ht="14.4" customHeight="1" x14ac:dyDescent="0.3">
      <c r="A51" s="422" t="s">
        <v>444</v>
      </c>
      <c r="B51" s="423" t="s">
        <v>445</v>
      </c>
      <c r="C51" s="424" t="s">
        <v>449</v>
      </c>
      <c r="D51" s="425" t="s">
        <v>699</v>
      </c>
      <c r="E51" s="424" t="s">
        <v>454</v>
      </c>
      <c r="F51" s="425" t="s">
        <v>700</v>
      </c>
      <c r="G51" s="424" t="s">
        <v>455</v>
      </c>
      <c r="H51" s="424" t="s">
        <v>592</v>
      </c>
      <c r="I51" s="424" t="s">
        <v>141</v>
      </c>
      <c r="J51" s="424" t="s">
        <v>593</v>
      </c>
      <c r="K51" s="424"/>
      <c r="L51" s="426">
        <v>51.965108025409982</v>
      </c>
      <c r="M51" s="426">
        <v>7</v>
      </c>
      <c r="N51" s="427">
        <v>363.7557561778699</v>
      </c>
    </row>
    <row r="52" spans="1:14" ht="14.4" customHeight="1" x14ac:dyDescent="0.3">
      <c r="A52" s="422" t="s">
        <v>444</v>
      </c>
      <c r="B52" s="423" t="s">
        <v>445</v>
      </c>
      <c r="C52" s="424" t="s">
        <v>449</v>
      </c>
      <c r="D52" s="425" t="s">
        <v>699</v>
      </c>
      <c r="E52" s="424" t="s">
        <v>454</v>
      </c>
      <c r="F52" s="425" t="s">
        <v>700</v>
      </c>
      <c r="G52" s="424" t="s">
        <v>455</v>
      </c>
      <c r="H52" s="424" t="s">
        <v>594</v>
      </c>
      <c r="I52" s="424" t="s">
        <v>141</v>
      </c>
      <c r="J52" s="424" t="s">
        <v>595</v>
      </c>
      <c r="K52" s="424"/>
      <c r="L52" s="426">
        <v>39.276879938593254</v>
      </c>
      <c r="M52" s="426">
        <v>36</v>
      </c>
      <c r="N52" s="427">
        <v>1413.9676777893571</v>
      </c>
    </row>
    <row r="53" spans="1:14" ht="14.4" customHeight="1" x14ac:dyDescent="0.3">
      <c r="A53" s="422" t="s">
        <v>444</v>
      </c>
      <c r="B53" s="423" t="s">
        <v>445</v>
      </c>
      <c r="C53" s="424" t="s">
        <v>449</v>
      </c>
      <c r="D53" s="425" t="s">
        <v>699</v>
      </c>
      <c r="E53" s="424" t="s">
        <v>454</v>
      </c>
      <c r="F53" s="425" t="s">
        <v>700</v>
      </c>
      <c r="G53" s="424" t="s">
        <v>455</v>
      </c>
      <c r="H53" s="424" t="s">
        <v>596</v>
      </c>
      <c r="I53" s="424" t="s">
        <v>141</v>
      </c>
      <c r="J53" s="424" t="s">
        <v>597</v>
      </c>
      <c r="K53" s="424"/>
      <c r="L53" s="426">
        <v>49.049843631504956</v>
      </c>
      <c r="M53" s="426">
        <v>2</v>
      </c>
      <c r="N53" s="427">
        <v>98.099687263009912</v>
      </c>
    </row>
    <row r="54" spans="1:14" ht="14.4" customHeight="1" x14ac:dyDescent="0.3">
      <c r="A54" s="422" t="s">
        <v>444</v>
      </c>
      <c r="B54" s="423" t="s">
        <v>445</v>
      </c>
      <c r="C54" s="424" t="s">
        <v>449</v>
      </c>
      <c r="D54" s="425" t="s">
        <v>699</v>
      </c>
      <c r="E54" s="424" t="s">
        <v>454</v>
      </c>
      <c r="F54" s="425" t="s">
        <v>700</v>
      </c>
      <c r="G54" s="424" t="s">
        <v>455</v>
      </c>
      <c r="H54" s="424" t="s">
        <v>598</v>
      </c>
      <c r="I54" s="424" t="s">
        <v>141</v>
      </c>
      <c r="J54" s="424" t="s">
        <v>599</v>
      </c>
      <c r="K54" s="424"/>
      <c r="L54" s="426">
        <v>88.258396431817914</v>
      </c>
      <c r="M54" s="426">
        <v>1</v>
      </c>
      <c r="N54" s="427">
        <v>88.258396431817914</v>
      </c>
    </row>
    <row r="55" spans="1:14" ht="14.4" customHeight="1" x14ac:dyDescent="0.3">
      <c r="A55" s="422" t="s">
        <v>444</v>
      </c>
      <c r="B55" s="423" t="s">
        <v>445</v>
      </c>
      <c r="C55" s="424" t="s">
        <v>449</v>
      </c>
      <c r="D55" s="425" t="s">
        <v>699</v>
      </c>
      <c r="E55" s="424" t="s">
        <v>454</v>
      </c>
      <c r="F55" s="425" t="s">
        <v>700</v>
      </c>
      <c r="G55" s="424" t="s">
        <v>455</v>
      </c>
      <c r="H55" s="424" t="s">
        <v>600</v>
      </c>
      <c r="I55" s="424" t="s">
        <v>141</v>
      </c>
      <c r="J55" s="424" t="s">
        <v>601</v>
      </c>
      <c r="K55" s="424"/>
      <c r="L55" s="426">
        <v>70.202818959648909</v>
      </c>
      <c r="M55" s="426">
        <v>1</v>
      </c>
      <c r="N55" s="427">
        <v>70.202818959648909</v>
      </c>
    </row>
    <row r="56" spans="1:14" ht="14.4" customHeight="1" x14ac:dyDescent="0.3">
      <c r="A56" s="422" t="s">
        <v>444</v>
      </c>
      <c r="B56" s="423" t="s">
        <v>445</v>
      </c>
      <c r="C56" s="424" t="s">
        <v>449</v>
      </c>
      <c r="D56" s="425" t="s">
        <v>699</v>
      </c>
      <c r="E56" s="424" t="s">
        <v>454</v>
      </c>
      <c r="F56" s="425" t="s">
        <v>700</v>
      </c>
      <c r="G56" s="424" t="s">
        <v>455</v>
      </c>
      <c r="H56" s="424" t="s">
        <v>602</v>
      </c>
      <c r="I56" s="424" t="s">
        <v>141</v>
      </c>
      <c r="J56" s="424" t="s">
        <v>603</v>
      </c>
      <c r="K56" s="424"/>
      <c r="L56" s="426">
        <v>44.157445874089035</v>
      </c>
      <c r="M56" s="426">
        <v>5</v>
      </c>
      <c r="N56" s="427">
        <v>220.78722937044517</v>
      </c>
    </row>
    <row r="57" spans="1:14" ht="14.4" customHeight="1" x14ac:dyDescent="0.3">
      <c r="A57" s="422" t="s">
        <v>444</v>
      </c>
      <c r="B57" s="423" t="s">
        <v>445</v>
      </c>
      <c r="C57" s="424" t="s">
        <v>449</v>
      </c>
      <c r="D57" s="425" t="s">
        <v>699</v>
      </c>
      <c r="E57" s="424" t="s">
        <v>454</v>
      </c>
      <c r="F57" s="425" t="s">
        <v>700</v>
      </c>
      <c r="G57" s="424" t="s">
        <v>455</v>
      </c>
      <c r="H57" s="424" t="s">
        <v>604</v>
      </c>
      <c r="I57" s="424" t="s">
        <v>141</v>
      </c>
      <c r="J57" s="424" t="s">
        <v>605</v>
      </c>
      <c r="K57" s="424"/>
      <c r="L57" s="426">
        <v>41.13578632222351</v>
      </c>
      <c r="M57" s="426">
        <v>18</v>
      </c>
      <c r="N57" s="427">
        <v>740.44415380002317</v>
      </c>
    </row>
    <row r="58" spans="1:14" ht="14.4" customHeight="1" x14ac:dyDescent="0.3">
      <c r="A58" s="422" t="s">
        <v>444</v>
      </c>
      <c r="B58" s="423" t="s">
        <v>445</v>
      </c>
      <c r="C58" s="424" t="s">
        <v>449</v>
      </c>
      <c r="D58" s="425" t="s">
        <v>699</v>
      </c>
      <c r="E58" s="424" t="s">
        <v>454</v>
      </c>
      <c r="F58" s="425" t="s">
        <v>700</v>
      </c>
      <c r="G58" s="424" t="s">
        <v>455</v>
      </c>
      <c r="H58" s="424" t="s">
        <v>606</v>
      </c>
      <c r="I58" s="424" t="s">
        <v>607</v>
      </c>
      <c r="J58" s="424" t="s">
        <v>608</v>
      </c>
      <c r="K58" s="424" t="s">
        <v>609</v>
      </c>
      <c r="L58" s="426">
        <v>88.158641639930735</v>
      </c>
      <c r="M58" s="426">
        <v>33</v>
      </c>
      <c r="N58" s="427">
        <v>2909.2351741177145</v>
      </c>
    </row>
    <row r="59" spans="1:14" ht="14.4" customHeight="1" x14ac:dyDescent="0.3">
      <c r="A59" s="422" t="s">
        <v>444</v>
      </c>
      <c r="B59" s="423" t="s">
        <v>445</v>
      </c>
      <c r="C59" s="424" t="s">
        <v>449</v>
      </c>
      <c r="D59" s="425" t="s">
        <v>699</v>
      </c>
      <c r="E59" s="424" t="s">
        <v>454</v>
      </c>
      <c r="F59" s="425" t="s">
        <v>700</v>
      </c>
      <c r="G59" s="424" t="s">
        <v>455</v>
      </c>
      <c r="H59" s="424" t="s">
        <v>610</v>
      </c>
      <c r="I59" s="424" t="s">
        <v>141</v>
      </c>
      <c r="J59" s="424" t="s">
        <v>611</v>
      </c>
      <c r="K59" s="424"/>
      <c r="L59" s="426">
        <v>79.174506346190668</v>
      </c>
      <c r="M59" s="426">
        <v>10</v>
      </c>
      <c r="N59" s="427">
        <v>791.74506346190674</v>
      </c>
    </row>
    <row r="60" spans="1:14" ht="14.4" customHeight="1" x14ac:dyDescent="0.3">
      <c r="A60" s="422" t="s">
        <v>444</v>
      </c>
      <c r="B60" s="423" t="s">
        <v>445</v>
      </c>
      <c r="C60" s="424" t="s">
        <v>449</v>
      </c>
      <c r="D60" s="425" t="s">
        <v>699</v>
      </c>
      <c r="E60" s="424" t="s">
        <v>454</v>
      </c>
      <c r="F60" s="425" t="s">
        <v>700</v>
      </c>
      <c r="G60" s="424" t="s">
        <v>455</v>
      </c>
      <c r="H60" s="424" t="s">
        <v>612</v>
      </c>
      <c r="I60" s="424" t="s">
        <v>141</v>
      </c>
      <c r="J60" s="424" t="s">
        <v>613</v>
      </c>
      <c r="K60" s="424" t="s">
        <v>614</v>
      </c>
      <c r="L60" s="426">
        <v>112.46070666441557</v>
      </c>
      <c r="M60" s="426">
        <v>76</v>
      </c>
      <c r="N60" s="427">
        <v>8547.0137064955834</v>
      </c>
    </row>
    <row r="61" spans="1:14" ht="14.4" customHeight="1" x14ac:dyDescent="0.3">
      <c r="A61" s="422" t="s">
        <v>444</v>
      </c>
      <c r="B61" s="423" t="s">
        <v>445</v>
      </c>
      <c r="C61" s="424" t="s">
        <v>449</v>
      </c>
      <c r="D61" s="425" t="s">
        <v>699</v>
      </c>
      <c r="E61" s="424" t="s">
        <v>454</v>
      </c>
      <c r="F61" s="425" t="s">
        <v>700</v>
      </c>
      <c r="G61" s="424" t="s">
        <v>455</v>
      </c>
      <c r="H61" s="424" t="s">
        <v>615</v>
      </c>
      <c r="I61" s="424" t="s">
        <v>141</v>
      </c>
      <c r="J61" s="424" t="s">
        <v>616</v>
      </c>
      <c r="K61" s="424"/>
      <c r="L61" s="426">
        <v>56.087279068687543</v>
      </c>
      <c r="M61" s="426">
        <v>3</v>
      </c>
      <c r="N61" s="427">
        <v>168.26183720606264</v>
      </c>
    </row>
    <row r="62" spans="1:14" ht="14.4" customHeight="1" x14ac:dyDescent="0.3">
      <c r="A62" s="422" t="s">
        <v>444</v>
      </c>
      <c r="B62" s="423" t="s">
        <v>445</v>
      </c>
      <c r="C62" s="424" t="s">
        <v>449</v>
      </c>
      <c r="D62" s="425" t="s">
        <v>699</v>
      </c>
      <c r="E62" s="424" t="s">
        <v>454</v>
      </c>
      <c r="F62" s="425" t="s">
        <v>700</v>
      </c>
      <c r="G62" s="424" t="s">
        <v>455</v>
      </c>
      <c r="H62" s="424" t="s">
        <v>617</v>
      </c>
      <c r="I62" s="424" t="s">
        <v>141</v>
      </c>
      <c r="J62" s="424" t="s">
        <v>618</v>
      </c>
      <c r="K62" s="424"/>
      <c r="L62" s="426">
        <v>144.39381105843847</v>
      </c>
      <c r="M62" s="426">
        <v>1</v>
      </c>
      <c r="N62" s="427">
        <v>144.39381105843847</v>
      </c>
    </row>
    <row r="63" spans="1:14" ht="14.4" customHeight="1" x14ac:dyDescent="0.3">
      <c r="A63" s="422" t="s">
        <v>444</v>
      </c>
      <c r="B63" s="423" t="s">
        <v>445</v>
      </c>
      <c r="C63" s="424" t="s">
        <v>449</v>
      </c>
      <c r="D63" s="425" t="s">
        <v>699</v>
      </c>
      <c r="E63" s="424" t="s">
        <v>454</v>
      </c>
      <c r="F63" s="425" t="s">
        <v>700</v>
      </c>
      <c r="G63" s="424" t="s">
        <v>455</v>
      </c>
      <c r="H63" s="424" t="s">
        <v>619</v>
      </c>
      <c r="I63" s="424" t="s">
        <v>141</v>
      </c>
      <c r="J63" s="424" t="s">
        <v>620</v>
      </c>
      <c r="K63" s="424"/>
      <c r="L63" s="426">
        <v>75.485308359824785</v>
      </c>
      <c r="M63" s="426">
        <v>14</v>
      </c>
      <c r="N63" s="427">
        <v>1056.794317037547</v>
      </c>
    </row>
    <row r="64" spans="1:14" ht="14.4" customHeight="1" x14ac:dyDescent="0.3">
      <c r="A64" s="422" t="s">
        <v>444</v>
      </c>
      <c r="B64" s="423" t="s">
        <v>445</v>
      </c>
      <c r="C64" s="424" t="s">
        <v>449</v>
      </c>
      <c r="D64" s="425" t="s">
        <v>699</v>
      </c>
      <c r="E64" s="424" t="s">
        <v>454</v>
      </c>
      <c r="F64" s="425" t="s">
        <v>700</v>
      </c>
      <c r="G64" s="424" t="s">
        <v>455</v>
      </c>
      <c r="H64" s="424" t="s">
        <v>621</v>
      </c>
      <c r="I64" s="424" t="s">
        <v>622</v>
      </c>
      <c r="J64" s="424" t="s">
        <v>623</v>
      </c>
      <c r="K64" s="424" t="s">
        <v>624</v>
      </c>
      <c r="L64" s="426">
        <v>452.76</v>
      </c>
      <c r="M64" s="426">
        <v>8</v>
      </c>
      <c r="N64" s="427">
        <v>3622.08</v>
      </c>
    </row>
    <row r="65" spans="1:14" ht="14.4" customHeight="1" x14ac:dyDescent="0.3">
      <c r="A65" s="422" t="s">
        <v>444</v>
      </c>
      <c r="B65" s="423" t="s">
        <v>445</v>
      </c>
      <c r="C65" s="424" t="s">
        <v>449</v>
      </c>
      <c r="D65" s="425" t="s">
        <v>699</v>
      </c>
      <c r="E65" s="424" t="s">
        <v>454</v>
      </c>
      <c r="F65" s="425" t="s">
        <v>700</v>
      </c>
      <c r="G65" s="424" t="s">
        <v>455</v>
      </c>
      <c r="H65" s="424" t="s">
        <v>625</v>
      </c>
      <c r="I65" s="424" t="s">
        <v>626</v>
      </c>
      <c r="J65" s="424" t="s">
        <v>627</v>
      </c>
      <c r="K65" s="424" t="s">
        <v>628</v>
      </c>
      <c r="L65" s="426">
        <v>192.04998845726871</v>
      </c>
      <c r="M65" s="426">
        <v>11</v>
      </c>
      <c r="N65" s="427">
        <v>2112.549873029956</v>
      </c>
    </row>
    <row r="66" spans="1:14" ht="14.4" customHeight="1" x14ac:dyDescent="0.3">
      <c r="A66" s="422" t="s">
        <v>444</v>
      </c>
      <c r="B66" s="423" t="s">
        <v>445</v>
      </c>
      <c r="C66" s="424" t="s">
        <v>449</v>
      </c>
      <c r="D66" s="425" t="s">
        <v>699</v>
      </c>
      <c r="E66" s="424" t="s">
        <v>454</v>
      </c>
      <c r="F66" s="425" t="s">
        <v>700</v>
      </c>
      <c r="G66" s="424" t="s">
        <v>455</v>
      </c>
      <c r="H66" s="424" t="s">
        <v>629</v>
      </c>
      <c r="I66" s="424" t="s">
        <v>141</v>
      </c>
      <c r="J66" s="424" t="s">
        <v>630</v>
      </c>
      <c r="K66" s="424"/>
      <c r="L66" s="426">
        <v>109.09</v>
      </c>
      <c r="M66" s="426">
        <v>5</v>
      </c>
      <c r="N66" s="427">
        <v>545.45000000000005</v>
      </c>
    </row>
    <row r="67" spans="1:14" ht="14.4" customHeight="1" x14ac:dyDescent="0.3">
      <c r="A67" s="422" t="s">
        <v>444</v>
      </c>
      <c r="B67" s="423" t="s">
        <v>445</v>
      </c>
      <c r="C67" s="424" t="s">
        <v>449</v>
      </c>
      <c r="D67" s="425" t="s">
        <v>699</v>
      </c>
      <c r="E67" s="424" t="s">
        <v>454</v>
      </c>
      <c r="F67" s="425" t="s">
        <v>700</v>
      </c>
      <c r="G67" s="424" t="s">
        <v>455</v>
      </c>
      <c r="H67" s="424" t="s">
        <v>631</v>
      </c>
      <c r="I67" s="424" t="s">
        <v>141</v>
      </c>
      <c r="J67" s="424" t="s">
        <v>632</v>
      </c>
      <c r="K67" s="424"/>
      <c r="L67" s="426">
        <v>38.988352647851173</v>
      </c>
      <c r="M67" s="426">
        <v>12</v>
      </c>
      <c r="N67" s="427">
        <v>467.86023177421407</v>
      </c>
    </row>
    <row r="68" spans="1:14" ht="14.4" customHeight="1" x14ac:dyDescent="0.3">
      <c r="A68" s="422" t="s">
        <v>444</v>
      </c>
      <c r="B68" s="423" t="s">
        <v>445</v>
      </c>
      <c r="C68" s="424" t="s">
        <v>449</v>
      </c>
      <c r="D68" s="425" t="s">
        <v>699</v>
      </c>
      <c r="E68" s="424" t="s">
        <v>454</v>
      </c>
      <c r="F68" s="425" t="s">
        <v>700</v>
      </c>
      <c r="G68" s="424" t="s">
        <v>455</v>
      </c>
      <c r="H68" s="424" t="s">
        <v>633</v>
      </c>
      <c r="I68" s="424" t="s">
        <v>141</v>
      </c>
      <c r="J68" s="424" t="s">
        <v>634</v>
      </c>
      <c r="K68" s="424"/>
      <c r="L68" s="426">
        <v>162.06240955965367</v>
      </c>
      <c r="M68" s="426">
        <v>33</v>
      </c>
      <c r="N68" s="427">
        <v>5348.0595154685716</v>
      </c>
    </row>
    <row r="69" spans="1:14" ht="14.4" customHeight="1" x14ac:dyDescent="0.3">
      <c r="A69" s="422" t="s">
        <v>444</v>
      </c>
      <c r="B69" s="423" t="s">
        <v>445</v>
      </c>
      <c r="C69" s="424" t="s">
        <v>449</v>
      </c>
      <c r="D69" s="425" t="s">
        <v>699</v>
      </c>
      <c r="E69" s="424" t="s">
        <v>454</v>
      </c>
      <c r="F69" s="425" t="s">
        <v>700</v>
      </c>
      <c r="G69" s="424" t="s">
        <v>455</v>
      </c>
      <c r="H69" s="424" t="s">
        <v>635</v>
      </c>
      <c r="I69" s="424" t="s">
        <v>141</v>
      </c>
      <c r="J69" s="424" t="s">
        <v>636</v>
      </c>
      <c r="K69" s="424"/>
      <c r="L69" s="426">
        <v>107.94185412055108</v>
      </c>
      <c r="M69" s="426">
        <v>10</v>
      </c>
      <c r="N69" s="427">
        <v>1079.4185412055108</v>
      </c>
    </row>
    <row r="70" spans="1:14" ht="14.4" customHeight="1" x14ac:dyDescent="0.3">
      <c r="A70" s="422" t="s">
        <v>444</v>
      </c>
      <c r="B70" s="423" t="s">
        <v>445</v>
      </c>
      <c r="C70" s="424" t="s">
        <v>449</v>
      </c>
      <c r="D70" s="425" t="s">
        <v>699</v>
      </c>
      <c r="E70" s="424" t="s">
        <v>454</v>
      </c>
      <c r="F70" s="425" t="s">
        <v>700</v>
      </c>
      <c r="G70" s="424" t="s">
        <v>455</v>
      </c>
      <c r="H70" s="424" t="s">
        <v>637</v>
      </c>
      <c r="I70" s="424" t="s">
        <v>141</v>
      </c>
      <c r="J70" s="424" t="s">
        <v>638</v>
      </c>
      <c r="K70" s="424"/>
      <c r="L70" s="426">
        <v>112.77429690128085</v>
      </c>
      <c r="M70" s="426">
        <v>10</v>
      </c>
      <c r="N70" s="427">
        <v>1127.7429690128085</v>
      </c>
    </row>
    <row r="71" spans="1:14" ht="14.4" customHeight="1" x14ac:dyDescent="0.3">
      <c r="A71" s="422" t="s">
        <v>444</v>
      </c>
      <c r="B71" s="423" t="s">
        <v>445</v>
      </c>
      <c r="C71" s="424" t="s">
        <v>449</v>
      </c>
      <c r="D71" s="425" t="s">
        <v>699</v>
      </c>
      <c r="E71" s="424" t="s">
        <v>454</v>
      </c>
      <c r="F71" s="425" t="s">
        <v>700</v>
      </c>
      <c r="G71" s="424" t="s">
        <v>455</v>
      </c>
      <c r="H71" s="424" t="s">
        <v>639</v>
      </c>
      <c r="I71" s="424" t="s">
        <v>141</v>
      </c>
      <c r="J71" s="424" t="s">
        <v>640</v>
      </c>
      <c r="K71" s="424"/>
      <c r="L71" s="426">
        <v>135.00402855159726</v>
      </c>
      <c r="M71" s="426">
        <v>23</v>
      </c>
      <c r="N71" s="427">
        <v>3105.092656686737</v>
      </c>
    </row>
    <row r="72" spans="1:14" ht="14.4" customHeight="1" x14ac:dyDescent="0.3">
      <c r="A72" s="422" t="s">
        <v>444</v>
      </c>
      <c r="B72" s="423" t="s">
        <v>445</v>
      </c>
      <c r="C72" s="424" t="s">
        <v>449</v>
      </c>
      <c r="D72" s="425" t="s">
        <v>699</v>
      </c>
      <c r="E72" s="424" t="s">
        <v>454</v>
      </c>
      <c r="F72" s="425" t="s">
        <v>700</v>
      </c>
      <c r="G72" s="424" t="s">
        <v>455</v>
      </c>
      <c r="H72" s="424" t="s">
        <v>641</v>
      </c>
      <c r="I72" s="424" t="s">
        <v>141</v>
      </c>
      <c r="J72" s="424" t="s">
        <v>642</v>
      </c>
      <c r="K72" s="424"/>
      <c r="L72" s="426">
        <v>44.458539701246956</v>
      </c>
      <c r="M72" s="426">
        <v>28</v>
      </c>
      <c r="N72" s="427">
        <v>1244.8391116349148</v>
      </c>
    </row>
    <row r="73" spans="1:14" ht="14.4" customHeight="1" x14ac:dyDescent="0.3">
      <c r="A73" s="422" t="s">
        <v>444</v>
      </c>
      <c r="B73" s="423" t="s">
        <v>445</v>
      </c>
      <c r="C73" s="424" t="s">
        <v>449</v>
      </c>
      <c r="D73" s="425" t="s">
        <v>699</v>
      </c>
      <c r="E73" s="424" t="s">
        <v>454</v>
      </c>
      <c r="F73" s="425" t="s">
        <v>700</v>
      </c>
      <c r="G73" s="424" t="s">
        <v>455</v>
      </c>
      <c r="H73" s="424" t="s">
        <v>643</v>
      </c>
      <c r="I73" s="424" t="s">
        <v>141</v>
      </c>
      <c r="J73" s="424" t="s">
        <v>644</v>
      </c>
      <c r="K73" s="424"/>
      <c r="L73" s="426">
        <v>72.556980964466106</v>
      </c>
      <c r="M73" s="426">
        <v>19</v>
      </c>
      <c r="N73" s="427">
        <v>1378.5826383248559</v>
      </c>
    </row>
    <row r="74" spans="1:14" ht="14.4" customHeight="1" x14ac:dyDescent="0.3">
      <c r="A74" s="422" t="s">
        <v>444</v>
      </c>
      <c r="B74" s="423" t="s">
        <v>445</v>
      </c>
      <c r="C74" s="424" t="s">
        <v>449</v>
      </c>
      <c r="D74" s="425" t="s">
        <v>699</v>
      </c>
      <c r="E74" s="424" t="s">
        <v>454</v>
      </c>
      <c r="F74" s="425" t="s">
        <v>700</v>
      </c>
      <c r="G74" s="424" t="s">
        <v>455</v>
      </c>
      <c r="H74" s="424" t="s">
        <v>645</v>
      </c>
      <c r="I74" s="424" t="s">
        <v>141</v>
      </c>
      <c r="J74" s="424" t="s">
        <v>646</v>
      </c>
      <c r="K74" s="424"/>
      <c r="L74" s="426">
        <v>47.055518356379736</v>
      </c>
      <c r="M74" s="426">
        <v>1</v>
      </c>
      <c r="N74" s="427">
        <v>47.055518356379736</v>
      </c>
    </row>
    <row r="75" spans="1:14" ht="14.4" customHeight="1" x14ac:dyDescent="0.3">
      <c r="A75" s="422" t="s">
        <v>444</v>
      </c>
      <c r="B75" s="423" t="s">
        <v>445</v>
      </c>
      <c r="C75" s="424" t="s">
        <v>449</v>
      </c>
      <c r="D75" s="425" t="s">
        <v>699</v>
      </c>
      <c r="E75" s="424" t="s">
        <v>454</v>
      </c>
      <c r="F75" s="425" t="s">
        <v>700</v>
      </c>
      <c r="G75" s="424" t="s">
        <v>455</v>
      </c>
      <c r="H75" s="424" t="s">
        <v>647</v>
      </c>
      <c r="I75" s="424" t="s">
        <v>141</v>
      </c>
      <c r="J75" s="424" t="s">
        <v>648</v>
      </c>
      <c r="K75" s="424"/>
      <c r="L75" s="426">
        <v>89.112011013861505</v>
      </c>
      <c r="M75" s="426">
        <v>30</v>
      </c>
      <c r="N75" s="427">
        <v>2673.3603304158451</v>
      </c>
    </row>
    <row r="76" spans="1:14" ht="14.4" customHeight="1" x14ac:dyDescent="0.3">
      <c r="A76" s="422" t="s">
        <v>444</v>
      </c>
      <c r="B76" s="423" t="s">
        <v>445</v>
      </c>
      <c r="C76" s="424" t="s">
        <v>449</v>
      </c>
      <c r="D76" s="425" t="s">
        <v>699</v>
      </c>
      <c r="E76" s="424" t="s">
        <v>454</v>
      </c>
      <c r="F76" s="425" t="s">
        <v>700</v>
      </c>
      <c r="G76" s="424" t="s">
        <v>455</v>
      </c>
      <c r="H76" s="424" t="s">
        <v>649</v>
      </c>
      <c r="I76" s="424" t="s">
        <v>141</v>
      </c>
      <c r="J76" s="424" t="s">
        <v>650</v>
      </c>
      <c r="K76" s="424" t="s">
        <v>614</v>
      </c>
      <c r="L76" s="426">
        <v>79.690564690988325</v>
      </c>
      <c r="M76" s="426">
        <v>72</v>
      </c>
      <c r="N76" s="427">
        <v>5737.7206577511597</v>
      </c>
    </row>
    <row r="77" spans="1:14" ht="14.4" customHeight="1" x14ac:dyDescent="0.3">
      <c r="A77" s="422" t="s">
        <v>444</v>
      </c>
      <c r="B77" s="423" t="s">
        <v>445</v>
      </c>
      <c r="C77" s="424" t="s">
        <v>449</v>
      </c>
      <c r="D77" s="425" t="s">
        <v>699</v>
      </c>
      <c r="E77" s="424" t="s">
        <v>454</v>
      </c>
      <c r="F77" s="425" t="s">
        <v>700</v>
      </c>
      <c r="G77" s="424" t="s">
        <v>455</v>
      </c>
      <c r="H77" s="424" t="s">
        <v>651</v>
      </c>
      <c r="I77" s="424" t="s">
        <v>141</v>
      </c>
      <c r="J77" s="424" t="s">
        <v>652</v>
      </c>
      <c r="K77" s="424" t="s">
        <v>614</v>
      </c>
      <c r="L77" s="426">
        <v>82.84010856197591</v>
      </c>
      <c r="M77" s="426">
        <v>24</v>
      </c>
      <c r="N77" s="427">
        <v>1988.1626054874218</v>
      </c>
    </row>
    <row r="78" spans="1:14" ht="14.4" customHeight="1" x14ac:dyDescent="0.3">
      <c r="A78" s="422" t="s">
        <v>444</v>
      </c>
      <c r="B78" s="423" t="s">
        <v>445</v>
      </c>
      <c r="C78" s="424" t="s">
        <v>449</v>
      </c>
      <c r="D78" s="425" t="s">
        <v>699</v>
      </c>
      <c r="E78" s="424" t="s">
        <v>454</v>
      </c>
      <c r="F78" s="425" t="s">
        <v>700</v>
      </c>
      <c r="G78" s="424" t="s">
        <v>455</v>
      </c>
      <c r="H78" s="424" t="s">
        <v>653</v>
      </c>
      <c r="I78" s="424" t="s">
        <v>141</v>
      </c>
      <c r="J78" s="424" t="s">
        <v>654</v>
      </c>
      <c r="K78" s="424"/>
      <c r="L78" s="426">
        <v>180.05133510238332</v>
      </c>
      <c r="M78" s="426">
        <v>91</v>
      </c>
      <c r="N78" s="427">
        <v>16384.671494316881</v>
      </c>
    </row>
    <row r="79" spans="1:14" ht="14.4" customHeight="1" x14ac:dyDescent="0.3">
      <c r="A79" s="422" t="s">
        <v>444</v>
      </c>
      <c r="B79" s="423" t="s">
        <v>445</v>
      </c>
      <c r="C79" s="424" t="s">
        <v>449</v>
      </c>
      <c r="D79" s="425" t="s">
        <v>699</v>
      </c>
      <c r="E79" s="424" t="s">
        <v>454</v>
      </c>
      <c r="F79" s="425" t="s">
        <v>700</v>
      </c>
      <c r="G79" s="424" t="s">
        <v>455</v>
      </c>
      <c r="H79" s="424" t="s">
        <v>655</v>
      </c>
      <c r="I79" s="424" t="s">
        <v>141</v>
      </c>
      <c r="J79" s="424" t="s">
        <v>656</v>
      </c>
      <c r="K79" s="424"/>
      <c r="L79" s="426">
        <v>161.74943671589571</v>
      </c>
      <c r="M79" s="426">
        <v>1</v>
      </c>
      <c r="N79" s="427">
        <v>161.74943671589571</v>
      </c>
    </row>
    <row r="80" spans="1:14" ht="14.4" customHeight="1" x14ac:dyDescent="0.3">
      <c r="A80" s="422" t="s">
        <v>444</v>
      </c>
      <c r="B80" s="423" t="s">
        <v>445</v>
      </c>
      <c r="C80" s="424" t="s">
        <v>449</v>
      </c>
      <c r="D80" s="425" t="s">
        <v>699</v>
      </c>
      <c r="E80" s="424" t="s">
        <v>454</v>
      </c>
      <c r="F80" s="425" t="s">
        <v>700</v>
      </c>
      <c r="G80" s="424" t="s">
        <v>455</v>
      </c>
      <c r="H80" s="424" t="s">
        <v>657</v>
      </c>
      <c r="I80" s="424" t="s">
        <v>658</v>
      </c>
      <c r="J80" s="424" t="s">
        <v>659</v>
      </c>
      <c r="K80" s="424" t="s">
        <v>660</v>
      </c>
      <c r="L80" s="426">
        <v>149.16477467529975</v>
      </c>
      <c r="M80" s="426">
        <v>10</v>
      </c>
      <c r="N80" s="427">
        <v>1491.6477467529976</v>
      </c>
    </row>
    <row r="81" spans="1:14" ht="14.4" customHeight="1" x14ac:dyDescent="0.3">
      <c r="A81" s="422" t="s">
        <v>444</v>
      </c>
      <c r="B81" s="423" t="s">
        <v>445</v>
      </c>
      <c r="C81" s="424" t="s">
        <v>449</v>
      </c>
      <c r="D81" s="425" t="s">
        <v>699</v>
      </c>
      <c r="E81" s="424" t="s">
        <v>454</v>
      </c>
      <c r="F81" s="425" t="s">
        <v>700</v>
      </c>
      <c r="G81" s="424" t="s">
        <v>455</v>
      </c>
      <c r="H81" s="424" t="s">
        <v>661</v>
      </c>
      <c r="I81" s="424" t="s">
        <v>141</v>
      </c>
      <c r="J81" s="424" t="s">
        <v>662</v>
      </c>
      <c r="K81" s="424"/>
      <c r="L81" s="426">
        <v>117.172</v>
      </c>
      <c r="M81" s="426">
        <v>5</v>
      </c>
      <c r="N81" s="427">
        <v>585.86</v>
      </c>
    </row>
    <row r="82" spans="1:14" ht="14.4" customHeight="1" x14ac:dyDescent="0.3">
      <c r="A82" s="422" t="s">
        <v>444</v>
      </c>
      <c r="B82" s="423" t="s">
        <v>445</v>
      </c>
      <c r="C82" s="424" t="s">
        <v>449</v>
      </c>
      <c r="D82" s="425" t="s">
        <v>699</v>
      </c>
      <c r="E82" s="424" t="s">
        <v>454</v>
      </c>
      <c r="F82" s="425" t="s">
        <v>700</v>
      </c>
      <c r="G82" s="424" t="s">
        <v>455</v>
      </c>
      <c r="H82" s="424" t="s">
        <v>663</v>
      </c>
      <c r="I82" s="424" t="s">
        <v>141</v>
      </c>
      <c r="J82" s="424" t="s">
        <v>664</v>
      </c>
      <c r="K82" s="424"/>
      <c r="L82" s="426">
        <v>37.349999999999994</v>
      </c>
      <c r="M82" s="426">
        <v>1</v>
      </c>
      <c r="N82" s="427">
        <v>37.349999999999994</v>
      </c>
    </row>
    <row r="83" spans="1:14" ht="14.4" customHeight="1" x14ac:dyDescent="0.3">
      <c r="A83" s="422" t="s">
        <v>444</v>
      </c>
      <c r="B83" s="423" t="s">
        <v>445</v>
      </c>
      <c r="C83" s="424" t="s">
        <v>449</v>
      </c>
      <c r="D83" s="425" t="s">
        <v>699</v>
      </c>
      <c r="E83" s="424" t="s">
        <v>454</v>
      </c>
      <c r="F83" s="425" t="s">
        <v>700</v>
      </c>
      <c r="G83" s="424" t="s">
        <v>455</v>
      </c>
      <c r="H83" s="424" t="s">
        <v>665</v>
      </c>
      <c r="I83" s="424" t="s">
        <v>665</v>
      </c>
      <c r="J83" s="424" t="s">
        <v>666</v>
      </c>
      <c r="K83" s="424" t="s">
        <v>667</v>
      </c>
      <c r="L83" s="426">
        <v>116.03555555555555</v>
      </c>
      <c r="M83" s="426">
        <v>9</v>
      </c>
      <c r="N83" s="427">
        <v>1044.32</v>
      </c>
    </row>
    <row r="84" spans="1:14" ht="14.4" customHeight="1" x14ac:dyDescent="0.3">
      <c r="A84" s="422" t="s">
        <v>444</v>
      </c>
      <c r="B84" s="423" t="s">
        <v>445</v>
      </c>
      <c r="C84" s="424" t="s">
        <v>449</v>
      </c>
      <c r="D84" s="425" t="s">
        <v>699</v>
      </c>
      <c r="E84" s="424" t="s">
        <v>454</v>
      </c>
      <c r="F84" s="425" t="s">
        <v>700</v>
      </c>
      <c r="G84" s="424" t="s">
        <v>455</v>
      </c>
      <c r="H84" s="424" t="s">
        <v>668</v>
      </c>
      <c r="I84" s="424" t="s">
        <v>668</v>
      </c>
      <c r="J84" s="424" t="s">
        <v>669</v>
      </c>
      <c r="K84" s="424" t="s">
        <v>670</v>
      </c>
      <c r="L84" s="426">
        <v>171.61495466778629</v>
      </c>
      <c r="M84" s="426">
        <v>12</v>
      </c>
      <c r="N84" s="427">
        <v>2059.3794560134356</v>
      </c>
    </row>
    <row r="85" spans="1:14" ht="14.4" customHeight="1" x14ac:dyDescent="0.3">
      <c r="A85" s="422" t="s">
        <v>444</v>
      </c>
      <c r="B85" s="423" t="s">
        <v>445</v>
      </c>
      <c r="C85" s="424" t="s">
        <v>449</v>
      </c>
      <c r="D85" s="425" t="s">
        <v>699</v>
      </c>
      <c r="E85" s="424" t="s">
        <v>454</v>
      </c>
      <c r="F85" s="425" t="s">
        <v>700</v>
      </c>
      <c r="G85" s="424" t="s">
        <v>455</v>
      </c>
      <c r="H85" s="424" t="s">
        <v>671</v>
      </c>
      <c r="I85" s="424" t="s">
        <v>671</v>
      </c>
      <c r="J85" s="424" t="s">
        <v>562</v>
      </c>
      <c r="K85" s="424" t="s">
        <v>672</v>
      </c>
      <c r="L85" s="426">
        <v>250.8</v>
      </c>
      <c r="M85" s="426">
        <v>1</v>
      </c>
      <c r="N85" s="427">
        <v>250.8</v>
      </c>
    </row>
    <row r="86" spans="1:14" ht="14.4" customHeight="1" x14ac:dyDescent="0.3">
      <c r="A86" s="422" t="s">
        <v>444</v>
      </c>
      <c r="B86" s="423" t="s">
        <v>445</v>
      </c>
      <c r="C86" s="424" t="s">
        <v>449</v>
      </c>
      <c r="D86" s="425" t="s">
        <v>699</v>
      </c>
      <c r="E86" s="424" t="s">
        <v>454</v>
      </c>
      <c r="F86" s="425" t="s">
        <v>700</v>
      </c>
      <c r="G86" s="424" t="s">
        <v>455</v>
      </c>
      <c r="H86" s="424" t="s">
        <v>673</v>
      </c>
      <c r="I86" s="424" t="s">
        <v>141</v>
      </c>
      <c r="J86" s="424" t="s">
        <v>674</v>
      </c>
      <c r="K86" s="424"/>
      <c r="L86" s="426">
        <v>45.830000000000005</v>
      </c>
      <c r="M86" s="426">
        <v>2</v>
      </c>
      <c r="N86" s="427">
        <v>91.660000000000011</v>
      </c>
    </row>
    <row r="87" spans="1:14" ht="14.4" customHeight="1" x14ac:dyDescent="0.3">
      <c r="A87" s="422" t="s">
        <v>444</v>
      </c>
      <c r="B87" s="423" t="s">
        <v>445</v>
      </c>
      <c r="C87" s="424" t="s">
        <v>449</v>
      </c>
      <c r="D87" s="425" t="s">
        <v>699</v>
      </c>
      <c r="E87" s="424" t="s">
        <v>454</v>
      </c>
      <c r="F87" s="425" t="s">
        <v>700</v>
      </c>
      <c r="G87" s="424" t="s">
        <v>455</v>
      </c>
      <c r="H87" s="424" t="s">
        <v>675</v>
      </c>
      <c r="I87" s="424" t="s">
        <v>141</v>
      </c>
      <c r="J87" s="424" t="s">
        <v>676</v>
      </c>
      <c r="K87" s="424"/>
      <c r="L87" s="426">
        <v>45.444612861176417</v>
      </c>
      <c r="M87" s="426">
        <v>2</v>
      </c>
      <c r="N87" s="427">
        <v>90.889225722352833</v>
      </c>
    </row>
    <row r="88" spans="1:14" ht="14.4" customHeight="1" x14ac:dyDescent="0.3">
      <c r="A88" s="422" t="s">
        <v>444</v>
      </c>
      <c r="B88" s="423" t="s">
        <v>445</v>
      </c>
      <c r="C88" s="424" t="s">
        <v>449</v>
      </c>
      <c r="D88" s="425" t="s">
        <v>699</v>
      </c>
      <c r="E88" s="424" t="s">
        <v>454</v>
      </c>
      <c r="F88" s="425" t="s">
        <v>700</v>
      </c>
      <c r="G88" s="424" t="s">
        <v>455</v>
      </c>
      <c r="H88" s="424" t="s">
        <v>677</v>
      </c>
      <c r="I88" s="424" t="s">
        <v>678</v>
      </c>
      <c r="J88" s="424" t="s">
        <v>679</v>
      </c>
      <c r="K88" s="424" t="s">
        <v>624</v>
      </c>
      <c r="L88" s="426">
        <v>452.7600000000001</v>
      </c>
      <c r="M88" s="426">
        <v>1</v>
      </c>
      <c r="N88" s="427">
        <v>452.7600000000001</v>
      </c>
    </row>
    <row r="89" spans="1:14" ht="14.4" customHeight="1" x14ac:dyDescent="0.3">
      <c r="A89" s="422" t="s">
        <v>444</v>
      </c>
      <c r="B89" s="423" t="s">
        <v>445</v>
      </c>
      <c r="C89" s="424" t="s">
        <v>449</v>
      </c>
      <c r="D89" s="425" t="s">
        <v>699</v>
      </c>
      <c r="E89" s="424" t="s">
        <v>680</v>
      </c>
      <c r="F89" s="425" t="s">
        <v>701</v>
      </c>
      <c r="G89" s="424" t="s">
        <v>455</v>
      </c>
      <c r="H89" s="424" t="s">
        <v>681</v>
      </c>
      <c r="I89" s="424" t="s">
        <v>682</v>
      </c>
      <c r="J89" s="424" t="s">
        <v>683</v>
      </c>
      <c r="K89" s="424" t="s">
        <v>684</v>
      </c>
      <c r="L89" s="426">
        <v>82.810001537735616</v>
      </c>
      <c r="M89" s="426">
        <v>1</v>
      </c>
      <c r="N89" s="427">
        <v>82.810001537735616</v>
      </c>
    </row>
    <row r="90" spans="1:14" ht="14.4" customHeight="1" x14ac:dyDescent="0.3">
      <c r="A90" s="422" t="s">
        <v>444</v>
      </c>
      <c r="B90" s="423" t="s">
        <v>445</v>
      </c>
      <c r="C90" s="424" t="s">
        <v>449</v>
      </c>
      <c r="D90" s="425" t="s">
        <v>699</v>
      </c>
      <c r="E90" s="424" t="s">
        <v>680</v>
      </c>
      <c r="F90" s="425" t="s">
        <v>701</v>
      </c>
      <c r="G90" s="424" t="s">
        <v>455</v>
      </c>
      <c r="H90" s="424" t="s">
        <v>685</v>
      </c>
      <c r="I90" s="424" t="s">
        <v>686</v>
      </c>
      <c r="J90" s="424" t="s">
        <v>687</v>
      </c>
      <c r="K90" s="424" t="s">
        <v>688</v>
      </c>
      <c r="L90" s="426">
        <v>104.42</v>
      </c>
      <c r="M90" s="426">
        <v>1</v>
      </c>
      <c r="N90" s="427">
        <v>104.42</v>
      </c>
    </row>
    <row r="91" spans="1:14" ht="14.4" customHeight="1" x14ac:dyDescent="0.3">
      <c r="A91" s="422" t="s">
        <v>444</v>
      </c>
      <c r="B91" s="423" t="s">
        <v>445</v>
      </c>
      <c r="C91" s="424" t="s">
        <v>449</v>
      </c>
      <c r="D91" s="425" t="s">
        <v>699</v>
      </c>
      <c r="E91" s="424" t="s">
        <v>680</v>
      </c>
      <c r="F91" s="425" t="s">
        <v>701</v>
      </c>
      <c r="G91" s="424" t="s">
        <v>689</v>
      </c>
      <c r="H91" s="424" t="s">
        <v>690</v>
      </c>
      <c r="I91" s="424" t="s">
        <v>691</v>
      </c>
      <c r="J91" s="424" t="s">
        <v>692</v>
      </c>
      <c r="K91" s="424" t="s">
        <v>693</v>
      </c>
      <c r="L91" s="426">
        <v>114.89609695555799</v>
      </c>
      <c r="M91" s="426">
        <v>11</v>
      </c>
      <c r="N91" s="427">
        <v>1263.8570665111379</v>
      </c>
    </row>
    <row r="92" spans="1:14" ht="14.4" customHeight="1" thickBot="1" x14ac:dyDescent="0.35">
      <c r="A92" s="428" t="s">
        <v>444</v>
      </c>
      <c r="B92" s="429" t="s">
        <v>445</v>
      </c>
      <c r="C92" s="430" t="s">
        <v>449</v>
      </c>
      <c r="D92" s="431" t="s">
        <v>699</v>
      </c>
      <c r="E92" s="430" t="s">
        <v>694</v>
      </c>
      <c r="F92" s="431" t="s">
        <v>702</v>
      </c>
      <c r="G92" s="430" t="s">
        <v>455</v>
      </c>
      <c r="H92" s="430" t="s">
        <v>695</v>
      </c>
      <c r="I92" s="430" t="s">
        <v>696</v>
      </c>
      <c r="J92" s="430" t="s">
        <v>697</v>
      </c>
      <c r="K92" s="430" t="s">
        <v>698</v>
      </c>
      <c r="L92" s="432">
        <v>101.05000000000003</v>
      </c>
      <c r="M92" s="432">
        <v>1</v>
      </c>
      <c r="N92" s="433">
        <v>101.05000000000003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139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703</v>
      </c>
      <c r="B5" s="414"/>
      <c r="C5" s="438">
        <v>0</v>
      </c>
      <c r="D5" s="414">
        <v>1368.2770665111382</v>
      </c>
      <c r="E5" s="438">
        <v>1</v>
      </c>
      <c r="F5" s="415">
        <v>1368.2770665111382</v>
      </c>
    </row>
    <row r="6" spans="1:6" ht="14.4" customHeight="1" thickBot="1" x14ac:dyDescent="0.35">
      <c r="A6" s="442" t="s">
        <v>3</v>
      </c>
      <c r="B6" s="443"/>
      <c r="C6" s="444">
        <v>0</v>
      </c>
      <c r="D6" s="443">
        <v>1368.2770665111382</v>
      </c>
      <c r="E6" s="444">
        <v>1</v>
      </c>
      <c r="F6" s="445">
        <v>1368.2770665111382</v>
      </c>
    </row>
    <row r="7" spans="1:6" ht="14.4" customHeight="1" thickBot="1" x14ac:dyDescent="0.35"/>
    <row r="8" spans="1:6" ht="14.4" customHeight="1" x14ac:dyDescent="0.3">
      <c r="A8" s="452" t="s">
        <v>704</v>
      </c>
      <c r="B8" s="420"/>
      <c r="C8" s="439">
        <v>0</v>
      </c>
      <c r="D8" s="420">
        <v>104.42</v>
      </c>
      <c r="E8" s="439">
        <v>1</v>
      </c>
      <c r="F8" s="421">
        <v>104.42</v>
      </c>
    </row>
    <row r="9" spans="1:6" ht="14.4" customHeight="1" thickBot="1" x14ac:dyDescent="0.35">
      <c r="A9" s="453" t="s">
        <v>705</v>
      </c>
      <c r="B9" s="449"/>
      <c r="C9" s="450">
        <v>0</v>
      </c>
      <c r="D9" s="449">
        <v>1263.8570665111381</v>
      </c>
      <c r="E9" s="450">
        <v>1</v>
      </c>
      <c r="F9" s="451">
        <v>1263.8570665111381</v>
      </c>
    </row>
    <row r="10" spans="1:6" ht="14.4" customHeight="1" thickBot="1" x14ac:dyDescent="0.35">
      <c r="A10" s="442" t="s">
        <v>3</v>
      </c>
      <c r="B10" s="443"/>
      <c r="C10" s="444">
        <v>0</v>
      </c>
      <c r="D10" s="443">
        <v>1368.2770665111382</v>
      </c>
      <c r="E10" s="444">
        <v>1</v>
      </c>
      <c r="F10" s="445">
        <v>1368.2770665111382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2015-10-26T15:36:58Z</dcterms:modified>
</cp:coreProperties>
</file>