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Z22" i="419" s="1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Z23" i="419" s="1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J23" i="419"/>
  <c r="N23" i="419"/>
  <c r="R23" i="419"/>
  <c r="AD23" i="419"/>
  <c r="K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U6" i="419"/>
  <c r="M6" i="419"/>
  <c r="P6" i="419"/>
  <c r="O6" i="419"/>
  <c r="AI6" i="419"/>
  <c r="AF6" i="419"/>
  <c r="AB6" i="419"/>
  <c r="X6" i="419"/>
  <c r="T6" i="419"/>
  <c r="H6" i="419"/>
  <c r="AH6" i="419"/>
  <c r="AE6" i="419"/>
  <c r="AA6" i="419"/>
  <c r="W6" i="419"/>
  <c r="S6" i="419"/>
  <c r="K6" i="419"/>
  <c r="AD6" i="419"/>
  <c r="Z6" i="419"/>
  <c r="V6" i="419"/>
  <c r="R6" i="419"/>
  <c r="N6" i="419"/>
  <c r="J6" i="419"/>
  <c r="AC6" i="419"/>
  <c r="Y6" i="419"/>
  <c r="Q6" i="419"/>
  <c r="I6" i="419"/>
  <c r="L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D4" i="414"/>
  <c r="D14" i="414"/>
  <c r="C14" i="414"/>
  <c r="C17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<sst xmlns="http://schemas.openxmlformats.org/spreadsheetml/2006/main" count="4467" uniqueCount="1425">
  <si>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</si>
  <si>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</si>
  <si>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</si>
  <si>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</si>
  <si>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</si>
  <si>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</si>
  <si>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</si>
  <si>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</si>
  <si>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</si>
  <si>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</si>
  <si>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</si>
  <si>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</si>
  <si>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</si>
  <si>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</si>
  <si>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</si>
  <si>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</si>
  <si>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</si>
  <si>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</si>
  <si>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</si>
  <si>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</si>
  <si>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</si>
  <si>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</si>
  <si>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</si>
  <si>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</si>
  <si>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</si>
  <si>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</si>
  <si>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</si>
  <si>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</si>
  <si>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</si>
  <si>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</si>
  <si>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</si>
  <si>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</si>
  <si>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</si>
  <si>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</si>
  <si>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</si>
  <si>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</si>
  <si>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</si>
  <si>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</si>
  <si>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</si>
  <si>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</si>
  <si>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</si>
  <si>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</si>
  <si>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</si>
  <si>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</si>
  <si>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</si>
  <si>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</si>
  <si>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</si>
  <si>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</si>
  <si>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</si>
  <si>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</si>
  <si>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</si>
  <si>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</si>
  <si>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</si>
  <si>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</si>
  <si>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</si>
  <si>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</si>
  <si>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</si>
  <si>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</si>
  <si>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</si>
  <si>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</si>
  <si>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</si>
  <si>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</si>
  <si>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</si>
  <si>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</si>
  <si>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</si>
  <si>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</si>
  <si>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</si>
  <si>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</si>
  <si>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</si>
  <si>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</si>
  <si>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</si>
  <si>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</si>
  <si>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</si>
  <si>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</si>
  <si>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</si>
  <si>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</si>
  <si>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</si>
  <si>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</si>
  <si>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</si>
  <si>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</si>
  <si>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</si>
  <si>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</si>
  <si>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</si>
  <si>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</si>
  <si>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</si>
  <si>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</si>
  <si>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</si>
  <si>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</si>
  <si>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</si>
  <si>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</si>
  <si>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</si>
  <si>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</si>
  <si>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</si>
  <si>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</si>
  <si>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</si>
  <si>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</si>
  <si>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</si>
  <si>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</si>
  <si>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</si>
  <si>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</si>
  <si>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</si>
  <si>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</si>
  <si>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</si>
  <si>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</si>
  <si>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</si>
  <si>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</si>
  <si>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</si>
  <si>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</si>
  <si>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</si>
  <si>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</si>
  <si>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</si>
  <si>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</si>
  <si>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</si>
  <si>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</si>
  <si>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</si>
  <si>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</si>
  <si>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</si>
  <si>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</si>
  <si>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</si>
  <si>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</si>
  <si>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</si>
  <si>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</si>
  <si>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</si>
  <si>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</si>
  <si>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</si>
  <si>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</si>
  <si>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</si>
  <si>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</si>
  <si>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</si>
  <si>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</si>
  <si>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</si>
  <si>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</si>
  <si>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</si>
  <si>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</si>
  <si>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</si>
  <si>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</si>
  <si>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</si>
  <si>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</si>
  <si>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</si>
  <si>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</si>
  <si>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</si>
  <si>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</si>
  <si>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</si>
  <si>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</si>
  <si>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</si>
  <si>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</si>
  <si>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</si>
  <si>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</si>
  <si>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</si>
  <si>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</si>
  <si>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</si>
  <si>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</si>
  <si>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</si>
  <si>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</si>
  <si>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</si>
  <si>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</si>
  <si>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</si>
  <si>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</si>
  <si>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</si>
  <si>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</si>
  <si>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</si>
  <si>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</si>
  <si>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</si>
  <si>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</si>
  <si>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</si>
  <si>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</si>
  <si>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</si>
  <si>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</si>
  <si>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</si>
  <si>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</si>
  <si>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</si>
  <si>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</si>
  <si>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</si>
  <si>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</si>
  <si>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</si>
  <si>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</si>
  <si>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</si>
  <si>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</si>
  <si>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</si>
  <si>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</si>
  <si>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</si>
  <si>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</si>
  <si>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</si>
  <si>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</si>
  <si>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</si>
  <si>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</si>
  <si>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</si>
  <si>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</si>
  <si>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</si>
  <si>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</si>
  <si>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</si>
  <si>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</si>
  <si>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</si>
  <si>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</si>
  <si>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</si>
  <si>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</si>
  <si>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</si>
  <si>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</si>
  <si>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</si>
  <si>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</si>
  <si>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</si>
  <si>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</si>
  <si>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</si>
  <si>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</si>
  <si>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</si>
  <si>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</si>
  <si>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</si>
  <si>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</si>
  <si>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</si>
  <si>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</si>
  <si>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</si>
  <si>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</si>
  <si>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</si>
  <si>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</si>
  <si>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</si>
  <si>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</si>
  <si>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</si>
  <si>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</si>
  <si>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</si>
  <si>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</si>
  <si>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</si>
  <si>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</si>
  <si>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</si>
  <si>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</si>
  <si>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</si>
  <si>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</si>
  <si>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</si>
  <si>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</si>
  <si>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</si>
  <si>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</si>
  <si>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</si>
  <si>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</si>
  <si>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</si>
  <si>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</si>
  <si>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</si>
  <si>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</si>
  <si>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</si>
  <si>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</si>
  <si>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</si>
  <si>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</si>
  <si>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</si>
  <si>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</si>
  <si>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</si>
  <si>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</si>
  <si>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</si>
  <si>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</si>
  <si>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</si>
  <si>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</si>
  <si>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</si>
  <si>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</si>
  <si>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</si>
  <si>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</si>
  <si>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</si>
  <si>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</si>
  <si>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</si>
  <si>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</si>
  <si>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</si>
  <si>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</si>
  <si>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</si>
  <si>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</si>
  <si>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</si>
  <si>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</si>
  <si>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</si>
  <si>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</si>
  <si>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</si>
  <si>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</si>
  <si>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</si>
  <si>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--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</si>
  <si>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</si>
  <si>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</si>
  <si>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</si>
  <si>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</si>
  <si>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</si>
  <si>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</si>
  <si>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</si>
  <si>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</si>
  <si>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</si>
  <si>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</si>
  <si>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</si>
  <si>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</si>
  <si>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</si>
  <si>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</si>
  <si>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</si>
  <si>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</si>
  <si>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</si>
  <si>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</si>
  <si>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</si>
  <si>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</si>
  <si>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</si>
  <si>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</si>
  <si>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</si>
  <si>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</si>
  <si>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</si>
  <si>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</si>
  <si>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</si>
  <si>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</si>
  <si>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</si>
  <si>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</si>
  <si>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</si>
  <si>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</si>
  <si>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</si>
  <si>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</si>
  <si>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</si>
  <si>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</si>
  <si>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</si>
  <si>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</si>
  <si>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</si>
  <si>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</si>
  <si>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</si>
  <si>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</si>
  <si>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</si>
  <si>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</si>
  <si>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</si>
  <si>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</si>
  <si>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</si>
  <si>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</si>
  <si>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</si>
  <si>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</si>
  <si>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</si>
  <si>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</si>
  <si>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</si>
  <si>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</si>
  <si>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</si>
  <si>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</si>
  <si>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</si>
  <si>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</si>
  <si>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</si>
  <si>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</si>
  <si>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</si>
  <si>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</si>
  <si>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</si>
  <si>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</si>
  <si>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</si>
  <si>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</si>
  <si>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</si>
  <si>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</si>
  <si>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</si>
  <si>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</si>
  <si>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</si>
  <si>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</si>
  <si>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</si>
  <si>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</si>
  <si>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</si>
  <si>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</si>
  <si>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</si>
  <si>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</si>
  <si>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</si>
  <si>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</si>
  <si>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</si>
  <si>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</si>
  <si>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</si>
  <si>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</si>
  <si>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</si>
  <si>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</si>
  <si>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</si>
  <si>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</si>
  <si>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</si>
  <si>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</si>
  <si>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</si>
  <si>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</si>
  <si>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</si>
  <si>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</si>
  <si>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</si>
  <si>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</si>
  <si>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</si>
  <si>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</si>
  <si>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</si>
  <si>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</si>
  <si>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</si>
  <si>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</si>
  <si>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</si>
  <si>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</si>
  <si>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</si>
  <si>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</si>
  <si>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</si>
  <si>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</si>
  <si>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</si>
  <si>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</si>
  <si>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</si>
  <si>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</si>
  <si>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</si>
  <si>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</si>
  <si>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</si>
  <si>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</si>
  <si>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</si>
  <si>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</si>
  <si>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</si>
  <si>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</si>
  <si>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</si>
  <si>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</si>
  <si>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</si>
  <si>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</si>
  <si>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</si>
  <si>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</si>
  <si>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</si>
  <si>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</si>
  <si>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</si>
  <si>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</si>
  <si>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</si>
  <si>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</si>
  <si>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</si>
  <si>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</si>
  <si>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</si>
  <si>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</si>
  <si>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</si>
  <si>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</si>
  <si>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</si>
  <si>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</si>
  <si>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</si>
  <si>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</si>
  <si>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</si>
  <si>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</si>
  <si>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</si>
  <si>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</si>
  <si>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</si>
  <si>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</si>
  <si>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</si>
  <si>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</si>
  <si>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</si>
  <si>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</si>
  <si>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</si>
  <si>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</si>
  <si>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</si>
  <si>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</si>
  <si>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</si>
  <si>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</si>
  <si>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</si>
  <si>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</si>
  <si>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</si>
  <si>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</si>
  <si>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</si>
  <si>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</si>
  <si>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</si>
  <si>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</si>
  <si>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</si>
  <si>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</si>
  <si>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</si>
  <si>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</si>
  <si>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</si>
  <si>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</si>
  <si>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</si>
  <si>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</si>
  <si>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</si>
  <si>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</si>
  <si>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</si>
  <si>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</si>
  <si>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</si>
  <si>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</si>
  <si>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</si>
  <si>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</si>
  <si>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</si>
  <si>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100643</t>
  </si>
  <si>
    <t>643</t>
  </si>
  <si>
    <t>VITAMIN B12 LECIVA 1000RG</t>
  </si>
  <si>
    <t>INJ 5X1ML/1000RG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</si>
  <si>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</si>
  <si>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</si>
  <si>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</si>
  <si>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</si>
  <si>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</si>
  <si>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</si>
  <si>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</si>
  <si>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</si>
  <si>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</si>
  <si>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</si>
  <si>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840169</t>
  </si>
  <si>
    <t>Indulona  Měsíčková 100g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</si>
  <si>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</si>
  <si>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</si>
  <si>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</si>
  <si>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</si>
  <si>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</si>
  <si>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</si>
  <si>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</si>
  <si>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</si>
  <si>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</si>
  <si>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930444</t>
  </si>
  <si>
    <t>KL AQUA PURIF. KUL., FAG. 1 kg</t>
  </si>
  <si>
    <t>51384</t>
  </si>
  <si>
    <t>CHLORID SODNÝ 0,9% BRAUN</t>
  </si>
  <si>
    <t>INF SOL 10X1000MLPLAH</t>
  </si>
  <si>
    <t>920170</t>
  </si>
  <si>
    <t>DZ TRIXO 500 ML</t>
  </si>
  <si>
    <t>169789</t>
  </si>
  <si>
    <t>69789</t>
  </si>
  <si>
    <t>AQUA PRO INJECTIONE ARDEAPHARMA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</si>
  <si>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</si>
  <si>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</si>
  <si>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</si>
  <si>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</si>
  <si>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</si>
  <si>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</si>
  <si>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</si>
  <si>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</si>
  <si>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</si>
  <si>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</si>
  <si>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</si>
  <si>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</si>
  <si>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</si>
  <si>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</si>
  <si>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</si>
  <si>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</si>
  <si>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</si>
  <si>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</si>
  <si>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</si>
  <si>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</si>
  <si>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</si>
  <si>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</si>
  <si>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</si>
  <si>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</si>
  <si>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</si>
  <si>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</si>
  <si>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</si>
  <si>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</si>
  <si>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</si>
  <si>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</si>
  <si>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</si>
  <si>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</si>
  <si>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</si>
  <si>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</si>
  <si>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</si>
  <si>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</si>
  <si>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501065</t>
  </si>
  <si>
    <t>KL SIGNATURY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</si>
  <si>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</si>
  <si>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</si>
  <si>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</si>
  <si>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</si>
  <si>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</si>
  <si>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</si>
  <si>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</si>
  <si>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</si>
  <si>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</si>
  <si>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</si>
  <si>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</si>
  <si>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</si>
  <si>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</si>
  <si>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</si>
  <si>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</si>
  <si>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</si>
  <si>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900012</t>
  </si>
  <si>
    <t>KL SOL.HYD.PEROX.3% 200G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</si>
  <si>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</si>
  <si>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</si>
  <si>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</si>
  <si>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</si>
  <si>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</si>
  <si>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</si>
  <si>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</si>
  <si>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</si>
  <si>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</si>
  <si>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</si>
  <si>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</si>
  <si>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</si>
  <si>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</si>
  <si>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</si>
  <si>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</si>
  <si>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</si>
  <si>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</si>
  <si>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</si>
  <si>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</si>
  <si>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</si>
  <si>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</si>
  <si>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</si>
  <si>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</si>
  <si>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</si>
  <si>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</si>
  <si>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</si>
  <si>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</si>
  <si>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</si>
  <si>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</si>
  <si>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</si>
  <si>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</si>
  <si>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</si>
  <si>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</si>
  <si>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</si>
  <si>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</si>
  <si>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</si>
  <si>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</si>
  <si>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</si>
  <si>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</si>
  <si>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</si>
  <si>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</si>
  <si>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</si>
  <si>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</si>
  <si>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</si>
  <si>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</si>
  <si>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</si>
  <si>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</si>
  <si>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</si>
  <si>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</si>
  <si>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</si>
  <si>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</si>
  <si>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</si>
  <si>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</si>
  <si>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</si>
  <si>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</si>
  <si>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</si>
  <si>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</si>
  <si>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</si>
  <si>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</si>
  <si>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</si>
  <si>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</si>
  <si>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</si>
  <si>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</si>
  <si>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</si>
  <si>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</si>
  <si>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</si>
  <si>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</si>
  <si>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</si>
  <si>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</si>
  <si>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</si>
  <si>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</si>
  <si>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</si>
  <si>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</si>
  <si>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</si>
  <si>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</si>
  <si>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</si>
  <si>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</si>
  <si>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</si>
  <si>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</si>
  <si>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</si>
  <si>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</si>
  <si>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</si>
  <si>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</si>
  <si>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</si>
  <si>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</si>
  <si>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</si>
  <si>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</si>
  <si>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</si>
  <si>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</si>
  <si>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</si>
  <si>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</si>
  <si>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</si>
  <si>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</si>
  <si>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</si>
  <si>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</si>
  <si>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</si>
  <si>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 (sk.Z_513)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</si>
  <si>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</si>
  <si>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</si>
  <si>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</si>
  <si>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</si>
  <si>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</si>
  <si>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</si>
  <si>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</si>
  <si>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ZA443</t>
  </si>
  <si>
    <t>Šátek trojcípý pletený 125 x 85 x 85 cm 20001</t>
  </si>
  <si>
    <t>ZA446</t>
  </si>
  <si>
    <t>Vata buničitá přířezy 20 x 30 cm 1230200129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</si>
  <si>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</si>
  <si>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</si>
  <si>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</si>
  <si>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</si>
  <si>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</si>
  <si>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</si>
  <si>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</si>
  <si>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</si>
  <si>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</si>
  <si>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</si>
  <si>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</si>
  <si>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</si>
  <si>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</si>
  <si>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  2,5 cm x 9,2 m 9004530</t>
  </si>
  <si>
    <t>ZD740</t>
  </si>
  <si>
    <t>Kompresa gáza sterilkompres 7,5 x 7,5 cm / 5 ks sterilní 1325019265(1230119225)</t>
  </si>
  <si>
    <t>ZG538</t>
  </si>
  <si>
    <t>Obvaz ran po chir.zákrocích COE PACK 530315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</si>
  <si>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</si>
  <si>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</si>
  <si>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</si>
  <si>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</si>
  <si>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</si>
  <si>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</si>
  <si>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</si>
  <si>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</si>
  <si>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</si>
  <si>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</si>
  <si>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</si>
  <si>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</si>
  <si>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ZA533</t>
  </si>
  <si>
    <t>Váleček zubní Celluron č.2 á 600 ks 4301821</t>
  </si>
  <si>
    <t>ZF598</t>
  </si>
  <si>
    <t>Krytí hypro-sorb Z bal. á 10 ks 009</t>
  </si>
  <si>
    <t>ZA789</t>
  </si>
  <si>
    <t>Stříkačka injekční 2-dílná 2 ml L Inject Solo 4606027V</t>
  </si>
  <si>
    <t>ZA790</t>
  </si>
  <si>
    <t>Stříkačka injekční 2-dílná 5 ml L Inject Solo4606051V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</si>
  <si>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</si>
  <si>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</si>
  <si>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</si>
  <si>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</si>
  <si>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</si>
  <si>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</si>
  <si>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</si>
  <si>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</si>
  <si>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ZF159</t>
  </si>
  <si>
    <t>Nádoba na kontaminovaný odpad 1 l 15-0002</t>
  </si>
  <si>
    <t>ZI179</t>
  </si>
  <si>
    <t>Zkumavka s mediem+ flovakovaný tampon eSwab růžový 490CE.A</t>
  </si>
  <si>
    <t>ZD131</t>
  </si>
  <si>
    <t>Čepelka skalpelová 12 BB512</t>
  </si>
  <si>
    <t>ZF549</t>
  </si>
  <si>
    <t>Náústek s filtrem výměnný k plynu Entonox 1043178</t>
  </si>
  <si>
    <t>ZB823</t>
  </si>
  <si>
    <t>Drát kulatý 0,8 mm IN0308</t>
  </si>
  <si>
    <t>ZG735</t>
  </si>
  <si>
    <t>Čep vodící bi-pin krátký, á 100 ks RE326.1000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</si>
  <si>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</si>
  <si>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</si>
  <si>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</si>
  <si>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</si>
  <si>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</si>
  <si>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</si>
  <si>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</si>
  <si>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</si>
  <si>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</si>
  <si>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</si>
  <si>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</si>
  <si>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</si>
  <si>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</si>
  <si>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</si>
  <si>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</si>
  <si>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</si>
  <si>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</si>
  <si>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</si>
  <si>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</si>
  <si>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</si>
  <si>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</si>
  <si>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</si>
  <si>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</si>
  <si>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</si>
  <si>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</si>
  <si>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</si>
  <si>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</si>
  <si>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</si>
  <si>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</si>
  <si>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</si>
  <si>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</si>
  <si>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</si>
  <si>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</si>
  <si>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</si>
  <si>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</si>
  <si>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</si>
  <si>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</si>
  <si>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</si>
  <si>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</si>
  <si>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</si>
  <si>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</si>
  <si>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</si>
  <si>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</si>
  <si>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</si>
  <si>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</si>
  <si>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</si>
  <si>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</si>
  <si>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</si>
  <si>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</si>
  <si>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</si>
  <si>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</si>
  <si>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</si>
  <si>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</si>
  <si>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</si>
  <si>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</si>
  <si>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</si>
  <si>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ZE025</t>
  </si>
  <si>
    <t>Zuby primodent přední PO609</t>
  </si>
  <si>
    <t>ZE066</t>
  </si>
  <si>
    <t>Gumička ligovací (400-405) 400-803</t>
  </si>
  <si>
    <t>ZE730</t>
  </si>
  <si>
    <t>Implantát D4.4 BIO-ACCEL/L10 0221:3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</si>
  <si>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</si>
  <si>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</si>
  <si>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</si>
  <si>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</si>
  <si>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</si>
  <si>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</si>
  <si>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</si>
  <si>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</si>
  <si>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</si>
  <si>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</si>
  <si>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ZI927</t>
  </si>
  <si>
    <t>Amalgám YDM velikost 1 YDM-I/400</t>
  </si>
  <si>
    <t>ZL577</t>
  </si>
  <si>
    <t>Sprej Kavo 4119640KA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</si>
  <si>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</si>
  <si>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</si>
  <si>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</si>
  <si>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</si>
  <si>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</si>
  <si>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</si>
  <si>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</si>
  <si>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</si>
  <si>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</si>
  <si>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</si>
  <si>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</si>
  <si>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</si>
  <si>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</si>
  <si>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</si>
  <si>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ZD290</t>
  </si>
  <si>
    <t>Tetric Evo 2g Flow A2</t>
  </si>
  <si>
    <t>ZD789</t>
  </si>
  <si>
    <t>Clip clip /voco/prov.výplňový materiál stříkačka 2 x 4 g 1284</t>
  </si>
  <si>
    <t>ZF313</t>
  </si>
  <si>
    <t>Opticor flow barva A3 4000009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</si>
  <si>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</si>
  <si>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</si>
  <si>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</si>
  <si>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</si>
  <si>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</si>
  <si>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</si>
  <si>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</si>
  <si>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</si>
  <si>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</si>
  <si>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</si>
  <si>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ZJ177</t>
  </si>
  <si>
    <t>Implantát D3.7 BIO/L8 0151:3</t>
  </si>
  <si>
    <t>ZL447</t>
  </si>
  <si>
    <t>Matrice Hawe adapt 1207581207</t>
  </si>
  <si>
    <t>ZL587</t>
  </si>
  <si>
    <t>Blána na koferdam nic tone rubber nam medium 13227</t>
  </si>
  <si>
    <t>ZB277</t>
  </si>
  <si>
    <t>Pronikač K-File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</si>
  <si>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</si>
  <si>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</si>
  <si>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</si>
  <si>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</si>
  <si>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</si>
  <si>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</si>
  <si>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</si>
  <si>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</si>
  <si>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</si>
  <si>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</si>
  <si>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</si>
  <si>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</si>
  <si>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</si>
  <si>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</si>
  <si>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</si>
  <si>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</si>
  <si>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</si>
  <si>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</si>
  <si>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</si>
  <si>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</si>
  <si>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</si>
  <si>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</si>
  <si>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</si>
  <si>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</si>
  <si>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ZC193</t>
  </si>
  <si>
    <t>Poresorb-TCP 1.0 g/1.2 ml 1,0-2,0 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</si>
  <si>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</si>
  <si>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</si>
  <si>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</si>
  <si>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</si>
  <si>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</si>
  <si>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</si>
  <si>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</si>
  <si>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</si>
  <si>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</si>
  <si>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</si>
  <si>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</si>
  <si>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</si>
  <si>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</si>
  <si>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</si>
  <si>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</si>
  <si>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</si>
  <si>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</si>
  <si>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</si>
  <si>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</si>
  <si>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</si>
  <si>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</si>
  <si>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</si>
  <si>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</si>
  <si>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</si>
  <si>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</si>
  <si>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</si>
  <si>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ZG110</t>
  </si>
  <si>
    <t>Kroužky molárové dolní -6  D/LV  881-001 až 036</t>
  </si>
  <si>
    <t>ZH107</t>
  </si>
  <si>
    <t>Čep 06 gutaperčový 15-40 dentaclean á 60 ks G64011 9003571</t>
  </si>
  <si>
    <t>ZC299</t>
  </si>
  <si>
    <t>Dentiplast 20 g 4232110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</si>
  <si>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</si>
  <si>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</si>
  <si>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</si>
  <si>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</si>
  <si>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</si>
  <si>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</si>
  <si>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</si>
  <si>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</si>
  <si>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</si>
  <si>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</si>
  <si>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</si>
  <si>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</si>
  <si>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ZG860</t>
  </si>
  <si>
    <t>Gumička ligovací á 30 ks (400-413) 400-812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</si>
  <si>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</si>
  <si>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</si>
  <si>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</si>
  <si>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</si>
  <si>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</si>
  <si>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</si>
  <si>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</si>
  <si>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</si>
  <si>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</si>
  <si>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</si>
  <si>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</si>
  <si>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</si>
  <si>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</si>
  <si>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</si>
  <si>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</si>
  <si>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</si>
  <si>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ZD095</t>
  </si>
  <si>
    <t>Tekutina expanzní sheraifina 1l 1501SH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</si>
  <si>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</si>
  <si>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</si>
  <si>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</si>
  <si>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</si>
  <si>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</si>
  <si>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</si>
  <si>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</si>
  <si>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</si>
  <si>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</si>
  <si>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</si>
  <si>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</si>
  <si>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</si>
  <si>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</si>
  <si>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</si>
  <si>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</si>
  <si>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</si>
  <si>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</si>
  <si>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</si>
  <si>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ZC386</t>
  </si>
  <si>
    <t>Kavitan pro A3 15 g prášek 10 g LIQ 4113312</t>
  </si>
  <si>
    <t>ZF279</t>
  </si>
  <si>
    <t>Kroužky molárové dolní  -7  D/LV  889-011 až 036</t>
  </si>
  <si>
    <t>ZI685</t>
  </si>
  <si>
    <t>Pilník K-File 397144518772</t>
  </si>
  <si>
    <t>ZH124</t>
  </si>
  <si>
    <t>Pronikač K-File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</si>
  <si>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</si>
  <si>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</si>
  <si>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</si>
  <si>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</si>
  <si>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</si>
  <si>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</si>
  <si>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</si>
  <si>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</si>
  <si>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</si>
  <si>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</si>
  <si>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ZC476</t>
  </si>
  <si>
    <t>Sprej Kavo 500 ml 4620402A</t>
  </si>
  <si>
    <t>ZI271</t>
  </si>
  <si>
    <t>Šroub pro fixaci konstrukce M1.6/hex 1.0 1641.3</t>
  </si>
  <si>
    <t>ZD270</t>
  </si>
  <si>
    <t>Čep papírový 170000129</t>
  </si>
  <si>
    <t>ZL707</t>
  </si>
  <si>
    <t>Tekutina pro zatmelovací hmotu IPS Vest Press Speed á 1000 ml IV595587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</si>
  <si>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</si>
  <si>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</si>
  <si>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</si>
  <si>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</si>
  <si>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</si>
  <si>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</si>
  <si>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</si>
  <si>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</si>
  <si>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</si>
  <si>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</si>
  <si>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</si>
  <si>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</si>
  <si>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</si>
  <si>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</si>
  <si>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</si>
  <si>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</si>
  <si>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</si>
  <si>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</si>
  <si>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</si>
  <si>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</si>
  <si>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</si>
  <si>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</si>
  <si>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</si>
  <si>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</si>
  <si>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</si>
  <si>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ochran.pro ledování RO227-01</t>
  </si>
  <si>
    <t>ZD890</t>
  </si>
  <si>
    <t>Hmota zatmelovací Shera Cast 20 kg /8x2,5/</t>
  </si>
  <si>
    <t>ZE019</t>
  </si>
  <si>
    <t>Pasta leštící Opal 35 g RE520.0000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</si>
  <si>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</si>
  <si>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</si>
  <si>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</si>
  <si>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</si>
  <si>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</si>
  <si>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</si>
  <si>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</si>
  <si>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</si>
  <si>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</si>
  <si>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</si>
  <si>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</si>
  <si>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</si>
  <si>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</si>
  <si>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</si>
  <si>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</si>
  <si>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</si>
  <si>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ZM871</t>
  </si>
  <si>
    <t>Čep gutaperčový 06 vel. 20 dentaclean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</si>
  <si>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</si>
  <si>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</si>
  <si>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</si>
  <si>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</si>
  <si>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</si>
  <si>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</si>
  <si>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</si>
  <si>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</si>
  <si>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</si>
  <si>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</si>
  <si>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</si>
  <si>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</si>
  <si>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</si>
  <si>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</si>
  <si>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</si>
  <si>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</si>
  <si>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</si>
  <si>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</si>
  <si>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</si>
  <si>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</si>
  <si>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</si>
  <si>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</si>
  <si>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</si>
  <si>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</si>
  <si>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</si>
  <si>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</si>
  <si>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</si>
  <si>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</si>
  <si>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</si>
  <si>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</si>
  <si>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</si>
  <si>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</si>
  <si>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</si>
  <si>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</si>
  <si>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</si>
  <si>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</si>
  <si>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</si>
  <si>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</si>
  <si>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</si>
  <si>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</si>
  <si>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</si>
  <si>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</si>
  <si>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</si>
  <si>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</si>
  <si>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</si>
  <si>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</si>
  <si>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</si>
  <si>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</si>
  <si>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</si>
  <si>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</si>
  <si>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</si>
  <si>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</si>
  <si>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</si>
  <si>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</si>
  <si>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</si>
  <si>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</si>
  <si>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</si>
  <si>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</si>
  <si>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</si>
  <si>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</si>
  <si>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</si>
  <si>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</si>
  <si>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</si>
  <si>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</si>
  <si>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</si>
  <si>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</si>
  <si>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</si>
  <si>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</si>
  <si>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</si>
  <si>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</si>
  <si>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</si>
  <si>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</si>
  <si>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</si>
  <si>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</si>
  <si>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</si>
  <si>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</si>
  <si>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</si>
  <si>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</si>
  <si>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</si>
  <si>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</si>
  <si>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</si>
  <si>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</si>
  <si>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</si>
  <si>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</si>
  <si>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ZF058</t>
  </si>
  <si>
    <t>Signum Dentin 1x4g D3 4951000A</t>
  </si>
  <si>
    <t>ZE584</t>
  </si>
  <si>
    <t>Aquasil ultra XLV/regular set 678781</t>
  </si>
  <si>
    <t>ZN005</t>
  </si>
  <si>
    <t>Implantát astra tech 24951</t>
  </si>
  <si>
    <t>ZC178</t>
  </si>
  <si>
    <t>Implantát D2.9 SB/L14 03101:3</t>
  </si>
  <si>
    <t>ZJ753</t>
  </si>
  <si>
    <t>Pilník K-File 063031010</t>
  </si>
  <si>
    <t>ZN004</t>
  </si>
  <si>
    <t>Implantát astra tech 24931</t>
  </si>
  <si>
    <t>ZJ765</t>
  </si>
  <si>
    <t>Pasta pro vypalování v keramické peci á 12 g VIEFP12</t>
  </si>
  <si>
    <t>ZC358</t>
  </si>
  <si>
    <t>Superacryl plus  liq. 250 ml 4328902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</si>
  <si>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</si>
  <si>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</si>
  <si>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</si>
  <si>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</si>
  <si>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</si>
  <si>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</si>
  <si>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</si>
  <si>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</si>
  <si>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</si>
  <si>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</si>
  <si>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</si>
  <si>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</si>
  <si>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</si>
  <si>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</si>
  <si>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</si>
  <si>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</si>
  <si>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</si>
  <si>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</si>
  <si>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</si>
  <si>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</si>
  <si>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</si>
  <si>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</si>
  <si>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</si>
  <si>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</si>
  <si>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</si>
  <si>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</si>
  <si>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</si>
  <si>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</si>
  <si>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ZE589</t>
  </si>
  <si>
    <t>Kavitan pro 9004 567</t>
  </si>
  <si>
    <t>ZC233</t>
  </si>
  <si>
    <t>Implantát D3.7 BIO/L14 0451:3</t>
  </si>
  <si>
    <t>ZB196</t>
  </si>
  <si>
    <t>Šití prolen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</si>
  <si>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</si>
  <si>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</si>
  <si>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</si>
  <si>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</si>
  <si>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</si>
  <si>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</si>
  <si>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</si>
  <si>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</si>
  <si>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</si>
  <si>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</si>
  <si>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</si>
  <si>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</si>
  <si>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</si>
  <si>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</si>
  <si>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</si>
  <si>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</si>
  <si>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</si>
  <si>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</si>
  <si>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ZD515</t>
  </si>
  <si>
    <t>Jehla jednorázová septoject G30 0,3 x 25 mm á 100 ks 0038505</t>
  </si>
  <si>
    <t>ZI757</t>
  </si>
  <si>
    <t>Rukavice vinyl bez p. S á 100 ks EFEKTVR02</t>
  </si>
  <si>
    <t>ZI758</t>
  </si>
  <si>
    <t>Rukavice vinyl bez p. M á 100 ks EFEKTVR03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</si>
  <si>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</si>
  <si>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</si>
  <si>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</si>
  <si>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</si>
  <si>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</si>
  <si>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</si>
  <si>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</si>
  <si>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</si>
  <si>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</si>
  <si>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</si>
  <si>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</si>
  <si>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</si>
  <si>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</si>
  <si>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</si>
  <si>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</si>
  <si>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</si>
  <si>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</si>
  <si>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</si>
  <si>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</si>
  <si>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</si>
  <si>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</si>
  <si>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</si>
  <si>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</si>
  <si>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</si>
  <si>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</si>
  <si>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</si>
  <si>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</si>
  <si>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</si>
  <si>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</si>
  <si>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</si>
  <si>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</si>
  <si>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</si>
  <si>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</si>
  <si>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</si>
  <si>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</si>
  <si>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</si>
  <si>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</si>
  <si>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</si>
  <si>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</si>
  <si>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</si>
  <si>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</si>
  <si>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</si>
  <si>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</si>
  <si>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</si>
  <si>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</si>
  <si>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</si>
  <si>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</si>
  <si>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</si>
  <si>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</si>
  <si>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</si>
  <si>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014</t>
  </si>
  <si>
    <t>4</t>
  </si>
  <si>
    <t>0071601</t>
  </si>
  <si>
    <t>0072001</t>
  </si>
  <si>
    <t>0072041</t>
  </si>
  <si>
    <t>0072301</t>
  </si>
  <si>
    <t>0074001</t>
  </si>
  <si>
    <t>0080001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</si>
  <si>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</si>
  <si>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</si>
  <si>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</si>
  <si>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</si>
  <si>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</si>
  <si>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</si>
  <si>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</si>
  <si>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</si>
  <si>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</si>
  <si>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</si>
  <si>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</si>
  <si>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</si>
  <si>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</si>
  <si>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</si>
  <si>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</si>
  <si>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</si>
  <si>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</si>
  <si>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</si>
  <si>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</si>
  <si>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</si>
  <si>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</si>
  <si>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</si>
  <si>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</si>
  <si>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</si>
  <si>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</si>
  <si>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</si>
  <si>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</si>
  <si>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</si>
  <si>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</si>
  <si>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</si>
  <si>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</si>
  <si>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</si>
  <si>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</si>
  <si>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</si>
  <si>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</si>
  <si>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</si>
  <si>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</si>
  <si>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</si>
  <si>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</si>
  <si>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</si>
  <si>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0084021</t>
  </si>
  <si>
    <t>0181132</t>
  </si>
  <si>
    <t>0081051</t>
  </si>
  <si>
    <t>0072311</t>
  </si>
  <si>
    <t>0082354</t>
  </si>
  <si>
    <t>0081202</t>
  </si>
  <si>
    <t>0081222</t>
  </si>
  <si>
    <t>0181231</t>
  </si>
  <si>
    <t>0081301</t>
  </si>
  <si>
    <t>0082204</t>
  </si>
  <si>
    <t>0081033</t>
  </si>
  <si>
    <t>0082353</t>
  </si>
  <si>
    <t>0081203</t>
  </si>
  <si>
    <t>0084001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</si>
  <si>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</si>
  <si>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</si>
  <si>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</si>
  <si>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</si>
  <si>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</si>
  <si>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</si>
  <si>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</si>
  <si>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</si>
  <si>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</si>
  <si>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</si>
  <si>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</si>
  <si>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</si>
  <si>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</si>
  <si>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</si>
  <si>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</si>
  <si>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</si>
  <si>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</si>
  <si>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</si>
  <si>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</si>
  <si>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</si>
  <si>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</si>
  <si>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</si>
  <si>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</si>
  <si>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</si>
  <si>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</si>
  <si>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</si>
  <si>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</si>
  <si>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</si>
  <si>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</si>
  <si>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</si>
  <si>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</si>
  <si>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</si>
  <si>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</si>
  <si>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</si>
  <si>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</si>
  <si>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</si>
  <si>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</si>
  <si>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</si>
  <si>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</si>
  <si>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</si>
  <si>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</si>
  <si>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</si>
  <si>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</si>
  <si>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</si>
  <si>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</si>
  <si>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</si>
  <si>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</si>
  <si>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</si>
  <si>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</si>
  <si>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</si>
  <si>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</si>
  <si>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</si>
  <si>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</si>
  <si>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</si>
  <si>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</si>
  <si>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</si>
  <si>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</si>
  <si>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</si>
  <si>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</si>
  <si>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</si>
  <si>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</si>
  <si>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</si>
  <si>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</si>
  <si>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</si>
  <si>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</si>
  <si>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</si>
  <si>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</si>
  <si>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</si>
  <si>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</si>
  <si>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</si>
  <si>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</si>
  <si>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</si>
  <si>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</si>
  <si>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</si>
  <si>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</si>
  <si>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</si>
  <si>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</si>
  <si>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</si>
  <si>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</si>
  <si>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</si>
  <si>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</si>
  <si>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</si>
  <si>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</si>
  <si>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</si>
  <si>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</si>
  <si>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</si>
  <si>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</si>
  <si>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</si>
  <si>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</si>
  <si>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</si>
  <si>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</si>
  <si>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</si>
  <si>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</si>
  <si>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</si>
  <si>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</si>
  <si>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00912</t>
  </si>
  <si>
    <t>NÁPLŇ SLINNÉ ŽLÁZY KONTRASTNÍ LÁTKOU</t>
  </si>
  <si>
    <t>00903</t>
  </si>
  <si>
    <t>VYŽÁDANÉ VYŠETŘENí ODBORNÍKEM NEBO SPECIALISTOU</t>
  </si>
  <si>
    <t>00902</t>
  </si>
  <si>
    <t>PÉČE O REGISTROVANÉHO POJIŠTĚNCE NAD 18 LET VĚKU</t>
  </si>
  <si>
    <t>015</t>
  </si>
  <si>
    <t>0070001</t>
  </si>
  <si>
    <t>0074021</t>
  </si>
  <si>
    <t>0076001</t>
  </si>
  <si>
    <t>0076011</t>
  </si>
  <si>
    <t>0076012</t>
  </si>
  <si>
    <t>0076017</t>
  </si>
  <si>
    <t>0076031</t>
  </si>
  <si>
    <t>0076033</t>
  </si>
  <si>
    <t>0076034</t>
  </si>
  <si>
    <t>0076041</t>
  </si>
  <si>
    <t>0076071</t>
  </si>
  <si>
    <t>0076080</t>
  </si>
  <si>
    <t>0076081</t>
  </si>
  <si>
    <t>0080002</t>
  </si>
  <si>
    <t>0080004</t>
  </si>
  <si>
    <t>0086001</t>
  </si>
  <si>
    <t>0086031</t>
  </si>
  <si>
    <t>0086034</t>
  </si>
  <si>
    <t>0086037</t>
  </si>
  <si>
    <t>0086071</t>
  </si>
  <si>
    <t>0086080</t>
  </si>
  <si>
    <t>0086081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</si>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</sst>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5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0.58688156031036198</c:v>
                </c:pt>
                <c:pt idx="1">
                  <c:v>0.62048645828674676</c:v>
                </c:pt>
                <c:pt idx="2">
                  <c:v>0.56643982727404874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06952"/>
        <c:axId val="1138908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0.54392832463378082</c:v>
                </c:pt>
                <c:pt idx="1">
                  <c:v>0.54392832463378082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06560"/>
        <c:axId val="1138909304"/>
      </c:scatterChart>
      <c:catAx>
        <c:axId val="1138906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890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908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8906952"/>
        <c:crosses val="autoZero"/>
        <c:crossBetween val="between"/>
      </c:valAx>
      <c:valAx>
        <c:axId val="11389065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8909304"/>
        <c:crosses val="max"/>
        <c:crossBetween val="midCat"/>
      </c:valAx>
      <c:valAx>
        <c:axId val="1138909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89065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94</v>
      </c>
      <c r="B1" s="302"/>
    </row>
    <row r="2" spans="1:3" ht="14.4" customHeight="1" thickBot="1" x14ac:dyDescent="0.35">
      <c r="A2" s="212" t="s">
        <v>255</v>
      </c>
      <c r="B2" s="46"/>
    </row>
    <row r="3" spans="1:3" ht="14.4" customHeight="1" thickBot="1" x14ac:dyDescent="0.35">
      <c r="A3" s="298" t="s">
        <v>121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95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139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46" t="s">
        <v>140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635</v>
      </c>
      <c r="C14" s="47" t="s">
        <v>126</v>
      </c>
    </row>
    <row r="15" spans="1:3" ht="14.4" customHeight="1" x14ac:dyDescent="0.3">
      <c r="A15" s="130" t="str">
        <f t="shared" si="2"/>
        <v>LŽ Statim</v>
      </c>
      <c r="B15" s="286" t="s">
        <v>219</v>
      </c>
      <c r="C15" s="47" t="s">
        <v>229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120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1202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96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1209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1211</v>
      </c>
      <c r="C22" s="47" t="s">
        <v>232</v>
      </c>
    </row>
    <row r="23" spans="1:3" ht="14.4" customHeight="1" x14ac:dyDescent="0.3">
      <c r="A23" s="130" t="str">
        <f t="shared" si="4"/>
        <v>ZV Vykáz.-A Detail</v>
      </c>
      <c r="B23" s="76" t="s">
        <v>1424</v>
      </c>
      <c r="C23" s="47" t="s">
        <v>108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0" t="s">
        <v>635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2" t="s">
        <v>255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109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557.80000208869103</v>
      </c>
      <c r="K3" s="44">
        <f>IF(M3=0,0,J3/M3)</f>
        <v>1</v>
      </c>
      <c r="L3" s="43">
        <f>SUBTOTAL(9,L6:L1048576)</f>
        <v>5</v>
      </c>
      <c r="M3" s="45">
        <f>SUBTOTAL(9,M6:M1048576)</f>
        <v>557.80000208869103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111</v>
      </c>
      <c r="G4" s="345"/>
      <c r="H4" s="346"/>
      <c r="I4" s="347" t="s">
        <v>110</v>
      </c>
      <c r="J4" s="345"/>
      <c r="K4" s="346"/>
      <c r="L4" s="348" t="s">
        <v>3</v>
      </c>
      <c r="M4" s="349"/>
    </row>
    <row r="5" spans="1:13" ht="14.4" customHeight="1" thickBot="1" x14ac:dyDescent="0.35">
      <c r="A5" s="433" t="s">
        <v>112</v>
      </c>
      <c r="B5" s="453" t="s">
        <v>113</v>
      </c>
      <c r="C5" s="453" t="s">
        <v>58</v>
      </c>
      <c r="D5" s="453" t="s">
        <v>114</v>
      </c>
      <c r="E5" s="453" t="s">
        <v>115</v>
      </c>
      <c r="F5" s="454" t="s">
        <v>15</v>
      </c>
      <c r="G5" s="454" t="s">
        <v>14</v>
      </c>
      <c r="H5" s="435" t="s">
        <v>116</v>
      </c>
      <c r="I5" s="434" t="s">
        <v>15</v>
      </c>
      <c r="J5" s="454" t="s">
        <v>14</v>
      </c>
      <c r="K5" s="435" t="s">
        <v>116</v>
      </c>
      <c r="L5" s="434" t="s">
        <v>15</v>
      </c>
      <c r="M5" s="455" t="s">
        <v>14</v>
      </c>
    </row>
    <row r="6" spans="1:13" ht="14.4" customHeight="1" x14ac:dyDescent="0.3">
      <c r="A6" s="415" t="s">
        <v>436</v>
      </c>
      <c r="B6" s="416" t="s">
        <v>631</v>
      </c>
      <c r="C6" s="416" t="s">
        <v>616</v>
      </c>
      <c r="D6" s="416" t="s">
        <v>632</v>
      </c>
      <c r="E6" s="416" t="s">
        <v>633</v>
      </c>
      <c r="F6" s="419"/>
      <c r="G6" s="419"/>
      <c r="H6" s="438">
        <v>0</v>
      </c>
      <c r="I6" s="419">
        <v>4</v>
      </c>
      <c r="J6" s="419">
        <v>453.38000208869107</v>
      </c>
      <c r="K6" s="438">
        <v>1</v>
      </c>
      <c r="L6" s="419">
        <v>4</v>
      </c>
      <c r="M6" s="420">
        <v>453.38000208869107</v>
      </c>
    </row>
    <row r="7" spans="1:13" ht="14.4" customHeight="1" thickBot="1" x14ac:dyDescent="0.35">
      <c r="A7" s="427" t="s">
        <v>436</v>
      </c>
      <c r="B7" s="428" t="s">
        <v>634</v>
      </c>
      <c r="C7" s="428" t="s">
        <v>611</v>
      </c>
      <c r="D7" s="428" t="s">
        <v>612</v>
      </c>
      <c r="E7" s="428" t="s">
        <v>613</v>
      </c>
      <c r="F7" s="431"/>
      <c r="G7" s="431"/>
      <c r="H7" s="439">
        <v>0</v>
      </c>
      <c r="I7" s="431">
        <v>1</v>
      </c>
      <c r="J7" s="431">
        <v>104.42</v>
      </c>
      <c r="K7" s="439">
        <v>1</v>
      </c>
      <c r="L7" s="431">
        <v>1</v>
      </c>
      <c r="M7" s="432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0" t="s">
        <v>219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2" t="s">
        <v>255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317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52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53" t="s">
        <v>221</v>
      </c>
      <c r="C4" s="354"/>
      <c r="D4" s="354"/>
      <c r="E4" s="355"/>
      <c r="F4" s="350" t="s">
        <v>226</v>
      </c>
      <c r="G4" s="351"/>
      <c r="H4" s="351"/>
      <c r="I4" s="352"/>
      <c r="J4" s="353" t="s">
        <v>227</v>
      </c>
      <c r="K4" s="354"/>
      <c r="L4" s="354"/>
      <c r="M4" s="355"/>
      <c r="N4" s="350" t="s">
        <v>228</v>
      </c>
      <c r="O4" s="351"/>
      <c r="P4" s="351"/>
      <c r="Q4" s="352"/>
    </row>
    <row r="5" spans="1:17" ht="14.4" customHeight="1" thickBot="1" x14ac:dyDescent="0.35">
      <c r="A5" s="456" t="s">
        <v>220</v>
      </c>
      <c r="B5" s="457" t="s">
        <v>222</v>
      </c>
      <c r="C5" s="457" t="s">
        <v>223</v>
      </c>
      <c r="D5" s="457" t="s">
        <v>224</v>
      </c>
      <c r="E5" s="458" t="s">
        <v>225</v>
      </c>
      <c r="F5" s="459" t="s">
        <v>222</v>
      </c>
      <c r="G5" s="460" t="s">
        <v>223</v>
      </c>
      <c r="H5" s="460" t="s">
        <v>224</v>
      </c>
      <c r="I5" s="461" t="s">
        <v>225</v>
      </c>
      <c r="J5" s="457" t="s">
        <v>222</v>
      </c>
      <c r="K5" s="457" t="s">
        <v>223</v>
      </c>
      <c r="L5" s="457" t="s">
        <v>224</v>
      </c>
      <c r="M5" s="458" t="s">
        <v>225</v>
      </c>
      <c r="N5" s="459" t="s">
        <v>222</v>
      </c>
      <c r="O5" s="460" t="s">
        <v>223</v>
      </c>
      <c r="P5" s="460" t="s">
        <v>224</v>
      </c>
      <c r="Q5" s="461" t="s">
        <v>225</v>
      </c>
    </row>
    <row r="6" spans="1:17" ht="14.4" customHeight="1" x14ac:dyDescent="0.3">
      <c r="A6" s="464" t="s">
        <v>636</v>
      </c>
      <c r="B6" s="468"/>
      <c r="C6" s="419"/>
      <c r="D6" s="419"/>
      <c r="E6" s="420"/>
      <c r="F6" s="466"/>
      <c r="G6" s="438"/>
      <c r="H6" s="438"/>
      <c r="I6" s="470"/>
      <c r="J6" s="468"/>
      <c r="K6" s="419"/>
      <c r="L6" s="419"/>
      <c r="M6" s="420"/>
      <c r="N6" s="466"/>
      <c r="O6" s="438"/>
      <c r="P6" s="438"/>
      <c r="Q6" s="462"/>
    </row>
    <row r="7" spans="1:17" ht="14.4" customHeight="1" thickBot="1" x14ac:dyDescent="0.35">
      <c r="A7" s="465" t="s">
        <v>637</v>
      </c>
      <c r="B7" s="469">
        <v>317</v>
      </c>
      <c r="C7" s="431"/>
      <c r="D7" s="431"/>
      <c r="E7" s="432"/>
      <c r="F7" s="467">
        <v>1</v>
      </c>
      <c r="G7" s="439">
        <v>0</v>
      </c>
      <c r="H7" s="439">
        <v>0</v>
      </c>
      <c r="I7" s="471">
        <v>0</v>
      </c>
      <c r="J7" s="469">
        <v>52</v>
      </c>
      <c r="K7" s="431"/>
      <c r="L7" s="431"/>
      <c r="M7" s="432"/>
      <c r="N7" s="467">
        <v>1</v>
      </c>
      <c r="O7" s="439">
        <v>0</v>
      </c>
      <c r="P7" s="439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120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255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218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431</v>
      </c>
      <c r="B5" s="404" t="s">
        <v>432</v>
      </c>
      <c r="C5" s="405" t="s">
        <v>433</v>
      </c>
      <c r="D5" s="405" t="s">
        <v>433</v>
      </c>
      <c r="E5" s="405"/>
      <c r="F5" s="405" t="s">
        <v>433</v>
      </c>
      <c r="G5" s="405" t="s">
        <v>433</v>
      </c>
      <c r="H5" s="405" t="s">
        <v>433</v>
      </c>
      <c r="I5" s="406" t="s">
        <v>433</v>
      </c>
      <c r="J5" s="407" t="s">
        <v>56</v>
      </c>
    </row>
    <row r="6" spans="1:10" ht="14.4" customHeight="1" x14ac:dyDescent="0.3">
      <c r="A6" s="403" t="s">
        <v>431</v>
      </c>
      <c r="B6" s="404" t="s">
        <v>270</v>
      </c>
      <c r="C6" s="405">
        <v>0.81585999999999981</v>
      </c>
      <c r="D6" s="405">
        <v>0</v>
      </c>
      <c r="E6" s="405"/>
      <c r="F6" s="405" t="s">
        <v>433</v>
      </c>
      <c r="G6" s="405" t="s">
        <v>433</v>
      </c>
      <c r="H6" s="405" t="s">
        <v>433</v>
      </c>
      <c r="I6" s="406" t="s">
        <v>433</v>
      </c>
      <c r="J6" s="407" t="s">
        <v>1</v>
      </c>
    </row>
    <row r="7" spans="1:10" ht="14.4" customHeight="1" x14ac:dyDescent="0.3">
      <c r="A7" s="403" t="s">
        <v>431</v>
      </c>
      <c r="B7" s="404" t="s">
        <v>271</v>
      </c>
      <c r="C7" s="405">
        <v>8.7120000000000003E-2</v>
      </c>
      <c r="D7" s="405">
        <v>0</v>
      </c>
      <c r="E7" s="405"/>
      <c r="F7" s="405" t="s">
        <v>433</v>
      </c>
      <c r="G7" s="405" t="s">
        <v>433</v>
      </c>
      <c r="H7" s="405" t="s">
        <v>433</v>
      </c>
      <c r="I7" s="406" t="s">
        <v>433</v>
      </c>
      <c r="J7" s="407" t="s">
        <v>1</v>
      </c>
    </row>
    <row r="8" spans="1:10" ht="14.4" customHeight="1" x14ac:dyDescent="0.3">
      <c r="A8" s="403" t="s">
        <v>431</v>
      </c>
      <c r="B8" s="404" t="s">
        <v>272</v>
      </c>
      <c r="C8" s="405">
        <v>8.2299999999999998E-2</v>
      </c>
      <c r="D8" s="405">
        <v>0</v>
      </c>
      <c r="E8" s="405"/>
      <c r="F8" s="405">
        <v>0</v>
      </c>
      <c r="G8" s="405">
        <v>0.1938074938955</v>
      </c>
      <c r="H8" s="405">
        <v>-0.1938074938955</v>
      </c>
      <c r="I8" s="406">
        <v>0</v>
      </c>
      <c r="J8" s="407" t="s">
        <v>1</v>
      </c>
    </row>
    <row r="9" spans="1:10" ht="14.4" customHeight="1" x14ac:dyDescent="0.3">
      <c r="A9" s="403" t="s">
        <v>431</v>
      </c>
      <c r="B9" s="404" t="s">
        <v>273</v>
      </c>
      <c r="C9" s="405">
        <v>11.151710000000001</v>
      </c>
      <c r="D9" s="405">
        <v>12.378299999999999</v>
      </c>
      <c r="E9" s="405"/>
      <c r="F9" s="405">
        <v>17.658939999998999</v>
      </c>
      <c r="G9" s="405">
        <v>15.249999519661749</v>
      </c>
      <c r="H9" s="405">
        <v>2.4089404803372503</v>
      </c>
      <c r="I9" s="406">
        <v>1.157963315161513</v>
      </c>
      <c r="J9" s="407" t="s">
        <v>1</v>
      </c>
    </row>
    <row r="10" spans="1:10" ht="14.4" customHeight="1" x14ac:dyDescent="0.3">
      <c r="A10" s="403" t="s">
        <v>431</v>
      </c>
      <c r="B10" s="404" t="s">
        <v>274</v>
      </c>
      <c r="C10" s="405">
        <v>17.518509999999999</v>
      </c>
      <c r="D10" s="405">
        <v>20.27366</v>
      </c>
      <c r="E10" s="405"/>
      <c r="F10" s="405">
        <v>11.525410000000001</v>
      </c>
      <c r="G10" s="405">
        <v>21.999999307053251</v>
      </c>
      <c r="H10" s="405">
        <v>-10.47458930705325</v>
      </c>
      <c r="I10" s="406">
        <v>0.52388228922829683</v>
      </c>
      <c r="J10" s="407" t="s">
        <v>1</v>
      </c>
    </row>
    <row r="11" spans="1:10" ht="14.4" customHeight="1" x14ac:dyDescent="0.3">
      <c r="A11" s="403" t="s">
        <v>431</v>
      </c>
      <c r="B11" s="404" t="s">
        <v>275</v>
      </c>
      <c r="C11" s="405">
        <v>15.065059999999999</v>
      </c>
      <c r="D11" s="405">
        <v>13.226410000000001</v>
      </c>
      <c r="E11" s="405"/>
      <c r="F11" s="405">
        <v>18.636790000000001</v>
      </c>
      <c r="G11" s="405">
        <v>18.749999409420251</v>
      </c>
      <c r="H11" s="405">
        <v>-0.11320940942025004</v>
      </c>
      <c r="I11" s="406">
        <v>0.99396216464074272</v>
      </c>
      <c r="J11" s="407" t="s">
        <v>1</v>
      </c>
    </row>
    <row r="12" spans="1:10" ht="14.4" customHeight="1" x14ac:dyDescent="0.3">
      <c r="A12" s="403" t="s">
        <v>431</v>
      </c>
      <c r="B12" s="404" t="s">
        <v>276</v>
      </c>
      <c r="C12" s="405">
        <v>0.54300000000000004</v>
      </c>
      <c r="D12" s="405">
        <v>0.42</v>
      </c>
      <c r="E12" s="405"/>
      <c r="F12" s="405">
        <v>1.2723500000000001</v>
      </c>
      <c r="G12" s="405">
        <v>1.4999999527535</v>
      </c>
      <c r="H12" s="405">
        <v>-0.22764995275349986</v>
      </c>
      <c r="I12" s="406">
        <v>0.84823336005070504</v>
      </c>
      <c r="J12" s="407" t="s">
        <v>1</v>
      </c>
    </row>
    <row r="13" spans="1:10" ht="14.4" customHeight="1" x14ac:dyDescent="0.3">
      <c r="A13" s="403" t="s">
        <v>431</v>
      </c>
      <c r="B13" s="404" t="s">
        <v>277</v>
      </c>
      <c r="C13" s="405">
        <v>36.489829999999998</v>
      </c>
      <c r="D13" s="405">
        <v>41.654820000000001</v>
      </c>
      <c r="E13" s="405"/>
      <c r="F13" s="405">
        <v>50.331110000000002</v>
      </c>
      <c r="G13" s="405">
        <v>44.7499985904835</v>
      </c>
      <c r="H13" s="405">
        <v>5.5811114095165024</v>
      </c>
      <c r="I13" s="406">
        <v>1.1247175773253182</v>
      </c>
      <c r="J13" s="407" t="s">
        <v>1</v>
      </c>
    </row>
    <row r="14" spans="1:10" ht="14.4" customHeight="1" x14ac:dyDescent="0.3">
      <c r="A14" s="403" t="s">
        <v>431</v>
      </c>
      <c r="B14" s="404" t="s">
        <v>638</v>
      </c>
      <c r="C14" s="405">
        <v>0</v>
      </c>
      <c r="D14" s="405" t="s">
        <v>433</v>
      </c>
      <c r="E14" s="405"/>
      <c r="F14" s="405" t="s">
        <v>433</v>
      </c>
      <c r="G14" s="405" t="s">
        <v>433</v>
      </c>
      <c r="H14" s="405" t="s">
        <v>433</v>
      </c>
      <c r="I14" s="406" t="s">
        <v>433</v>
      </c>
      <c r="J14" s="407" t="s">
        <v>1</v>
      </c>
    </row>
    <row r="15" spans="1:10" ht="14.4" customHeight="1" x14ac:dyDescent="0.3">
      <c r="A15" s="403" t="s">
        <v>431</v>
      </c>
      <c r="B15" s="404" t="s">
        <v>278</v>
      </c>
      <c r="C15" s="405">
        <v>756.01263000000006</v>
      </c>
      <c r="D15" s="405">
        <v>864.65403000000094</v>
      </c>
      <c r="E15" s="405"/>
      <c r="F15" s="405">
        <v>822.98597999999993</v>
      </c>
      <c r="G15" s="405">
        <v>869.49997261285739</v>
      </c>
      <c r="H15" s="405">
        <v>-46.513992612857464</v>
      </c>
      <c r="I15" s="406">
        <v>0.9465048946774749</v>
      </c>
      <c r="J15" s="407" t="s">
        <v>1</v>
      </c>
    </row>
    <row r="16" spans="1:10" ht="14.4" customHeight="1" x14ac:dyDescent="0.3">
      <c r="A16" s="403" t="s">
        <v>431</v>
      </c>
      <c r="B16" s="404" t="s">
        <v>434</v>
      </c>
      <c r="C16" s="405">
        <v>837.76602000000003</v>
      </c>
      <c r="D16" s="405">
        <v>952.60722000000101</v>
      </c>
      <c r="E16" s="405"/>
      <c r="F16" s="405">
        <v>922.41057999999896</v>
      </c>
      <c r="G16" s="405">
        <v>971.94377688612508</v>
      </c>
      <c r="H16" s="405">
        <v>-49.53319688612612</v>
      </c>
      <c r="I16" s="406">
        <v>0.94903697305947199</v>
      </c>
      <c r="J16" s="407" t="s">
        <v>435</v>
      </c>
    </row>
    <row r="18" spans="1:10" ht="14.4" customHeight="1" x14ac:dyDescent="0.3">
      <c r="A18" s="403" t="s">
        <v>431</v>
      </c>
      <c r="B18" s="404" t="s">
        <v>432</v>
      </c>
      <c r="C18" s="405" t="s">
        <v>433</v>
      </c>
      <c r="D18" s="405" t="s">
        <v>433</v>
      </c>
      <c r="E18" s="405"/>
      <c r="F18" s="405" t="s">
        <v>433</v>
      </c>
      <c r="G18" s="405" t="s">
        <v>433</v>
      </c>
      <c r="H18" s="405" t="s">
        <v>433</v>
      </c>
      <c r="I18" s="406" t="s">
        <v>433</v>
      </c>
      <c r="J18" s="407" t="s">
        <v>56</v>
      </c>
    </row>
    <row r="19" spans="1:10" ht="14.4" customHeight="1" x14ac:dyDescent="0.3">
      <c r="A19" s="403" t="s">
        <v>436</v>
      </c>
      <c r="B19" s="404" t="s">
        <v>437</v>
      </c>
      <c r="C19" s="405" t="s">
        <v>433</v>
      </c>
      <c r="D19" s="405" t="s">
        <v>433</v>
      </c>
      <c r="E19" s="405"/>
      <c r="F19" s="405" t="s">
        <v>433</v>
      </c>
      <c r="G19" s="405" t="s">
        <v>433</v>
      </c>
      <c r="H19" s="405" t="s">
        <v>433</v>
      </c>
      <c r="I19" s="406" t="s">
        <v>433</v>
      </c>
      <c r="J19" s="407" t="s">
        <v>0</v>
      </c>
    </row>
    <row r="20" spans="1:10" ht="14.4" customHeight="1" x14ac:dyDescent="0.3">
      <c r="A20" s="403" t="s">
        <v>436</v>
      </c>
      <c r="B20" s="404" t="s">
        <v>270</v>
      </c>
      <c r="C20" s="405">
        <v>0.81585999999999981</v>
      </c>
      <c r="D20" s="405">
        <v>0</v>
      </c>
      <c r="E20" s="405"/>
      <c r="F20" s="405" t="s">
        <v>433</v>
      </c>
      <c r="G20" s="405" t="s">
        <v>433</v>
      </c>
      <c r="H20" s="405" t="s">
        <v>433</v>
      </c>
      <c r="I20" s="406" t="s">
        <v>433</v>
      </c>
      <c r="J20" s="407" t="s">
        <v>1</v>
      </c>
    </row>
    <row r="21" spans="1:10" ht="14.4" customHeight="1" x14ac:dyDescent="0.3">
      <c r="A21" s="403" t="s">
        <v>436</v>
      </c>
      <c r="B21" s="404" t="s">
        <v>271</v>
      </c>
      <c r="C21" s="405">
        <v>8.7120000000000003E-2</v>
      </c>
      <c r="D21" s="405">
        <v>0</v>
      </c>
      <c r="E21" s="405"/>
      <c r="F21" s="405" t="s">
        <v>433</v>
      </c>
      <c r="G21" s="405" t="s">
        <v>433</v>
      </c>
      <c r="H21" s="405" t="s">
        <v>433</v>
      </c>
      <c r="I21" s="406" t="s">
        <v>433</v>
      </c>
      <c r="J21" s="407" t="s">
        <v>1</v>
      </c>
    </row>
    <row r="22" spans="1:10" ht="14.4" customHeight="1" x14ac:dyDescent="0.3">
      <c r="A22" s="403" t="s">
        <v>436</v>
      </c>
      <c r="B22" s="404" t="s">
        <v>272</v>
      </c>
      <c r="C22" s="405">
        <v>8.2299999999999998E-2</v>
      </c>
      <c r="D22" s="405">
        <v>0</v>
      </c>
      <c r="E22" s="405"/>
      <c r="F22" s="405">
        <v>0</v>
      </c>
      <c r="G22" s="405">
        <v>0.1938074938955</v>
      </c>
      <c r="H22" s="405">
        <v>-0.1938074938955</v>
      </c>
      <c r="I22" s="406">
        <v>0</v>
      </c>
      <c r="J22" s="407" t="s">
        <v>1</v>
      </c>
    </row>
    <row r="23" spans="1:10" ht="14.4" customHeight="1" x14ac:dyDescent="0.3">
      <c r="A23" s="403" t="s">
        <v>436</v>
      </c>
      <c r="B23" s="404" t="s">
        <v>273</v>
      </c>
      <c r="C23" s="405">
        <v>11.151710000000001</v>
      </c>
      <c r="D23" s="405">
        <v>12.378299999999999</v>
      </c>
      <c r="E23" s="405"/>
      <c r="F23" s="405">
        <v>17.658939999998999</v>
      </c>
      <c r="G23" s="405">
        <v>15.249999519661749</v>
      </c>
      <c r="H23" s="405">
        <v>2.4089404803372503</v>
      </c>
      <c r="I23" s="406">
        <v>1.157963315161513</v>
      </c>
      <c r="J23" s="407" t="s">
        <v>1</v>
      </c>
    </row>
    <row r="24" spans="1:10" ht="14.4" customHeight="1" x14ac:dyDescent="0.3">
      <c r="A24" s="403" t="s">
        <v>436</v>
      </c>
      <c r="B24" s="404" t="s">
        <v>274</v>
      </c>
      <c r="C24" s="405">
        <v>17.518509999999999</v>
      </c>
      <c r="D24" s="405">
        <v>20.27366</v>
      </c>
      <c r="E24" s="405"/>
      <c r="F24" s="405">
        <v>11.525410000000001</v>
      </c>
      <c r="G24" s="405">
        <v>21.999999307053251</v>
      </c>
      <c r="H24" s="405">
        <v>-10.47458930705325</v>
      </c>
      <c r="I24" s="406">
        <v>0.52388228922829683</v>
      </c>
      <c r="J24" s="407" t="s">
        <v>1</v>
      </c>
    </row>
    <row r="25" spans="1:10" ht="14.4" customHeight="1" x14ac:dyDescent="0.3">
      <c r="A25" s="403" t="s">
        <v>436</v>
      </c>
      <c r="B25" s="404" t="s">
        <v>275</v>
      </c>
      <c r="C25" s="405">
        <v>15.065059999999999</v>
      </c>
      <c r="D25" s="405">
        <v>13.226410000000001</v>
      </c>
      <c r="E25" s="405"/>
      <c r="F25" s="405">
        <v>18.636790000000001</v>
      </c>
      <c r="G25" s="405">
        <v>18.749999409420251</v>
      </c>
      <c r="H25" s="405">
        <v>-0.11320940942025004</v>
      </c>
      <c r="I25" s="406">
        <v>0.99396216464074272</v>
      </c>
      <c r="J25" s="407" t="s">
        <v>1</v>
      </c>
    </row>
    <row r="26" spans="1:10" ht="14.4" customHeight="1" x14ac:dyDescent="0.3">
      <c r="A26" s="403" t="s">
        <v>436</v>
      </c>
      <c r="B26" s="404" t="s">
        <v>276</v>
      </c>
      <c r="C26" s="405">
        <v>0.54300000000000004</v>
      </c>
      <c r="D26" s="405">
        <v>0.42</v>
      </c>
      <c r="E26" s="405"/>
      <c r="F26" s="405">
        <v>1.2723500000000001</v>
      </c>
      <c r="G26" s="405">
        <v>1.4999999527535</v>
      </c>
      <c r="H26" s="405">
        <v>-0.22764995275349986</v>
      </c>
      <c r="I26" s="406">
        <v>0.84823336005070504</v>
      </c>
      <c r="J26" s="407" t="s">
        <v>1</v>
      </c>
    </row>
    <row r="27" spans="1:10" ht="14.4" customHeight="1" x14ac:dyDescent="0.3">
      <c r="A27" s="403" t="s">
        <v>436</v>
      </c>
      <c r="B27" s="404" t="s">
        <v>277</v>
      </c>
      <c r="C27" s="405">
        <v>36.489829999999998</v>
      </c>
      <c r="D27" s="405">
        <v>41.654820000000001</v>
      </c>
      <c r="E27" s="405"/>
      <c r="F27" s="405">
        <v>50.331110000000002</v>
      </c>
      <c r="G27" s="405">
        <v>44.7499985904835</v>
      </c>
      <c r="H27" s="405">
        <v>5.5811114095165024</v>
      </c>
      <c r="I27" s="406">
        <v>1.1247175773253182</v>
      </c>
      <c r="J27" s="407" t="s">
        <v>1</v>
      </c>
    </row>
    <row r="28" spans="1:10" ht="14.4" customHeight="1" x14ac:dyDescent="0.3">
      <c r="A28" s="403" t="s">
        <v>436</v>
      </c>
      <c r="B28" s="404" t="s">
        <v>638</v>
      </c>
      <c r="C28" s="405">
        <v>0</v>
      </c>
      <c r="D28" s="405" t="s">
        <v>433</v>
      </c>
      <c r="E28" s="405"/>
      <c r="F28" s="405" t="s">
        <v>433</v>
      </c>
      <c r="G28" s="405" t="s">
        <v>433</v>
      </c>
      <c r="H28" s="405" t="s">
        <v>433</v>
      </c>
      <c r="I28" s="406" t="s">
        <v>433</v>
      </c>
      <c r="J28" s="407" t="s">
        <v>1</v>
      </c>
    </row>
    <row r="29" spans="1:10" ht="14.4" customHeight="1" x14ac:dyDescent="0.3">
      <c r="A29" s="403" t="s">
        <v>436</v>
      </c>
      <c r="B29" s="404" t="s">
        <v>278</v>
      </c>
      <c r="C29" s="405">
        <v>756.01263000000006</v>
      </c>
      <c r="D29" s="405">
        <v>864.65403000000094</v>
      </c>
      <c r="E29" s="405"/>
      <c r="F29" s="405">
        <v>822.98597999999993</v>
      </c>
      <c r="G29" s="405">
        <v>869.49997261285739</v>
      </c>
      <c r="H29" s="405">
        <v>-46.513992612857464</v>
      </c>
      <c r="I29" s="406">
        <v>0.9465048946774749</v>
      </c>
      <c r="J29" s="407" t="s">
        <v>1</v>
      </c>
    </row>
    <row r="30" spans="1:10" ht="14.4" customHeight="1" x14ac:dyDescent="0.3">
      <c r="A30" s="403" t="s">
        <v>436</v>
      </c>
      <c r="B30" s="404" t="s">
        <v>438</v>
      </c>
      <c r="C30" s="405">
        <v>837.76602000000003</v>
      </c>
      <c r="D30" s="405">
        <v>952.60722000000101</v>
      </c>
      <c r="E30" s="405"/>
      <c r="F30" s="405">
        <v>922.41057999999896</v>
      </c>
      <c r="G30" s="405">
        <v>971.94377688612508</v>
      </c>
      <c r="H30" s="405">
        <v>-49.53319688612612</v>
      </c>
      <c r="I30" s="406">
        <v>0.94903697305947199</v>
      </c>
      <c r="J30" s="407" t="s">
        <v>439</v>
      </c>
    </row>
    <row r="31" spans="1:10" ht="14.4" customHeight="1" x14ac:dyDescent="0.3">
      <c r="A31" s="403" t="s">
        <v>433</v>
      </c>
      <c r="B31" s="404" t="s">
        <v>433</v>
      </c>
      <c r="C31" s="405" t="s">
        <v>433</v>
      </c>
      <c r="D31" s="405" t="s">
        <v>433</v>
      </c>
      <c r="E31" s="405"/>
      <c r="F31" s="405" t="s">
        <v>433</v>
      </c>
      <c r="G31" s="405" t="s">
        <v>433</v>
      </c>
      <c r="H31" s="405" t="s">
        <v>433</v>
      </c>
      <c r="I31" s="406" t="s">
        <v>433</v>
      </c>
      <c r="J31" s="407" t="s">
        <v>440</v>
      </c>
    </row>
    <row r="32" spans="1:10" ht="14.4" customHeight="1" x14ac:dyDescent="0.3">
      <c r="A32" s="403" t="s">
        <v>639</v>
      </c>
      <c r="B32" s="404" t="s">
        <v>640</v>
      </c>
      <c r="C32" s="405" t="s">
        <v>433</v>
      </c>
      <c r="D32" s="405" t="s">
        <v>433</v>
      </c>
      <c r="E32" s="405"/>
      <c r="F32" s="405" t="s">
        <v>433</v>
      </c>
      <c r="G32" s="405" t="s">
        <v>433</v>
      </c>
      <c r="H32" s="405" t="s">
        <v>433</v>
      </c>
      <c r="I32" s="406" t="s">
        <v>433</v>
      </c>
      <c r="J32" s="407" t="s">
        <v>0</v>
      </c>
    </row>
    <row r="33" spans="1:10" ht="14.4" customHeight="1" x14ac:dyDescent="0.3">
      <c r="A33" s="403" t="s">
        <v>639</v>
      </c>
      <c r="B33" s="404" t="s">
        <v>277</v>
      </c>
      <c r="C33" s="405">
        <v>0</v>
      </c>
      <c r="D33" s="405" t="s">
        <v>433</v>
      </c>
      <c r="E33" s="405"/>
      <c r="F33" s="405" t="s">
        <v>433</v>
      </c>
      <c r="G33" s="405" t="s">
        <v>433</v>
      </c>
      <c r="H33" s="405" t="s">
        <v>433</v>
      </c>
      <c r="I33" s="406" t="s">
        <v>433</v>
      </c>
      <c r="J33" s="407" t="s">
        <v>1</v>
      </c>
    </row>
    <row r="34" spans="1:10" ht="14.4" customHeight="1" x14ac:dyDescent="0.3">
      <c r="A34" s="403" t="s">
        <v>639</v>
      </c>
      <c r="B34" s="404" t="s">
        <v>641</v>
      </c>
      <c r="C34" s="405">
        <v>0</v>
      </c>
      <c r="D34" s="405" t="s">
        <v>433</v>
      </c>
      <c r="E34" s="405"/>
      <c r="F34" s="405" t="s">
        <v>433</v>
      </c>
      <c r="G34" s="405" t="s">
        <v>433</v>
      </c>
      <c r="H34" s="405" t="s">
        <v>433</v>
      </c>
      <c r="I34" s="406" t="s">
        <v>433</v>
      </c>
      <c r="J34" s="407" t="s">
        <v>439</v>
      </c>
    </row>
    <row r="35" spans="1:10" ht="14.4" customHeight="1" x14ac:dyDescent="0.3">
      <c r="A35" s="403" t="s">
        <v>433</v>
      </c>
      <c r="B35" s="404" t="s">
        <v>433</v>
      </c>
      <c r="C35" s="405" t="s">
        <v>433</v>
      </c>
      <c r="D35" s="405" t="s">
        <v>433</v>
      </c>
      <c r="E35" s="405"/>
      <c r="F35" s="405" t="s">
        <v>433</v>
      </c>
      <c r="G35" s="405" t="s">
        <v>433</v>
      </c>
      <c r="H35" s="405" t="s">
        <v>433</v>
      </c>
      <c r="I35" s="406" t="s">
        <v>433</v>
      </c>
      <c r="J35" s="407" t="s">
        <v>440</v>
      </c>
    </row>
    <row r="36" spans="1:10" ht="14.4" customHeight="1" x14ac:dyDescent="0.3">
      <c r="A36" s="403" t="s">
        <v>431</v>
      </c>
      <c r="B36" s="404" t="s">
        <v>434</v>
      </c>
      <c r="C36" s="405">
        <v>837.76602000000003</v>
      </c>
      <c r="D36" s="405">
        <v>952.60722000000101</v>
      </c>
      <c r="E36" s="405"/>
      <c r="F36" s="405">
        <v>922.41057999999896</v>
      </c>
      <c r="G36" s="405">
        <v>971.94377688612508</v>
      </c>
      <c r="H36" s="405">
        <v>-49.53319688612612</v>
      </c>
      <c r="I36" s="406">
        <v>0.94903697305947199</v>
      </c>
      <c r="J36" s="407" t="s">
        <v>435</v>
      </c>
    </row>
  </sheetData>
  <mergeCells count="3">
    <mergeCell ref="A1:I1"/>
    <mergeCell ref="F3:I3"/>
    <mergeCell ref="C4:D4"/>
  </mergeCells>
  <conditionalFormatting sqref="F17 F37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6">
    <cfRule type="expression" dxfId="11" priority="5">
      <formula>$H18&gt;0</formula>
    </cfRule>
  </conditionalFormatting>
  <conditionalFormatting sqref="A18:A36">
    <cfRule type="expression" dxfId="10" priority="2">
      <formula>AND($J18&lt;&gt;"mezeraKL",$J18&lt;&gt;"")</formula>
    </cfRule>
  </conditionalFormatting>
  <conditionalFormatting sqref="I18:I36">
    <cfRule type="expression" dxfId="9" priority="6">
      <formula>$I18&gt;1</formula>
    </cfRule>
  </conditionalFormatting>
  <conditionalFormatting sqref="B18:B36">
    <cfRule type="expression" dxfId="8" priority="1">
      <formula>OR($J18="NS",$J18="SumaNS",$J18="Účet")</formula>
    </cfRule>
  </conditionalFormatting>
  <conditionalFormatting sqref="A18:D36 F18:I36">
    <cfRule type="expression" dxfId="7" priority="8">
      <formula>AND($J18&lt;&gt;"",$J18&lt;&gt;"mezeraKL")</formula>
    </cfRule>
  </conditionalFormatting>
  <conditionalFormatting sqref="B18:D36 F18:I36">
    <cfRule type="expression" dxfId="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6 F18:I36">
    <cfRule type="expression" dxfId="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8" t="s">
        <v>1202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2" t="s">
        <v>255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109</v>
      </c>
      <c r="I3" s="84">
        <f>IF(J3&lt;&gt;0,K3/J3,0)</f>
        <v>8.9371998498261114</v>
      </c>
      <c r="J3" s="84">
        <f>SUBTOTAL(9,J5:J1048576)</f>
        <v>101216</v>
      </c>
      <c r="K3" s="85">
        <f>SUBTOTAL(9,K5:K1048576)</f>
        <v>904587.61999999976</v>
      </c>
    </row>
    <row r="4" spans="1:11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58</v>
      </c>
      <c r="H4" s="410" t="s">
        <v>11</v>
      </c>
      <c r="I4" s="411" t="s">
        <v>123</v>
      </c>
      <c r="J4" s="411" t="s">
        <v>13</v>
      </c>
      <c r="K4" s="412" t="s">
        <v>134</v>
      </c>
    </row>
    <row r="5" spans="1:11" ht="14.4" customHeight="1" x14ac:dyDescent="0.3">
      <c r="A5" s="415" t="s">
        <v>431</v>
      </c>
      <c r="B5" s="416" t="s">
        <v>432</v>
      </c>
      <c r="C5" s="417" t="s">
        <v>436</v>
      </c>
      <c r="D5" s="418" t="s">
        <v>624</v>
      </c>
      <c r="E5" s="417" t="s">
        <v>1190</v>
      </c>
      <c r="F5" s="418" t="s">
        <v>1191</v>
      </c>
      <c r="G5" s="417" t="s">
        <v>642</v>
      </c>
      <c r="H5" s="417" t="s">
        <v>643</v>
      </c>
      <c r="I5" s="419">
        <v>260.3</v>
      </c>
      <c r="J5" s="419">
        <v>1</v>
      </c>
      <c r="K5" s="420">
        <v>260.3</v>
      </c>
    </row>
    <row r="6" spans="1:11" ht="14.4" customHeight="1" x14ac:dyDescent="0.3">
      <c r="A6" s="421" t="s">
        <v>431</v>
      </c>
      <c r="B6" s="422" t="s">
        <v>432</v>
      </c>
      <c r="C6" s="423" t="s">
        <v>436</v>
      </c>
      <c r="D6" s="424" t="s">
        <v>624</v>
      </c>
      <c r="E6" s="423" t="s">
        <v>1190</v>
      </c>
      <c r="F6" s="424" t="s">
        <v>1191</v>
      </c>
      <c r="G6" s="423" t="s">
        <v>644</v>
      </c>
      <c r="H6" s="423" t="s">
        <v>645</v>
      </c>
      <c r="I6" s="425">
        <v>0.33</v>
      </c>
      <c r="J6" s="425">
        <v>2500</v>
      </c>
      <c r="K6" s="426">
        <v>825</v>
      </c>
    </row>
    <row r="7" spans="1:11" ht="14.4" customHeight="1" x14ac:dyDescent="0.3">
      <c r="A7" s="421" t="s">
        <v>431</v>
      </c>
      <c r="B7" s="422" t="s">
        <v>432</v>
      </c>
      <c r="C7" s="423" t="s">
        <v>436</v>
      </c>
      <c r="D7" s="424" t="s">
        <v>624</v>
      </c>
      <c r="E7" s="423" t="s">
        <v>1190</v>
      </c>
      <c r="F7" s="424" t="s">
        <v>1191</v>
      </c>
      <c r="G7" s="423" t="s">
        <v>646</v>
      </c>
      <c r="H7" s="423" t="s">
        <v>647</v>
      </c>
      <c r="I7" s="425">
        <v>8.19</v>
      </c>
      <c r="J7" s="425">
        <v>4</v>
      </c>
      <c r="K7" s="426">
        <v>32.76</v>
      </c>
    </row>
    <row r="8" spans="1:11" ht="14.4" customHeight="1" x14ac:dyDescent="0.3">
      <c r="A8" s="421" t="s">
        <v>431</v>
      </c>
      <c r="B8" s="422" t="s">
        <v>432</v>
      </c>
      <c r="C8" s="423" t="s">
        <v>436</v>
      </c>
      <c r="D8" s="424" t="s">
        <v>624</v>
      </c>
      <c r="E8" s="423" t="s">
        <v>1190</v>
      </c>
      <c r="F8" s="424" t="s">
        <v>1191</v>
      </c>
      <c r="G8" s="423" t="s">
        <v>648</v>
      </c>
      <c r="H8" s="423" t="s">
        <v>649</v>
      </c>
      <c r="I8" s="425">
        <v>27.365000000000002</v>
      </c>
      <c r="J8" s="425">
        <v>11</v>
      </c>
      <c r="K8" s="426">
        <v>301.01</v>
      </c>
    </row>
    <row r="9" spans="1:11" ht="14.4" customHeight="1" x14ac:dyDescent="0.3">
      <c r="A9" s="421" t="s">
        <v>431</v>
      </c>
      <c r="B9" s="422" t="s">
        <v>432</v>
      </c>
      <c r="C9" s="423" t="s">
        <v>436</v>
      </c>
      <c r="D9" s="424" t="s">
        <v>624</v>
      </c>
      <c r="E9" s="423" t="s">
        <v>1190</v>
      </c>
      <c r="F9" s="424" t="s">
        <v>1191</v>
      </c>
      <c r="G9" s="423" t="s">
        <v>650</v>
      </c>
      <c r="H9" s="423" t="s">
        <v>651</v>
      </c>
      <c r="I9" s="425">
        <v>16.100000000000001</v>
      </c>
      <c r="J9" s="425">
        <v>70</v>
      </c>
      <c r="K9" s="426">
        <v>1127</v>
      </c>
    </row>
    <row r="10" spans="1:11" ht="14.4" customHeight="1" x14ac:dyDescent="0.3">
      <c r="A10" s="421" t="s">
        <v>431</v>
      </c>
      <c r="B10" s="422" t="s">
        <v>432</v>
      </c>
      <c r="C10" s="423" t="s">
        <v>436</v>
      </c>
      <c r="D10" s="424" t="s">
        <v>624</v>
      </c>
      <c r="E10" s="423" t="s">
        <v>1190</v>
      </c>
      <c r="F10" s="424" t="s">
        <v>1191</v>
      </c>
      <c r="G10" s="423" t="s">
        <v>652</v>
      </c>
      <c r="H10" s="423" t="s">
        <v>653</v>
      </c>
      <c r="I10" s="425">
        <v>1.93</v>
      </c>
      <c r="J10" s="425">
        <v>100</v>
      </c>
      <c r="K10" s="426">
        <v>193.2</v>
      </c>
    </row>
    <row r="11" spans="1:11" ht="14.4" customHeight="1" x14ac:dyDescent="0.3">
      <c r="A11" s="421" t="s">
        <v>431</v>
      </c>
      <c r="B11" s="422" t="s">
        <v>432</v>
      </c>
      <c r="C11" s="423" t="s">
        <v>436</v>
      </c>
      <c r="D11" s="424" t="s">
        <v>624</v>
      </c>
      <c r="E11" s="423" t="s">
        <v>1190</v>
      </c>
      <c r="F11" s="424" t="s">
        <v>1191</v>
      </c>
      <c r="G11" s="423" t="s">
        <v>654</v>
      </c>
      <c r="H11" s="423" t="s">
        <v>655</v>
      </c>
      <c r="I11" s="425">
        <v>0.62</v>
      </c>
      <c r="J11" s="425">
        <v>3000</v>
      </c>
      <c r="K11" s="426">
        <v>1845.85</v>
      </c>
    </row>
    <row r="12" spans="1:11" ht="14.4" customHeight="1" x14ac:dyDescent="0.3">
      <c r="A12" s="421" t="s">
        <v>431</v>
      </c>
      <c r="B12" s="422" t="s">
        <v>432</v>
      </c>
      <c r="C12" s="423" t="s">
        <v>436</v>
      </c>
      <c r="D12" s="424" t="s">
        <v>624</v>
      </c>
      <c r="E12" s="423" t="s">
        <v>1190</v>
      </c>
      <c r="F12" s="424" t="s">
        <v>1191</v>
      </c>
      <c r="G12" s="423" t="s">
        <v>656</v>
      </c>
      <c r="H12" s="423" t="s">
        <v>657</v>
      </c>
      <c r="I12" s="425">
        <v>1.21</v>
      </c>
      <c r="J12" s="425">
        <v>1000</v>
      </c>
      <c r="K12" s="426">
        <v>1210</v>
      </c>
    </row>
    <row r="13" spans="1:11" ht="14.4" customHeight="1" x14ac:dyDescent="0.3">
      <c r="A13" s="421" t="s">
        <v>431</v>
      </c>
      <c r="B13" s="422" t="s">
        <v>432</v>
      </c>
      <c r="C13" s="423" t="s">
        <v>436</v>
      </c>
      <c r="D13" s="424" t="s">
        <v>624</v>
      </c>
      <c r="E13" s="423" t="s">
        <v>1190</v>
      </c>
      <c r="F13" s="424" t="s">
        <v>1191</v>
      </c>
      <c r="G13" s="423" t="s">
        <v>658</v>
      </c>
      <c r="H13" s="423" t="s">
        <v>659</v>
      </c>
      <c r="I13" s="425">
        <v>13.02</v>
      </c>
      <c r="J13" s="425">
        <v>1</v>
      </c>
      <c r="K13" s="426">
        <v>13.02</v>
      </c>
    </row>
    <row r="14" spans="1:11" ht="14.4" customHeight="1" x14ac:dyDescent="0.3">
      <c r="A14" s="421" t="s">
        <v>431</v>
      </c>
      <c r="B14" s="422" t="s">
        <v>432</v>
      </c>
      <c r="C14" s="423" t="s">
        <v>436</v>
      </c>
      <c r="D14" s="424" t="s">
        <v>624</v>
      </c>
      <c r="E14" s="423" t="s">
        <v>1190</v>
      </c>
      <c r="F14" s="424" t="s">
        <v>1191</v>
      </c>
      <c r="G14" s="423" t="s">
        <v>660</v>
      </c>
      <c r="H14" s="423" t="s">
        <v>661</v>
      </c>
      <c r="I14" s="425">
        <v>27.94</v>
      </c>
      <c r="J14" s="425">
        <v>24</v>
      </c>
      <c r="K14" s="426">
        <v>670.56</v>
      </c>
    </row>
    <row r="15" spans="1:11" ht="14.4" customHeight="1" x14ac:dyDescent="0.3">
      <c r="A15" s="421" t="s">
        <v>431</v>
      </c>
      <c r="B15" s="422" t="s">
        <v>432</v>
      </c>
      <c r="C15" s="423" t="s">
        <v>436</v>
      </c>
      <c r="D15" s="424" t="s">
        <v>624</v>
      </c>
      <c r="E15" s="423" t="s">
        <v>1190</v>
      </c>
      <c r="F15" s="424" t="s">
        <v>1191</v>
      </c>
      <c r="G15" s="423" t="s">
        <v>662</v>
      </c>
      <c r="H15" s="423" t="s">
        <v>663</v>
      </c>
      <c r="I15" s="425">
        <v>19.8</v>
      </c>
      <c r="J15" s="425">
        <v>2</v>
      </c>
      <c r="K15" s="426">
        <v>39.6</v>
      </c>
    </row>
    <row r="16" spans="1:11" ht="14.4" customHeight="1" x14ac:dyDescent="0.3">
      <c r="A16" s="421" t="s">
        <v>431</v>
      </c>
      <c r="B16" s="422" t="s">
        <v>432</v>
      </c>
      <c r="C16" s="423" t="s">
        <v>436</v>
      </c>
      <c r="D16" s="424" t="s">
        <v>624</v>
      </c>
      <c r="E16" s="423" t="s">
        <v>1190</v>
      </c>
      <c r="F16" s="424" t="s">
        <v>1191</v>
      </c>
      <c r="G16" s="423" t="s">
        <v>664</v>
      </c>
      <c r="H16" s="423" t="s">
        <v>665</v>
      </c>
      <c r="I16" s="425">
        <v>0.56000000000000005</v>
      </c>
      <c r="J16" s="425">
        <v>6500</v>
      </c>
      <c r="K16" s="426">
        <v>3640</v>
      </c>
    </row>
    <row r="17" spans="1:11" ht="14.4" customHeight="1" x14ac:dyDescent="0.3">
      <c r="A17" s="421" t="s">
        <v>431</v>
      </c>
      <c r="B17" s="422" t="s">
        <v>432</v>
      </c>
      <c r="C17" s="423" t="s">
        <v>436</v>
      </c>
      <c r="D17" s="424" t="s">
        <v>624</v>
      </c>
      <c r="E17" s="423" t="s">
        <v>1190</v>
      </c>
      <c r="F17" s="424" t="s">
        <v>1191</v>
      </c>
      <c r="G17" s="423" t="s">
        <v>666</v>
      </c>
      <c r="H17" s="423" t="s">
        <v>667</v>
      </c>
      <c r="I17" s="425">
        <v>1306.5</v>
      </c>
      <c r="J17" s="425">
        <v>2</v>
      </c>
      <c r="K17" s="426">
        <v>2613</v>
      </c>
    </row>
    <row r="18" spans="1:11" ht="14.4" customHeight="1" x14ac:dyDescent="0.3">
      <c r="A18" s="421" t="s">
        <v>431</v>
      </c>
      <c r="B18" s="422" t="s">
        <v>432</v>
      </c>
      <c r="C18" s="423" t="s">
        <v>436</v>
      </c>
      <c r="D18" s="424" t="s">
        <v>624</v>
      </c>
      <c r="E18" s="423" t="s">
        <v>1190</v>
      </c>
      <c r="F18" s="424" t="s">
        <v>1191</v>
      </c>
      <c r="G18" s="423" t="s">
        <v>668</v>
      </c>
      <c r="H18" s="423" t="s">
        <v>669</v>
      </c>
      <c r="I18" s="425">
        <v>5.09</v>
      </c>
      <c r="J18" s="425">
        <v>50</v>
      </c>
      <c r="K18" s="426">
        <v>254.73000000000002</v>
      </c>
    </row>
    <row r="19" spans="1:11" ht="14.4" customHeight="1" x14ac:dyDescent="0.3">
      <c r="A19" s="421" t="s">
        <v>431</v>
      </c>
      <c r="B19" s="422" t="s">
        <v>432</v>
      </c>
      <c r="C19" s="423" t="s">
        <v>436</v>
      </c>
      <c r="D19" s="424" t="s">
        <v>624</v>
      </c>
      <c r="E19" s="423" t="s">
        <v>1190</v>
      </c>
      <c r="F19" s="424" t="s">
        <v>1191</v>
      </c>
      <c r="G19" s="423" t="s">
        <v>670</v>
      </c>
      <c r="H19" s="423" t="s">
        <v>671</v>
      </c>
      <c r="I19" s="425">
        <v>5.09</v>
      </c>
      <c r="J19" s="425">
        <v>50</v>
      </c>
      <c r="K19" s="426">
        <v>254.73</v>
      </c>
    </row>
    <row r="20" spans="1:11" ht="14.4" customHeight="1" x14ac:dyDescent="0.3">
      <c r="A20" s="421" t="s">
        <v>431</v>
      </c>
      <c r="B20" s="422" t="s">
        <v>432</v>
      </c>
      <c r="C20" s="423" t="s">
        <v>436</v>
      </c>
      <c r="D20" s="424" t="s">
        <v>624</v>
      </c>
      <c r="E20" s="423" t="s">
        <v>1190</v>
      </c>
      <c r="F20" s="424" t="s">
        <v>1191</v>
      </c>
      <c r="G20" s="423" t="s">
        <v>672</v>
      </c>
      <c r="H20" s="423" t="s">
        <v>673</v>
      </c>
      <c r="I20" s="425">
        <v>1311</v>
      </c>
      <c r="J20" s="425">
        <v>2</v>
      </c>
      <c r="K20" s="426">
        <v>2622</v>
      </c>
    </row>
    <row r="21" spans="1:11" ht="14.4" customHeight="1" x14ac:dyDescent="0.3">
      <c r="A21" s="421" t="s">
        <v>431</v>
      </c>
      <c r="B21" s="422" t="s">
        <v>432</v>
      </c>
      <c r="C21" s="423" t="s">
        <v>436</v>
      </c>
      <c r="D21" s="424" t="s">
        <v>624</v>
      </c>
      <c r="E21" s="423" t="s">
        <v>1190</v>
      </c>
      <c r="F21" s="424" t="s">
        <v>1191</v>
      </c>
      <c r="G21" s="423" t="s">
        <v>674</v>
      </c>
      <c r="H21" s="423" t="s">
        <v>675</v>
      </c>
      <c r="I21" s="425">
        <v>11.74</v>
      </c>
      <c r="J21" s="425">
        <v>4</v>
      </c>
      <c r="K21" s="426">
        <v>46.97</v>
      </c>
    </row>
    <row r="22" spans="1:11" ht="14.4" customHeight="1" x14ac:dyDescent="0.3">
      <c r="A22" s="421" t="s">
        <v>431</v>
      </c>
      <c r="B22" s="422" t="s">
        <v>432</v>
      </c>
      <c r="C22" s="423" t="s">
        <v>436</v>
      </c>
      <c r="D22" s="424" t="s">
        <v>624</v>
      </c>
      <c r="E22" s="423" t="s">
        <v>1190</v>
      </c>
      <c r="F22" s="424" t="s">
        <v>1191</v>
      </c>
      <c r="G22" s="423" t="s">
        <v>676</v>
      </c>
      <c r="H22" s="423" t="s">
        <v>677</v>
      </c>
      <c r="I22" s="425">
        <v>14.09</v>
      </c>
      <c r="J22" s="425">
        <v>4</v>
      </c>
      <c r="K22" s="426">
        <v>56.36</v>
      </c>
    </row>
    <row r="23" spans="1:11" ht="14.4" customHeight="1" x14ac:dyDescent="0.3">
      <c r="A23" s="421" t="s">
        <v>431</v>
      </c>
      <c r="B23" s="422" t="s">
        <v>432</v>
      </c>
      <c r="C23" s="423" t="s">
        <v>436</v>
      </c>
      <c r="D23" s="424" t="s">
        <v>624</v>
      </c>
      <c r="E23" s="423" t="s">
        <v>1190</v>
      </c>
      <c r="F23" s="424" t="s">
        <v>1191</v>
      </c>
      <c r="G23" s="423" t="s">
        <v>678</v>
      </c>
      <c r="H23" s="423" t="s">
        <v>679</v>
      </c>
      <c r="I23" s="425">
        <v>12.91</v>
      </c>
      <c r="J23" s="425">
        <v>4</v>
      </c>
      <c r="K23" s="426">
        <v>51.64</v>
      </c>
    </row>
    <row r="24" spans="1:11" ht="14.4" customHeight="1" x14ac:dyDescent="0.3">
      <c r="A24" s="421" t="s">
        <v>431</v>
      </c>
      <c r="B24" s="422" t="s">
        <v>432</v>
      </c>
      <c r="C24" s="423" t="s">
        <v>436</v>
      </c>
      <c r="D24" s="424" t="s">
        <v>624</v>
      </c>
      <c r="E24" s="423" t="s">
        <v>1190</v>
      </c>
      <c r="F24" s="424" t="s">
        <v>1191</v>
      </c>
      <c r="G24" s="423" t="s">
        <v>680</v>
      </c>
      <c r="H24" s="423" t="s">
        <v>681</v>
      </c>
      <c r="I24" s="425">
        <v>0.19</v>
      </c>
      <c r="J24" s="425">
        <v>6000</v>
      </c>
      <c r="K24" s="426">
        <v>1118.21</v>
      </c>
    </row>
    <row r="25" spans="1:11" ht="14.4" customHeight="1" x14ac:dyDescent="0.3">
      <c r="A25" s="421" t="s">
        <v>431</v>
      </c>
      <c r="B25" s="422" t="s">
        <v>432</v>
      </c>
      <c r="C25" s="423" t="s">
        <v>436</v>
      </c>
      <c r="D25" s="424" t="s">
        <v>624</v>
      </c>
      <c r="E25" s="423" t="s">
        <v>1190</v>
      </c>
      <c r="F25" s="424" t="s">
        <v>1191</v>
      </c>
      <c r="G25" s="423" t="s">
        <v>682</v>
      </c>
      <c r="H25" s="423" t="s">
        <v>683</v>
      </c>
      <c r="I25" s="425">
        <v>16.100000000000001</v>
      </c>
      <c r="J25" s="425">
        <v>30</v>
      </c>
      <c r="K25" s="426">
        <v>483</v>
      </c>
    </row>
    <row r="26" spans="1:11" ht="14.4" customHeight="1" x14ac:dyDescent="0.3">
      <c r="A26" s="421" t="s">
        <v>431</v>
      </c>
      <c r="B26" s="422" t="s">
        <v>432</v>
      </c>
      <c r="C26" s="423" t="s">
        <v>436</v>
      </c>
      <c r="D26" s="424" t="s">
        <v>624</v>
      </c>
      <c r="E26" s="423" t="s">
        <v>1192</v>
      </c>
      <c r="F26" s="424" t="s">
        <v>1193</v>
      </c>
      <c r="G26" s="423" t="s">
        <v>684</v>
      </c>
      <c r="H26" s="423" t="s">
        <v>685</v>
      </c>
      <c r="I26" s="425">
        <v>0.47666666666666663</v>
      </c>
      <c r="J26" s="425">
        <v>1500</v>
      </c>
      <c r="K26" s="426">
        <v>717</v>
      </c>
    </row>
    <row r="27" spans="1:11" ht="14.4" customHeight="1" x14ac:dyDescent="0.3">
      <c r="A27" s="421" t="s">
        <v>431</v>
      </c>
      <c r="B27" s="422" t="s">
        <v>432</v>
      </c>
      <c r="C27" s="423" t="s">
        <v>436</v>
      </c>
      <c r="D27" s="424" t="s">
        <v>624</v>
      </c>
      <c r="E27" s="423" t="s">
        <v>1192</v>
      </c>
      <c r="F27" s="424" t="s">
        <v>1193</v>
      </c>
      <c r="G27" s="423" t="s">
        <v>686</v>
      </c>
      <c r="H27" s="423" t="s">
        <v>687</v>
      </c>
      <c r="I27" s="425">
        <v>0.67</v>
      </c>
      <c r="J27" s="425">
        <v>3000</v>
      </c>
      <c r="K27" s="426">
        <v>2010</v>
      </c>
    </row>
    <row r="28" spans="1:11" ht="14.4" customHeight="1" x14ac:dyDescent="0.3">
      <c r="A28" s="421" t="s">
        <v>431</v>
      </c>
      <c r="B28" s="422" t="s">
        <v>432</v>
      </c>
      <c r="C28" s="423" t="s">
        <v>436</v>
      </c>
      <c r="D28" s="424" t="s">
        <v>624</v>
      </c>
      <c r="E28" s="423" t="s">
        <v>1192</v>
      </c>
      <c r="F28" s="424" t="s">
        <v>1193</v>
      </c>
      <c r="G28" s="423" t="s">
        <v>688</v>
      </c>
      <c r="H28" s="423" t="s">
        <v>689</v>
      </c>
      <c r="I28" s="425">
        <v>38.72</v>
      </c>
      <c r="J28" s="425">
        <v>36</v>
      </c>
      <c r="K28" s="426">
        <v>1393.92</v>
      </c>
    </row>
    <row r="29" spans="1:11" ht="14.4" customHeight="1" x14ac:dyDescent="0.3">
      <c r="A29" s="421" t="s">
        <v>431</v>
      </c>
      <c r="B29" s="422" t="s">
        <v>432</v>
      </c>
      <c r="C29" s="423" t="s">
        <v>436</v>
      </c>
      <c r="D29" s="424" t="s">
        <v>624</v>
      </c>
      <c r="E29" s="423" t="s">
        <v>1192</v>
      </c>
      <c r="F29" s="424" t="s">
        <v>1193</v>
      </c>
      <c r="G29" s="423" t="s">
        <v>690</v>
      </c>
      <c r="H29" s="423" t="s">
        <v>691</v>
      </c>
      <c r="I29" s="425">
        <v>33.880000000000003</v>
      </c>
      <c r="J29" s="425">
        <v>3</v>
      </c>
      <c r="K29" s="426">
        <v>101.64</v>
      </c>
    </row>
    <row r="30" spans="1:11" ht="14.4" customHeight="1" x14ac:dyDescent="0.3">
      <c r="A30" s="421" t="s">
        <v>431</v>
      </c>
      <c r="B30" s="422" t="s">
        <v>432</v>
      </c>
      <c r="C30" s="423" t="s">
        <v>436</v>
      </c>
      <c r="D30" s="424" t="s">
        <v>624</v>
      </c>
      <c r="E30" s="423" t="s">
        <v>1192</v>
      </c>
      <c r="F30" s="424" t="s">
        <v>1193</v>
      </c>
      <c r="G30" s="423" t="s">
        <v>692</v>
      </c>
      <c r="H30" s="423" t="s">
        <v>693</v>
      </c>
      <c r="I30" s="425">
        <v>2.85</v>
      </c>
      <c r="J30" s="425">
        <v>1</v>
      </c>
      <c r="K30" s="426">
        <v>2.85</v>
      </c>
    </row>
    <row r="31" spans="1:11" ht="14.4" customHeight="1" x14ac:dyDescent="0.3">
      <c r="A31" s="421" t="s">
        <v>431</v>
      </c>
      <c r="B31" s="422" t="s">
        <v>432</v>
      </c>
      <c r="C31" s="423" t="s">
        <v>436</v>
      </c>
      <c r="D31" s="424" t="s">
        <v>624</v>
      </c>
      <c r="E31" s="423" t="s">
        <v>1192</v>
      </c>
      <c r="F31" s="424" t="s">
        <v>1193</v>
      </c>
      <c r="G31" s="423" t="s">
        <v>694</v>
      </c>
      <c r="H31" s="423" t="s">
        <v>695</v>
      </c>
      <c r="I31" s="425">
        <v>2.9</v>
      </c>
      <c r="J31" s="425">
        <v>200</v>
      </c>
      <c r="K31" s="426">
        <v>580</v>
      </c>
    </row>
    <row r="32" spans="1:11" ht="14.4" customHeight="1" x14ac:dyDescent="0.3">
      <c r="A32" s="421" t="s">
        <v>431</v>
      </c>
      <c r="B32" s="422" t="s">
        <v>432</v>
      </c>
      <c r="C32" s="423" t="s">
        <v>436</v>
      </c>
      <c r="D32" s="424" t="s">
        <v>624</v>
      </c>
      <c r="E32" s="423" t="s">
        <v>1192</v>
      </c>
      <c r="F32" s="424" t="s">
        <v>1193</v>
      </c>
      <c r="G32" s="423" t="s">
        <v>696</v>
      </c>
      <c r="H32" s="423" t="s">
        <v>697</v>
      </c>
      <c r="I32" s="425">
        <v>12.1</v>
      </c>
      <c r="J32" s="425">
        <v>6</v>
      </c>
      <c r="K32" s="426">
        <v>72.599999999999994</v>
      </c>
    </row>
    <row r="33" spans="1:11" ht="14.4" customHeight="1" x14ac:dyDescent="0.3">
      <c r="A33" s="421" t="s">
        <v>431</v>
      </c>
      <c r="B33" s="422" t="s">
        <v>432</v>
      </c>
      <c r="C33" s="423" t="s">
        <v>436</v>
      </c>
      <c r="D33" s="424" t="s">
        <v>624</v>
      </c>
      <c r="E33" s="423" t="s">
        <v>1192</v>
      </c>
      <c r="F33" s="424" t="s">
        <v>1193</v>
      </c>
      <c r="G33" s="423" t="s">
        <v>698</v>
      </c>
      <c r="H33" s="423" t="s">
        <v>699</v>
      </c>
      <c r="I33" s="425">
        <v>21.23</v>
      </c>
      <c r="J33" s="425">
        <v>50</v>
      </c>
      <c r="K33" s="426">
        <v>1061.5</v>
      </c>
    </row>
    <row r="34" spans="1:11" ht="14.4" customHeight="1" x14ac:dyDescent="0.3">
      <c r="A34" s="421" t="s">
        <v>431</v>
      </c>
      <c r="B34" s="422" t="s">
        <v>432</v>
      </c>
      <c r="C34" s="423" t="s">
        <v>436</v>
      </c>
      <c r="D34" s="424" t="s">
        <v>624</v>
      </c>
      <c r="E34" s="423" t="s">
        <v>1192</v>
      </c>
      <c r="F34" s="424" t="s">
        <v>1193</v>
      </c>
      <c r="G34" s="423" t="s">
        <v>700</v>
      </c>
      <c r="H34" s="423" t="s">
        <v>701</v>
      </c>
      <c r="I34" s="425">
        <v>2.9</v>
      </c>
      <c r="J34" s="425">
        <v>100</v>
      </c>
      <c r="K34" s="426">
        <v>290.39999999999998</v>
      </c>
    </row>
    <row r="35" spans="1:11" ht="14.4" customHeight="1" x14ac:dyDescent="0.3">
      <c r="A35" s="421" t="s">
        <v>431</v>
      </c>
      <c r="B35" s="422" t="s">
        <v>432</v>
      </c>
      <c r="C35" s="423" t="s">
        <v>436</v>
      </c>
      <c r="D35" s="424" t="s">
        <v>624</v>
      </c>
      <c r="E35" s="423" t="s">
        <v>1192</v>
      </c>
      <c r="F35" s="424" t="s">
        <v>1193</v>
      </c>
      <c r="G35" s="423" t="s">
        <v>702</v>
      </c>
      <c r="H35" s="423" t="s">
        <v>703</v>
      </c>
      <c r="I35" s="425">
        <v>63.25</v>
      </c>
      <c r="J35" s="425">
        <v>60</v>
      </c>
      <c r="K35" s="426">
        <v>3795</v>
      </c>
    </row>
    <row r="36" spans="1:11" ht="14.4" customHeight="1" x14ac:dyDescent="0.3">
      <c r="A36" s="421" t="s">
        <v>431</v>
      </c>
      <c r="B36" s="422" t="s">
        <v>432</v>
      </c>
      <c r="C36" s="423" t="s">
        <v>436</v>
      </c>
      <c r="D36" s="424" t="s">
        <v>624</v>
      </c>
      <c r="E36" s="423" t="s">
        <v>1192</v>
      </c>
      <c r="F36" s="424" t="s">
        <v>1193</v>
      </c>
      <c r="G36" s="423" t="s">
        <v>704</v>
      </c>
      <c r="H36" s="423" t="s">
        <v>705</v>
      </c>
      <c r="I36" s="425">
        <v>141.57</v>
      </c>
      <c r="J36" s="425">
        <v>5</v>
      </c>
      <c r="K36" s="426">
        <v>707.85</v>
      </c>
    </row>
    <row r="37" spans="1:11" ht="14.4" customHeight="1" x14ac:dyDescent="0.3">
      <c r="A37" s="421" t="s">
        <v>431</v>
      </c>
      <c r="B37" s="422" t="s">
        <v>432</v>
      </c>
      <c r="C37" s="423" t="s">
        <v>436</v>
      </c>
      <c r="D37" s="424" t="s">
        <v>624</v>
      </c>
      <c r="E37" s="423" t="s">
        <v>1192</v>
      </c>
      <c r="F37" s="424" t="s">
        <v>1193</v>
      </c>
      <c r="G37" s="423" t="s">
        <v>706</v>
      </c>
      <c r="H37" s="423" t="s">
        <v>707</v>
      </c>
      <c r="I37" s="425">
        <v>7.93</v>
      </c>
      <c r="J37" s="425">
        <v>100</v>
      </c>
      <c r="K37" s="426">
        <v>792.65</v>
      </c>
    </row>
    <row r="38" spans="1:11" ht="14.4" customHeight="1" x14ac:dyDescent="0.3">
      <c r="A38" s="421" t="s">
        <v>431</v>
      </c>
      <c r="B38" s="422" t="s">
        <v>432</v>
      </c>
      <c r="C38" s="423" t="s">
        <v>436</v>
      </c>
      <c r="D38" s="424" t="s">
        <v>624</v>
      </c>
      <c r="E38" s="423" t="s">
        <v>1194</v>
      </c>
      <c r="F38" s="424" t="s">
        <v>1195</v>
      </c>
      <c r="G38" s="423" t="s">
        <v>708</v>
      </c>
      <c r="H38" s="423" t="s">
        <v>709</v>
      </c>
      <c r="I38" s="425">
        <v>2.57</v>
      </c>
      <c r="J38" s="425">
        <v>1600</v>
      </c>
      <c r="K38" s="426">
        <v>4113.76</v>
      </c>
    </row>
    <row r="39" spans="1:11" ht="14.4" customHeight="1" x14ac:dyDescent="0.3">
      <c r="A39" s="421" t="s">
        <v>431</v>
      </c>
      <c r="B39" s="422" t="s">
        <v>432</v>
      </c>
      <c r="C39" s="423" t="s">
        <v>436</v>
      </c>
      <c r="D39" s="424" t="s">
        <v>624</v>
      </c>
      <c r="E39" s="423" t="s">
        <v>1194</v>
      </c>
      <c r="F39" s="424" t="s">
        <v>1195</v>
      </c>
      <c r="G39" s="423" t="s">
        <v>710</v>
      </c>
      <c r="H39" s="423" t="s">
        <v>711</v>
      </c>
      <c r="I39" s="425">
        <v>3943.35</v>
      </c>
      <c r="J39" s="425">
        <v>2</v>
      </c>
      <c r="K39" s="426">
        <v>7886.7</v>
      </c>
    </row>
    <row r="40" spans="1:11" ht="14.4" customHeight="1" x14ac:dyDescent="0.3">
      <c r="A40" s="421" t="s">
        <v>431</v>
      </c>
      <c r="B40" s="422" t="s">
        <v>432</v>
      </c>
      <c r="C40" s="423" t="s">
        <v>436</v>
      </c>
      <c r="D40" s="424" t="s">
        <v>624</v>
      </c>
      <c r="E40" s="423" t="s">
        <v>1194</v>
      </c>
      <c r="F40" s="424" t="s">
        <v>1195</v>
      </c>
      <c r="G40" s="423" t="s">
        <v>712</v>
      </c>
      <c r="H40" s="423" t="s">
        <v>713</v>
      </c>
      <c r="I40" s="425">
        <v>3943.36</v>
      </c>
      <c r="J40" s="425">
        <v>8</v>
      </c>
      <c r="K40" s="426">
        <v>31546.9</v>
      </c>
    </row>
    <row r="41" spans="1:11" ht="14.4" customHeight="1" x14ac:dyDescent="0.3">
      <c r="A41" s="421" t="s">
        <v>431</v>
      </c>
      <c r="B41" s="422" t="s">
        <v>432</v>
      </c>
      <c r="C41" s="423" t="s">
        <v>436</v>
      </c>
      <c r="D41" s="424" t="s">
        <v>624</v>
      </c>
      <c r="E41" s="423" t="s">
        <v>1194</v>
      </c>
      <c r="F41" s="424" t="s">
        <v>1195</v>
      </c>
      <c r="G41" s="423" t="s">
        <v>714</v>
      </c>
      <c r="H41" s="423" t="s">
        <v>715</v>
      </c>
      <c r="I41" s="425">
        <v>3943.3599999999997</v>
      </c>
      <c r="J41" s="425">
        <v>8</v>
      </c>
      <c r="K41" s="426">
        <v>31546.899999999998</v>
      </c>
    </row>
    <row r="42" spans="1:11" ht="14.4" customHeight="1" x14ac:dyDescent="0.3">
      <c r="A42" s="421" t="s">
        <v>431</v>
      </c>
      <c r="B42" s="422" t="s">
        <v>432</v>
      </c>
      <c r="C42" s="423" t="s">
        <v>436</v>
      </c>
      <c r="D42" s="424" t="s">
        <v>624</v>
      </c>
      <c r="E42" s="423" t="s">
        <v>1194</v>
      </c>
      <c r="F42" s="424" t="s">
        <v>1195</v>
      </c>
      <c r="G42" s="423" t="s">
        <v>716</v>
      </c>
      <c r="H42" s="423" t="s">
        <v>717</v>
      </c>
      <c r="I42" s="425">
        <v>126.45</v>
      </c>
      <c r="J42" s="425">
        <v>10</v>
      </c>
      <c r="K42" s="426">
        <v>1264.45</v>
      </c>
    </row>
    <row r="43" spans="1:11" ht="14.4" customHeight="1" x14ac:dyDescent="0.3">
      <c r="A43" s="421" t="s">
        <v>431</v>
      </c>
      <c r="B43" s="422" t="s">
        <v>432</v>
      </c>
      <c r="C43" s="423" t="s">
        <v>436</v>
      </c>
      <c r="D43" s="424" t="s">
        <v>624</v>
      </c>
      <c r="E43" s="423" t="s">
        <v>1194</v>
      </c>
      <c r="F43" s="424" t="s">
        <v>1195</v>
      </c>
      <c r="G43" s="423" t="s">
        <v>718</v>
      </c>
      <c r="H43" s="423" t="s">
        <v>719</v>
      </c>
      <c r="I43" s="425">
        <v>281.23333333333335</v>
      </c>
      <c r="J43" s="425">
        <v>10</v>
      </c>
      <c r="K43" s="426">
        <v>2774.2</v>
      </c>
    </row>
    <row r="44" spans="1:11" ht="14.4" customHeight="1" x14ac:dyDescent="0.3">
      <c r="A44" s="421" t="s">
        <v>431</v>
      </c>
      <c r="B44" s="422" t="s">
        <v>432</v>
      </c>
      <c r="C44" s="423" t="s">
        <v>436</v>
      </c>
      <c r="D44" s="424" t="s">
        <v>624</v>
      </c>
      <c r="E44" s="423" t="s">
        <v>1194</v>
      </c>
      <c r="F44" s="424" t="s">
        <v>1195</v>
      </c>
      <c r="G44" s="423" t="s">
        <v>720</v>
      </c>
      <c r="H44" s="423" t="s">
        <v>721</v>
      </c>
      <c r="I44" s="425">
        <v>261.11</v>
      </c>
      <c r="J44" s="425">
        <v>6</v>
      </c>
      <c r="K44" s="426">
        <v>1566.65</v>
      </c>
    </row>
    <row r="45" spans="1:11" ht="14.4" customHeight="1" x14ac:dyDescent="0.3">
      <c r="A45" s="421" t="s">
        <v>431</v>
      </c>
      <c r="B45" s="422" t="s">
        <v>432</v>
      </c>
      <c r="C45" s="423" t="s">
        <v>436</v>
      </c>
      <c r="D45" s="424" t="s">
        <v>624</v>
      </c>
      <c r="E45" s="423" t="s">
        <v>1194</v>
      </c>
      <c r="F45" s="424" t="s">
        <v>1195</v>
      </c>
      <c r="G45" s="423" t="s">
        <v>722</v>
      </c>
      <c r="H45" s="423" t="s">
        <v>723</v>
      </c>
      <c r="I45" s="425">
        <v>350.59749999999997</v>
      </c>
      <c r="J45" s="425">
        <v>10</v>
      </c>
      <c r="K45" s="426">
        <v>3505.9799999999996</v>
      </c>
    </row>
    <row r="46" spans="1:11" ht="14.4" customHeight="1" x14ac:dyDescent="0.3">
      <c r="A46" s="421" t="s">
        <v>431</v>
      </c>
      <c r="B46" s="422" t="s">
        <v>432</v>
      </c>
      <c r="C46" s="423" t="s">
        <v>436</v>
      </c>
      <c r="D46" s="424" t="s">
        <v>624</v>
      </c>
      <c r="E46" s="423" t="s">
        <v>1194</v>
      </c>
      <c r="F46" s="424" t="s">
        <v>1195</v>
      </c>
      <c r="G46" s="423" t="s">
        <v>724</v>
      </c>
      <c r="H46" s="423" t="s">
        <v>725</v>
      </c>
      <c r="I46" s="425">
        <v>286.22625000000005</v>
      </c>
      <c r="J46" s="425">
        <v>48</v>
      </c>
      <c r="K46" s="426">
        <v>13738.830000000002</v>
      </c>
    </row>
    <row r="47" spans="1:11" ht="14.4" customHeight="1" x14ac:dyDescent="0.3">
      <c r="A47" s="421" t="s">
        <v>431</v>
      </c>
      <c r="B47" s="422" t="s">
        <v>432</v>
      </c>
      <c r="C47" s="423" t="s">
        <v>436</v>
      </c>
      <c r="D47" s="424" t="s">
        <v>624</v>
      </c>
      <c r="E47" s="423" t="s">
        <v>1194</v>
      </c>
      <c r="F47" s="424" t="s">
        <v>1195</v>
      </c>
      <c r="G47" s="423" t="s">
        <v>726</v>
      </c>
      <c r="H47" s="423" t="s">
        <v>727</v>
      </c>
      <c r="I47" s="425">
        <v>546.01</v>
      </c>
      <c r="J47" s="425">
        <v>6</v>
      </c>
      <c r="K47" s="426">
        <v>3276.08</v>
      </c>
    </row>
    <row r="48" spans="1:11" ht="14.4" customHeight="1" x14ac:dyDescent="0.3">
      <c r="A48" s="421" t="s">
        <v>431</v>
      </c>
      <c r="B48" s="422" t="s">
        <v>432</v>
      </c>
      <c r="C48" s="423" t="s">
        <v>436</v>
      </c>
      <c r="D48" s="424" t="s">
        <v>624</v>
      </c>
      <c r="E48" s="423" t="s">
        <v>1194</v>
      </c>
      <c r="F48" s="424" t="s">
        <v>1195</v>
      </c>
      <c r="G48" s="423" t="s">
        <v>728</v>
      </c>
      <c r="H48" s="423" t="s">
        <v>729</v>
      </c>
      <c r="I48" s="425">
        <v>196.56</v>
      </c>
      <c r="J48" s="425">
        <v>6</v>
      </c>
      <c r="K48" s="426">
        <v>1179.3800000000001</v>
      </c>
    </row>
    <row r="49" spans="1:11" ht="14.4" customHeight="1" x14ac:dyDescent="0.3">
      <c r="A49" s="421" t="s">
        <v>431</v>
      </c>
      <c r="B49" s="422" t="s">
        <v>432</v>
      </c>
      <c r="C49" s="423" t="s">
        <v>436</v>
      </c>
      <c r="D49" s="424" t="s">
        <v>624</v>
      </c>
      <c r="E49" s="423" t="s">
        <v>1194</v>
      </c>
      <c r="F49" s="424" t="s">
        <v>1195</v>
      </c>
      <c r="G49" s="423" t="s">
        <v>730</v>
      </c>
      <c r="H49" s="423" t="s">
        <v>731</v>
      </c>
      <c r="I49" s="425">
        <v>175.45</v>
      </c>
      <c r="J49" s="425">
        <v>51</v>
      </c>
      <c r="K49" s="426">
        <v>8947.9500000000007</v>
      </c>
    </row>
    <row r="50" spans="1:11" ht="14.4" customHeight="1" x14ac:dyDescent="0.3">
      <c r="A50" s="421" t="s">
        <v>431</v>
      </c>
      <c r="B50" s="422" t="s">
        <v>432</v>
      </c>
      <c r="C50" s="423" t="s">
        <v>436</v>
      </c>
      <c r="D50" s="424" t="s">
        <v>624</v>
      </c>
      <c r="E50" s="423" t="s">
        <v>1194</v>
      </c>
      <c r="F50" s="424" t="s">
        <v>1195</v>
      </c>
      <c r="G50" s="423" t="s">
        <v>732</v>
      </c>
      <c r="H50" s="423" t="s">
        <v>733</v>
      </c>
      <c r="I50" s="425">
        <v>31.66</v>
      </c>
      <c r="J50" s="425">
        <v>225</v>
      </c>
      <c r="K50" s="426">
        <v>7122.88</v>
      </c>
    </row>
    <row r="51" spans="1:11" ht="14.4" customHeight="1" x14ac:dyDescent="0.3">
      <c r="A51" s="421" t="s">
        <v>431</v>
      </c>
      <c r="B51" s="422" t="s">
        <v>432</v>
      </c>
      <c r="C51" s="423" t="s">
        <v>436</v>
      </c>
      <c r="D51" s="424" t="s">
        <v>624</v>
      </c>
      <c r="E51" s="423" t="s">
        <v>1194</v>
      </c>
      <c r="F51" s="424" t="s">
        <v>1195</v>
      </c>
      <c r="G51" s="423" t="s">
        <v>734</v>
      </c>
      <c r="H51" s="423" t="s">
        <v>735</v>
      </c>
      <c r="I51" s="425">
        <v>33.700000000000003</v>
      </c>
      <c r="J51" s="425">
        <v>100</v>
      </c>
      <c r="K51" s="426">
        <v>3370.32</v>
      </c>
    </row>
    <row r="52" spans="1:11" ht="14.4" customHeight="1" x14ac:dyDescent="0.3">
      <c r="A52" s="421" t="s">
        <v>431</v>
      </c>
      <c r="B52" s="422" t="s">
        <v>432</v>
      </c>
      <c r="C52" s="423" t="s">
        <v>436</v>
      </c>
      <c r="D52" s="424" t="s">
        <v>624</v>
      </c>
      <c r="E52" s="423" t="s">
        <v>1194</v>
      </c>
      <c r="F52" s="424" t="s">
        <v>1195</v>
      </c>
      <c r="G52" s="423" t="s">
        <v>736</v>
      </c>
      <c r="H52" s="423" t="s">
        <v>737</v>
      </c>
      <c r="I52" s="425">
        <v>5232.5</v>
      </c>
      <c r="J52" s="425">
        <v>5</v>
      </c>
      <c r="K52" s="426">
        <v>26162.5</v>
      </c>
    </row>
    <row r="53" spans="1:11" ht="14.4" customHeight="1" x14ac:dyDescent="0.3">
      <c r="A53" s="421" t="s">
        <v>431</v>
      </c>
      <c r="B53" s="422" t="s">
        <v>432</v>
      </c>
      <c r="C53" s="423" t="s">
        <v>436</v>
      </c>
      <c r="D53" s="424" t="s">
        <v>624</v>
      </c>
      <c r="E53" s="423" t="s">
        <v>1194</v>
      </c>
      <c r="F53" s="424" t="s">
        <v>1195</v>
      </c>
      <c r="G53" s="423" t="s">
        <v>738</v>
      </c>
      <c r="H53" s="423" t="s">
        <v>739</v>
      </c>
      <c r="I53" s="425">
        <v>26.02</v>
      </c>
      <c r="J53" s="425">
        <v>15</v>
      </c>
      <c r="K53" s="426">
        <v>390.23</v>
      </c>
    </row>
    <row r="54" spans="1:11" ht="14.4" customHeight="1" x14ac:dyDescent="0.3">
      <c r="A54" s="421" t="s">
        <v>431</v>
      </c>
      <c r="B54" s="422" t="s">
        <v>432</v>
      </c>
      <c r="C54" s="423" t="s">
        <v>436</v>
      </c>
      <c r="D54" s="424" t="s">
        <v>624</v>
      </c>
      <c r="E54" s="423" t="s">
        <v>1194</v>
      </c>
      <c r="F54" s="424" t="s">
        <v>1195</v>
      </c>
      <c r="G54" s="423" t="s">
        <v>740</v>
      </c>
      <c r="H54" s="423" t="s">
        <v>741</v>
      </c>
      <c r="I54" s="425">
        <v>1.1899999999999997</v>
      </c>
      <c r="J54" s="425">
        <v>6900</v>
      </c>
      <c r="K54" s="426">
        <v>8181.2800000000007</v>
      </c>
    </row>
    <row r="55" spans="1:11" ht="14.4" customHeight="1" x14ac:dyDescent="0.3">
      <c r="A55" s="421" t="s">
        <v>431</v>
      </c>
      <c r="B55" s="422" t="s">
        <v>432</v>
      </c>
      <c r="C55" s="423" t="s">
        <v>436</v>
      </c>
      <c r="D55" s="424" t="s">
        <v>624</v>
      </c>
      <c r="E55" s="423" t="s">
        <v>1194</v>
      </c>
      <c r="F55" s="424" t="s">
        <v>1195</v>
      </c>
      <c r="G55" s="423" t="s">
        <v>742</v>
      </c>
      <c r="H55" s="423" t="s">
        <v>743</v>
      </c>
      <c r="I55" s="425">
        <v>107.16</v>
      </c>
      <c r="J55" s="425">
        <v>28</v>
      </c>
      <c r="K55" s="426">
        <v>3000.58</v>
      </c>
    </row>
    <row r="56" spans="1:11" ht="14.4" customHeight="1" x14ac:dyDescent="0.3">
      <c r="A56" s="421" t="s">
        <v>431</v>
      </c>
      <c r="B56" s="422" t="s">
        <v>432</v>
      </c>
      <c r="C56" s="423" t="s">
        <v>436</v>
      </c>
      <c r="D56" s="424" t="s">
        <v>624</v>
      </c>
      <c r="E56" s="423" t="s">
        <v>1194</v>
      </c>
      <c r="F56" s="424" t="s">
        <v>1195</v>
      </c>
      <c r="G56" s="423" t="s">
        <v>744</v>
      </c>
      <c r="H56" s="423" t="s">
        <v>745</v>
      </c>
      <c r="I56" s="425">
        <v>270.13</v>
      </c>
      <c r="J56" s="425">
        <v>4</v>
      </c>
      <c r="K56" s="426">
        <v>1080.53</v>
      </c>
    </row>
    <row r="57" spans="1:11" ht="14.4" customHeight="1" x14ac:dyDescent="0.3">
      <c r="A57" s="421" t="s">
        <v>431</v>
      </c>
      <c r="B57" s="422" t="s">
        <v>432</v>
      </c>
      <c r="C57" s="423" t="s">
        <v>436</v>
      </c>
      <c r="D57" s="424" t="s">
        <v>624</v>
      </c>
      <c r="E57" s="423" t="s">
        <v>1194</v>
      </c>
      <c r="F57" s="424" t="s">
        <v>1195</v>
      </c>
      <c r="G57" s="423" t="s">
        <v>746</v>
      </c>
      <c r="H57" s="423" t="s">
        <v>747</v>
      </c>
      <c r="I57" s="425">
        <v>174.23</v>
      </c>
      <c r="J57" s="425">
        <v>30</v>
      </c>
      <c r="K57" s="426">
        <v>5226.87</v>
      </c>
    </row>
    <row r="58" spans="1:11" ht="14.4" customHeight="1" x14ac:dyDescent="0.3">
      <c r="A58" s="421" t="s">
        <v>431</v>
      </c>
      <c r="B58" s="422" t="s">
        <v>432</v>
      </c>
      <c r="C58" s="423" t="s">
        <v>436</v>
      </c>
      <c r="D58" s="424" t="s">
        <v>624</v>
      </c>
      <c r="E58" s="423" t="s">
        <v>1194</v>
      </c>
      <c r="F58" s="424" t="s">
        <v>1195</v>
      </c>
      <c r="G58" s="423" t="s">
        <v>748</v>
      </c>
      <c r="H58" s="423" t="s">
        <v>749</v>
      </c>
      <c r="I58" s="425">
        <v>117.24</v>
      </c>
      <c r="J58" s="425">
        <v>19</v>
      </c>
      <c r="K58" s="426">
        <v>2227.52</v>
      </c>
    </row>
    <row r="59" spans="1:11" ht="14.4" customHeight="1" x14ac:dyDescent="0.3">
      <c r="A59" s="421" t="s">
        <v>431</v>
      </c>
      <c r="B59" s="422" t="s">
        <v>432</v>
      </c>
      <c r="C59" s="423" t="s">
        <v>436</v>
      </c>
      <c r="D59" s="424" t="s">
        <v>624</v>
      </c>
      <c r="E59" s="423" t="s">
        <v>1194</v>
      </c>
      <c r="F59" s="424" t="s">
        <v>1195</v>
      </c>
      <c r="G59" s="423" t="s">
        <v>750</v>
      </c>
      <c r="H59" s="423" t="s">
        <v>751</v>
      </c>
      <c r="I59" s="425">
        <v>21.01</v>
      </c>
      <c r="J59" s="425">
        <v>200</v>
      </c>
      <c r="K59" s="426">
        <v>4202.55</v>
      </c>
    </row>
    <row r="60" spans="1:11" ht="14.4" customHeight="1" x14ac:dyDescent="0.3">
      <c r="A60" s="421" t="s">
        <v>431</v>
      </c>
      <c r="B60" s="422" t="s">
        <v>432</v>
      </c>
      <c r="C60" s="423" t="s">
        <v>436</v>
      </c>
      <c r="D60" s="424" t="s">
        <v>624</v>
      </c>
      <c r="E60" s="423" t="s">
        <v>1194</v>
      </c>
      <c r="F60" s="424" t="s">
        <v>1195</v>
      </c>
      <c r="G60" s="423" t="s">
        <v>752</v>
      </c>
      <c r="H60" s="423" t="s">
        <v>753</v>
      </c>
      <c r="I60" s="425">
        <v>1094.33</v>
      </c>
      <c r="J60" s="425">
        <v>3</v>
      </c>
      <c r="K60" s="426">
        <v>3283</v>
      </c>
    </row>
    <row r="61" spans="1:11" ht="14.4" customHeight="1" x14ac:dyDescent="0.3">
      <c r="A61" s="421" t="s">
        <v>431</v>
      </c>
      <c r="B61" s="422" t="s">
        <v>432</v>
      </c>
      <c r="C61" s="423" t="s">
        <v>436</v>
      </c>
      <c r="D61" s="424" t="s">
        <v>624</v>
      </c>
      <c r="E61" s="423" t="s">
        <v>1194</v>
      </c>
      <c r="F61" s="424" t="s">
        <v>1195</v>
      </c>
      <c r="G61" s="423" t="s">
        <v>754</v>
      </c>
      <c r="H61" s="423" t="s">
        <v>755</v>
      </c>
      <c r="I61" s="425">
        <v>776.82</v>
      </c>
      <c r="J61" s="425">
        <v>3</v>
      </c>
      <c r="K61" s="426">
        <v>2330.46</v>
      </c>
    </row>
    <row r="62" spans="1:11" ht="14.4" customHeight="1" x14ac:dyDescent="0.3">
      <c r="A62" s="421" t="s">
        <v>431</v>
      </c>
      <c r="B62" s="422" t="s">
        <v>432</v>
      </c>
      <c r="C62" s="423" t="s">
        <v>436</v>
      </c>
      <c r="D62" s="424" t="s">
        <v>624</v>
      </c>
      <c r="E62" s="423" t="s">
        <v>1194</v>
      </c>
      <c r="F62" s="424" t="s">
        <v>1195</v>
      </c>
      <c r="G62" s="423" t="s">
        <v>756</v>
      </c>
      <c r="H62" s="423" t="s">
        <v>757</v>
      </c>
      <c r="I62" s="425">
        <v>20.7</v>
      </c>
      <c r="J62" s="425">
        <v>90</v>
      </c>
      <c r="K62" s="426">
        <v>1863</v>
      </c>
    </row>
    <row r="63" spans="1:11" ht="14.4" customHeight="1" x14ac:dyDescent="0.3">
      <c r="A63" s="421" t="s">
        <v>431</v>
      </c>
      <c r="B63" s="422" t="s">
        <v>432</v>
      </c>
      <c r="C63" s="423" t="s">
        <v>436</v>
      </c>
      <c r="D63" s="424" t="s">
        <v>624</v>
      </c>
      <c r="E63" s="423" t="s">
        <v>1194</v>
      </c>
      <c r="F63" s="424" t="s">
        <v>1195</v>
      </c>
      <c r="G63" s="423" t="s">
        <v>758</v>
      </c>
      <c r="H63" s="423" t="s">
        <v>759</v>
      </c>
      <c r="I63" s="425">
        <v>138</v>
      </c>
      <c r="J63" s="425">
        <v>115</v>
      </c>
      <c r="K63" s="426">
        <v>15870</v>
      </c>
    </row>
    <row r="64" spans="1:11" ht="14.4" customHeight="1" x14ac:dyDescent="0.3">
      <c r="A64" s="421" t="s">
        <v>431</v>
      </c>
      <c r="B64" s="422" t="s">
        <v>432</v>
      </c>
      <c r="C64" s="423" t="s">
        <v>436</v>
      </c>
      <c r="D64" s="424" t="s">
        <v>624</v>
      </c>
      <c r="E64" s="423" t="s">
        <v>1194</v>
      </c>
      <c r="F64" s="424" t="s">
        <v>1195</v>
      </c>
      <c r="G64" s="423" t="s">
        <v>760</v>
      </c>
      <c r="H64" s="423" t="s">
        <v>761</v>
      </c>
      <c r="I64" s="425">
        <v>2288.5</v>
      </c>
      <c r="J64" s="425">
        <v>5</v>
      </c>
      <c r="K64" s="426">
        <v>11442.5</v>
      </c>
    </row>
    <row r="65" spans="1:11" ht="14.4" customHeight="1" x14ac:dyDescent="0.3">
      <c r="A65" s="421" t="s">
        <v>431</v>
      </c>
      <c r="B65" s="422" t="s">
        <v>432</v>
      </c>
      <c r="C65" s="423" t="s">
        <v>436</v>
      </c>
      <c r="D65" s="424" t="s">
        <v>624</v>
      </c>
      <c r="E65" s="423" t="s">
        <v>1194</v>
      </c>
      <c r="F65" s="424" t="s">
        <v>1195</v>
      </c>
      <c r="G65" s="423" t="s">
        <v>762</v>
      </c>
      <c r="H65" s="423" t="s">
        <v>763</v>
      </c>
      <c r="I65" s="425">
        <v>4146.2666666666664</v>
      </c>
      <c r="J65" s="425">
        <v>5</v>
      </c>
      <c r="K65" s="426">
        <v>20860.400000000001</v>
      </c>
    </row>
    <row r="66" spans="1:11" ht="14.4" customHeight="1" x14ac:dyDescent="0.3">
      <c r="A66" s="421" t="s">
        <v>431</v>
      </c>
      <c r="B66" s="422" t="s">
        <v>432</v>
      </c>
      <c r="C66" s="423" t="s">
        <v>436</v>
      </c>
      <c r="D66" s="424" t="s">
        <v>624</v>
      </c>
      <c r="E66" s="423" t="s">
        <v>1194</v>
      </c>
      <c r="F66" s="424" t="s">
        <v>1195</v>
      </c>
      <c r="G66" s="423" t="s">
        <v>764</v>
      </c>
      <c r="H66" s="423" t="s">
        <v>765</v>
      </c>
      <c r="I66" s="425">
        <v>138</v>
      </c>
      <c r="J66" s="425">
        <v>100</v>
      </c>
      <c r="K66" s="426">
        <v>13800</v>
      </c>
    </row>
    <row r="67" spans="1:11" ht="14.4" customHeight="1" x14ac:dyDescent="0.3">
      <c r="A67" s="421" t="s">
        <v>431</v>
      </c>
      <c r="B67" s="422" t="s">
        <v>432</v>
      </c>
      <c r="C67" s="423" t="s">
        <v>436</v>
      </c>
      <c r="D67" s="424" t="s">
        <v>624</v>
      </c>
      <c r="E67" s="423" t="s">
        <v>1194</v>
      </c>
      <c r="F67" s="424" t="s">
        <v>1195</v>
      </c>
      <c r="G67" s="423" t="s">
        <v>766</v>
      </c>
      <c r="H67" s="423" t="s">
        <v>767</v>
      </c>
      <c r="I67" s="425">
        <v>20.7</v>
      </c>
      <c r="J67" s="425">
        <v>90</v>
      </c>
      <c r="K67" s="426">
        <v>1863</v>
      </c>
    </row>
    <row r="68" spans="1:11" ht="14.4" customHeight="1" x14ac:dyDescent="0.3">
      <c r="A68" s="421" t="s">
        <v>431</v>
      </c>
      <c r="B68" s="422" t="s">
        <v>432</v>
      </c>
      <c r="C68" s="423" t="s">
        <v>436</v>
      </c>
      <c r="D68" s="424" t="s">
        <v>624</v>
      </c>
      <c r="E68" s="423" t="s">
        <v>1194</v>
      </c>
      <c r="F68" s="424" t="s">
        <v>1195</v>
      </c>
      <c r="G68" s="423" t="s">
        <v>768</v>
      </c>
      <c r="H68" s="423" t="s">
        <v>769</v>
      </c>
      <c r="I68" s="425">
        <v>4207.8599999999997</v>
      </c>
      <c r="J68" s="425">
        <v>4</v>
      </c>
      <c r="K68" s="426">
        <v>16831.45</v>
      </c>
    </row>
    <row r="69" spans="1:11" ht="14.4" customHeight="1" x14ac:dyDescent="0.3">
      <c r="A69" s="421" t="s">
        <v>431</v>
      </c>
      <c r="B69" s="422" t="s">
        <v>432</v>
      </c>
      <c r="C69" s="423" t="s">
        <v>436</v>
      </c>
      <c r="D69" s="424" t="s">
        <v>624</v>
      </c>
      <c r="E69" s="423" t="s">
        <v>1194</v>
      </c>
      <c r="F69" s="424" t="s">
        <v>1195</v>
      </c>
      <c r="G69" s="423" t="s">
        <v>770</v>
      </c>
      <c r="H69" s="423" t="s">
        <v>771</v>
      </c>
      <c r="I69" s="425">
        <v>1499.62</v>
      </c>
      <c r="J69" s="425">
        <v>2</v>
      </c>
      <c r="K69" s="426">
        <v>2999.24</v>
      </c>
    </row>
    <row r="70" spans="1:11" ht="14.4" customHeight="1" x14ac:dyDescent="0.3">
      <c r="A70" s="421" t="s">
        <v>431</v>
      </c>
      <c r="B70" s="422" t="s">
        <v>432</v>
      </c>
      <c r="C70" s="423" t="s">
        <v>436</v>
      </c>
      <c r="D70" s="424" t="s">
        <v>624</v>
      </c>
      <c r="E70" s="423" t="s">
        <v>1194</v>
      </c>
      <c r="F70" s="424" t="s">
        <v>1195</v>
      </c>
      <c r="G70" s="423" t="s">
        <v>772</v>
      </c>
      <c r="H70" s="423" t="s">
        <v>773</v>
      </c>
      <c r="I70" s="425">
        <v>20.983333333333334</v>
      </c>
      <c r="J70" s="425">
        <v>150</v>
      </c>
      <c r="K70" s="426">
        <v>3147.31</v>
      </c>
    </row>
    <row r="71" spans="1:11" ht="14.4" customHeight="1" x14ac:dyDescent="0.3">
      <c r="A71" s="421" t="s">
        <v>431</v>
      </c>
      <c r="B71" s="422" t="s">
        <v>432</v>
      </c>
      <c r="C71" s="423" t="s">
        <v>436</v>
      </c>
      <c r="D71" s="424" t="s">
        <v>624</v>
      </c>
      <c r="E71" s="423" t="s">
        <v>1194</v>
      </c>
      <c r="F71" s="424" t="s">
        <v>1195</v>
      </c>
      <c r="G71" s="423" t="s">
        <v>774</v>
      </c>
      <c r="H71" s="423" t="s">
        <v>775</v>
      </c>
      <c r="I71" s="425">
        <v>52.362857142857138</v>
      </c>
      <c r="J71" s="425">
        <v>140</v>
      </c>
      <c r="K71" s="426">
        <v>7330.7099999999991</v>
      </c>
    </row>
    <row r="72" spans="1:11" ht="14.4" customHeight="1" x14ac:dyDescent="0.3">
      <c r="A72" s="421" t="s">
        <v>431</v>
      </c>
      <c r="B72" s="422" t="s">
        <v>432</v>
      </c>
      <c r="C72" s="423" t="s">
        <v>436</v>
      </c>
      <c r="D72" s="424" t="s">
        <v>624</v>
      </c>
      <c r="E72" s="423" t="s">
        <v>1194</v>
      </c>
      <c r="F72" s="424" t="s">
        <v>1195</v>
      </c>
      <c r="G72" s="423" t="s">
        <v>776</v>
      </c>
      <c r="H72" s="423" t="s">
        <v>777</v>
      </c>
      <c r="I72" s="425">
        <v>11.5</v>
      </c>
      <c r="J72" s="425">
        <v>90</v>
      </c>
      <c r="K72" s="426">
        <v>1035</v>
      </c>
    </row>
    <row r="73" spans="1:11" ht="14.4" customHeight="1" x14ac:dyDescent="0.3">
      <c r="A73" s="421" t="s">
        <v>431</v>
      </c>
      <c r="B73" s="422" t="s">
        <v>432</v>
      </c>
      <c r="C73" s="423" t="s">
        <v>436</v>
      </c>
      <c r="D73" s="424" t="s">
        <v>624</v>
      </c>
      <c r="E73" s="423" t="s">
        <v>1194</v>
      </c>
      <c r="F73" s="424" t="s">
        <v>1195</v>
      </c>
      <c r="G73" s="423" t="s">
        <v>778</v>
      </c>
      <c r="H73" s="423" t="s">
        <v>779</v>
      </c>
      <c r="I73" s="425">
        <v>4207.8566666666666</v>
      </c>
      <c r="J73" s="425">
        <v>8</v>
      </c>
      <c r="K73" s="426">
        <v>33662.9</v>
      </c>
    </row>
    <row r="74" spans="1:11" ht="14.4" customHeight="1" x14ac:dyDescent="0.3">
      <c r="A74" s="421" t="s">
        <v>431</v>
      </c>
      <c r="B74" s="422" t="s">
        <v>432</v>
      </c>
      <c r="C74" s="423" t="s">
        <v>436</v>
      </c>
      <c r="D74" s="424" t="s">
        <v>624</v>
      </c>
      <c r="E74" s="423" t="s">
        <v>1194</v>
      </c>
      <c r="F74" s="424" t="s">
        <v>1195</v>
      </c>
      <c r="G74" s="423" t="s">
        <v>780</v>
      </c>
      <c r="H74" s="423" t="s">
        <v>781</v>
      </c>
      <c r="I74" s="425">
        <v>826</v>
      </c>
      <c r="J74" s="425">
        <v>2</v>
      </c>
      <c r="K74" s="426">
        <v>1652</v>
      </c>
    </row>
    <row r="75" spans="1:11" ht="14.4" customHeight="1" x14ac:dyDescent="0.3">
      <c r="A75" s="421" t="s">
        <v>431</v>
      </c>
      <c r="B75" s="422" t="s">
        <v>432</v>
      </c>
      <c r="C75" s="423" t="s">
        <v>436</v>
      </c>
      <c r="D75" s="424" t="s">
        <v>624</v>
      </c>
      <c r="E75" s="423" t="s">
        <v>1194</v>
      </c>
      <c r="F75" s="424" t="s">
        <v>1195</v>
      </c>
      <c r="G75" s="423" t="s">
        <v>782</v>
      </c>
      <c r="H75" s="423" t="s">
        <v>783</v>
      </c>
      <c r="I75" s="425">
        <v>1122.8699999999999</v>
      </c>
      <c r="J75" s="425">
        <v>1</v>
      </c>
      <c r="K75" s="426">
        <v>1122.8699999999999</v>
      </c>
    </row>
    <row r="76" spans="1:11" ht="14.4" customHeight="1" x14ac:dyDescent="0.3">
      <c r="A76" s="421" t="s">
        <v>431</v>
      </c>
      <c r="B76" s="422" t="s">
        <v>432</v>
      </c>
      <c r="C76" s="423" t="s">
        <v>436</v>
      </c>
      <c r="D76" s="424" t="s">
        <v>624</v>
      </c>
      <c r="E76" s="423" t="s">
        <v>1194</v>
      </c>
      <c r="F76" s="424" t="s">
        <v>1195</v>
      </c>
      <c r="G76" s="423" t="s">
        <v>784</v>
      </c>
      <c r="H76" s="423" t="s">
        <v>785</v>
      </c>
      <c r="I76" s="425">
        <v>3156.75</v>
      </c>
      <c r="J76" s="425">
        <v>2</v>
      </c>
      <c r="K76" s="426">
        <v>6313.5</v>
      </c>
    </row>
    <row r="77" spans="1:11" ht="14.4" customHeight="1" x14ac:dyDescent="0.3">
      <c r="A77" s="421" t="s">
        <v>431</v>
      </c>
      <c r="B77" s="422" t="s">
        <v>432</v>
      </c>
      <c r="C77" s="423" t="s">
        <v>436</v>
      </c>
      <c r="D77" s="424" t="s">
        <v>624</v>
      </c>
      <c r="E77" s="423" t="s">
        <v>1194</v>
      </c>
      <c r="F77" s="424" t="s">
        <v>1195</v>
      </c>
      <c r="G77" s="423" t="s">
        <v>786</v>
      </c>
      <c r="H77" s="423" t="s">
        <v>787</v>
      </c>
      <c r="I77" s="425">
        <v>457.5</v>
      </c>
      <c r="J77" s="425">
        <v>3</v>
      </c>
      <c r="K77" s="426">
        <v>1372.5</v>
      </c>
    </row>
    <row r="78" spans="1:11" ht="14.4" customHeight="1" x14ac:dyDescent="0.3">
      <c r="A78" s="421" t="s">
        <v>431</v>
      </c>
      <c r="B78" s="422" t="s">
        <v>432</v>
      </c>
      <c r="C78" s="423" t="s">
        <v>436</v>
      </c>
      <c r="D78" s="424" t="s">
        <v>624</v>
      </c>
      <c r="E78" s="423" t="s">
        <v>1194</v>
      </c>
      <c r="F78" s="424" t="s">
        <v>1195</v>
      </c>
      <c r="G78" s="423" t="s">
        <v>788</v>
      </c>
      <c r="H78" s="423" t="s">
        <v>789</v>
      </c>
      <c r="I78" s="425">
        <v>159.69999999999999</v>
      </c>
      <c r="J78" s="425">
        <v>7</v>
      </c>
      <c r="K78" s="426">
        <v>1117.9000000000001</v>
      </c>
    </row>
    <row r="79" spans="1:11" ht="14.4" customHeight="1" x14ac:dyDescent="0.3">
      <c r="A79" s="421" t="s">
        <v>431</v>
      </c>
      <c r="B79" s="422" t="s">
        <v>432</v>
      </c>
      <c r="C79" s="423" t="s">
        <v>436</v>
      </c>
      <c r="D79" s="424" t="s">
        <v>624</v>
      </c>
      <c r="E79" s="423" t="s">
        <v>1194</v>
      </c>
      <c r="F79" s="424" t="s">
        <v>1195</v>
      </c>
      <c r="G79" s="423" t="s">
        <v>790</v>
      </c>
      <c r="H79" s="423" t="s">
        <v>791</v>
      </c>
      <c r="I79" s="425">
        <v>1380.92</v>
      </c>
      <c r="J79" s="425">
        <v>8</v>
      </c>
      <c r="K79" s="426">
        <v>11047.36</v>
      </c>
    </row>
    <row r="80" spans="1:11" ht="14.4" customHeight="1" x14ac:dyDescent="0.3">
      <c r="A80" s="421" t="s">
        <v>431</v>
      </c>
      <c r="B80" s="422" t="s">
        <v>432</v>
      </c>
      <c r="C80" s="423" t="s">
        <v>436</v>
      </c>
      <c r="D80" s="424" t="s">
        <v>624</v>
      </c>
      <c r="E80" s="423" t="s">
        <v>1194</v>
      </c>
      <c r="F80" s="424" t="s">
        <v>1195</v>
      </c>
      <c r="G80" s="423" t="s">
        <v>792</v>
      </c>
      <c r="H80" s="423" t="s">
        <v>793</v>
      </c>
      <c r="I80" s="425">
        <v>1061.5</v>
      </c>
      <c r="J80" s="425">
        <v>31</v>
      </c>
      <c r="K80" s="426">
        <v>33021.919999999998</v>
      </c>
    </row>
    <row r="81" spans="1:11" ht="14.4" customHeight="1" x14ac:dyDescent="0.3">
      <c r="A81" s="421" t="s">
        <v>431</v>
      </c>
      <c r="B81" s="422" t="s">
        <v>432</v>
      </c>
      <c r="C81" s="423" t="s">
        <v>436</v>
      </c>
      <c r="D81" s="424" t="s">
        <v>624</v>
      </c>
      <c r="E81" s="423" t="s">
        <v>1194</v>
      </c>
      <c r="F81" s="424" t="s">
        <v>1195</v>
      </c>
      <c r="G81" s="423" t="s">
        <v>794</v>
      </c>
      <c r="H81" s="423" t="s">
        <v>795</v>
      </c>
      <c r="I81" s="425">
        <v>435.60000000000008</v>
      </c>
      <c r="J81" s="425">
        <v>3</v>
      </c>
      <c r="K81" s="426">
        <v>1306.8000000000002</v>
      </c>
    </row>
    <row r="82" spans="1:11" ht="14.4" customHeight="1" x14ac:dyDescent="0.3">
      <c r="A82" s="421" t="s">
        <v>431</v>
      </c>
      <c r="B82" s="422" t="s">
        <v>432</v>
      </c>
      <c r="C82" s="423" t="s">
        <v>436</v>
      </c>
      <c r="D82" s="424" t="s">
        <v>624</v>
      </c>
      <c r="E82" s="423" t="s">
        <v>1194</v>
      </c>
      <c r="F82" s="424" t="s">
        <v>1195</v>
      </c>
      <c r="G82" s="423" t="s">
        <v>796</v>
      </c>
      <c r="H82" s="423" t="s">
        <v>797</v>
      </c>
      <c r="I82" s="425">
        <v>1092.0325</v>
      </c>
      <c r="J82" s="425">
        <v>9</v>
      </c>
      <c r="K82" s="426">
        <v>9786.2099999999991</v>
      </c>
    </row>
    <row r="83" spans="1:11" ht="14.4" customHeight="1" x14ac:dyDescent="0.3">
      <c r="A83" s="421" t="s">
        <v>431</v>
      </c>
      <c r="B83" s="422" t="s">
        <v>432</v>
      </c>
      <c r="C83" s="423" t="s">
        <v>436</v>
      </c>
      <c r="D83" s="424" t="s">
        <v>624</v>
      </c>
      <c r="E83" s="423" t="s">
        <v>1194</v>
      </c>
      <c r="F83" s="424" t="s">
        <v>1195</v>
      </c>
      <c r="G83" s="423" t="s">
        <v>798</v>
      </c>
      <c r="H83" s="423" t="s">
        <v>799</v>
      </c>
      <c r="I83" s="425">
        <v>1011.92</v>
      </c>
      <c r="J83" s="425">
        <v>2</v>
      </c>
      <c r="K83" s="426">
        <v>2023.85</v>
      </c>
    </row>
    <row r="84" spans="1:11" ht="14.4" customHeight="1" x14ac:dyDescent="0.3">
      <c r="A84" s="421" t="s">
        <v>431</v>
      </c>
      <c r="B84" s="422" t="s">
        <v>432</v>
      </c>
      <c r="C84" s="423" t="s">
        <v>436</v>
      </c>
      <c r="D84" s="424" t="s">
        <v>624</v>
      </c>
      <c r="E84" s="423" t="s">
        <v>1194</v>
      </c>
      <c r="F84" s="424" t="s">
        <v>1195</v>
      </c>
      <c r="G84" s="423" t="s">
        <v>800</v>
      </c>
      <c r="H84" s="423" t="s">
        <v>801</v>
      </c>
      <c r="I84" s="425">
        <v>1137.8</v>
      </c>
      <c r="J84" s="425">
        <v>4</v>
      </c>
      <c r="K84" s="426">
        <v>4586.3999999999996</v>
      </c>
    </row>
    <row r="85" spans="1:11" ht="14.4" customHeight="1" x14ac:dyDescent="0.3">
      <c r="A85" s="421" t="s">
        <v>431</v>
      </c>
      <c r="B85" s="422" t="s">
        <v>432</v>
      </c>
      <c r="C85" s="423" t="s">
        <v>436</v>
      </c>
      <c r="D85" s="424" t="s">
        <v>624</v>
      </c>
      <c r="E85" s="423" t="s">
        <v>1194</v>
      </c>
      <c r="F85" s="424" t="s">
        <v>1195</v>
      </c>
      <c r="G85" s="423" t="s">
        <v>802</v>
      </c>
      <c r="H85" s="423" t="s">
        <v>803</v>
      </c>
      <c r="I85" s="425">
        <v>565.91499999999996</v>
      </c>
      <c r="J85" s="425">
        <v>9</v>
      </c>
      <c r="K85" s="426">
        <v>5093.24</v>
      </c>
    </row>
    <row r="86" spans="1:11" ht="14.4" customHeight="1" x14ac:dyDescent="0.3">
      <c r="A86" s="421" t="s">
        <v>431</v>
      </c>
      <c r="B86" s="422" t="s">
        <v>432</v>
      </c>
      <c r="C86" s="423" t="s">
        <v>436</v>
      </c>
      <c r="D86" s="424" t="s">
        <v>624</v>
      </c>
      <c r="E86" s="423" t="s">
        <v>1194</v>
      </c>
      <c r="F86" s="424" t="s">
        <v>1195</v>
      </c>
      <c r="G86" s="423" t="s">
        <v>804</v>
      </c>
      <c r="H86" s="423" t="s">
        <v>805</v>
      </c>
      <c r="I86" s="425">
        <v>1349.39</v>
      </c>
      <c r="J86" s="425">
        <v>2</v>
      </c>
      <c r="K86" s="426">
        <v>2698.78</v>
      </c>
    </row>
    <row r="87" spans="1:11" ht="14.4" customHeight="1" x14ac:dyDescent="0.3">
      <c r="A87" s="421" t="s">
        <v>431</v>
      </c>
      <c r="B87" s="422" t="s">
        <v>432</v>
      </c>
      <c r="C87" s="423" t="s">
        <v>436</v>
      </c>
      <c r="D87" s="424" t="s">
        <v>624</v>
      </c>
      <c r="E87" s="423" t="s">
        <v>1194</v>
      </c>
      <c r="F87" s="424" t="s">
        <v>1195</v>
      </c>
      <c r="G87" s="423" t="s">
        <v>806</v>
      </c>
      <c r="H87" s="423" t="s">
        <v>807</v>
      </c>
      <c r="I87" s="425">
        <v>2577.3000000000002</v>
      </c>
      <c r="J87" s="425">
        <v>1</v>
      </c>
      <c r="K87" s="426">
        <v>2577.3000000000002</v>
      </c>
    </row>
    <row r="88" spans="1:11" ht="14.4" customHeight="1" x14ac:dyDescent="0.3">
      <c r="A88" s="421" t="s">
        <v>431</v>
      </c>
      <c r="B88" s="422" t="s">
        <v>432</v>
      </c>
      <c r="C88" s="423" t="s">
        <v>436</v>
      </c>
      <c r="D88" s="424" t="s">
        <v>624</v>
      </c>
      <c r="E88" s="423" t="s">
        <v>1194</v>
      </c>
      <c r="F88" s="424" t="s">
        <v>1195</v>
      </c>
      <c r="G88" s="423" t="s">
        <v>808</v>
      </c>
      <c r="H88" s="423" t="s">
        <v>809</v>
      </c>
      <c r="I88" s="425">
        <v>68.413333333333341</v>
      </c>
      <c r="J88" s="425">
        <v>150</v>
      </c>
      <c r="K88" s="426">
        <v>10261.9</v>
      </c>
    </row>
    <row r="89" spans="1:11" ht="14.4" customHeight="1" x14ac:dyDescent="0.3">
      <c r="A89" s="421" t="s">
        <v>431</v>
      </c>
      <c r="B89" s="422" t="s">
        <v>432</v>
      </c>
      <c r="C89" s="423" t="s">
        <v>436</v>
      </c>
      <c r="D89" s="424" t="s">
        <v>624</v>
      </c>
      <c r="E89" s="423" t="s">
        <v>1194</v>
      </c>
      <c r="F89" s="424" t="s">
        <v>1195</v>
      </c>
      <c r="G89" s="423" t="s">
        <v>810</v>
      </c>
      <c r="H89" s="423" t="s">
        <v>811</v>
      </c>
      <c r="I89" s="425">
        <v>345</v>
      </c>
      <c r="J89" s="425">
        <v>2</v>
      </c>
      <c r="K89" s="426">
        <v>690</v>
      </c>
    </row>
    <row r="90" spans="1:11" ht="14.4" customHeight="1" x14ac:dyDescent="0.3">
      <c r="A90" s="421" t="s">
        <v>431</v>
      </c>
      <c r="B90" s="422" t="s">
        <v>432</v>
      </c>
      <c r="C90" s="423" t="s">
        <v>436</v>
      </c>
      <c r="D90" s="424" t="s">
        <v>624</v>
      </c>
      <c r="E90" s="423" t="s">
        <v>1194</v>
      </c>
      <c r="F90" s="424" t="s">
        <v>1195</v>
      </c>
      <c r="G90" s="423" t="s">
        <v>812</v>
      </c>
      <c r="H90" s="423" t="s">
        <v>813</v>
      </c>
      <c r="I90" s="425">
        <v>883.3</v>
      </c>
      <c r="J90" s="425">
        <v>6</v>
      </c>
      <c r="K90" s="426">
        <v>5299.8</v>
      </c>
    </row>
    <row r="91" spans="1:11" ht="14.4" customHeight="1" x14ac:dyDescent="0.3">
      <c r="A91" s="421" t="s">
        <v>431</v>
      </c>
      <c r="B91" s="422" t="s">
        <v>432</v>
      </c>
      <c r="C91" s="423" t="s">
        <v>436</v>
      </c>
      <c r="D91" s="424" t="s">
        <v>624</v>
      </c>
      <c r="E91" s="423" t="s">
        <v>1194</v>
      </c>
      <c r="F91" s="424" t="s">
        <v>1195</v>
      </c>
      <c r="G91" s="423" t="s">
        <v>814</v>
      </c>
      <c r="H91" s="423" t="s">
        <v>815</v>
      </c>
      <c r="I91" s="425">
        <v>3943.35</v>
      </c>
      <c r="J91" s="425">
        <v>1</v>
      </c>
      <c r="K91" s="426">
        <v>3943.35</v>
      </c>
    </row>
    <row r="92" spans="1:11" ht="14.4" customHeight="1" x14ac:dyDescent="0.3">
      <c r="A92" s="421" t="s">
        <v>431</v>
      </c>
      <c r="B92" s="422" t="s">
        <v>432</v>
      </c>
      <c r="C92" s="423" t="s">
        <v>436</v>
      </c>
      <c r="D92" s="424" t="s">
        <v>624</v>
      </c>
      <c r="E92" s="423" t="s">
        <v>1194</v>
      </c>
      <c r="F92" s="424" t="s">
        <v>1195</v>
      </c>
      <c r="G92" s="423" t="s">
        <v>816</v>
      </c>
      <c r="H92" s="423" t="s">
        <v>817</v>
      </c>
      <c r="I92" s="425">
        <v>5.43</v>
      </c>
      <c r="J92" s="425">
        <v>240</v>
      </c>
      <c r="K92" s="426">
        <v>1310.96</v>
      </c>
    </row>
    <row r="93" spans="1:11" ht="14.4" customHeight="1" x14ac:dyDescent="0.3">
      <c r="A93" s="421" t="s">
        <v>431</v>
      </c>
      <c r="B93" s="422" t="s">
        <v>432</v>
      </c>
      <c r="C93" s="423" t="s">
        <v>436</v>
      </c>
      <c r="D93" s="424" t="s">
        <v>624</v>
      </c>
      <c r="E93" s="423" t="s">
        <v>1194</v>
      </c>
      <c r="F93" s="424" t="s">
        <v>1195</v>
      </c>
      <c r="G93" s="423" t="s">
        <v>818</v>
      </c>
      <c r="H93" s="423" t="s">
        <v>819</v>
      </c>
      <c r="I93" s="425">
        <v>423.5</v>
      </c>
      <c r="J93" s="425">
        <v>12</v>
      </c>
      <c r="K93" s="426">
        <v>4888.3999999999996</v>
      </c>
    </row>
    <row r="94" spans="1:11" ht="14.4" customHeight="1" x14ac:dyDescent="0.3">
      <c r="A94" s="421" t="s">
        <v>431</v>
      </c>
      <c r="B94" s="422" t="s">
        <v>432</v>
      </c>
      <c r="C94" s="423" t="s">
        <v>436</v>
      </c>
      <c r="D94" s="424" t="s">
        <v>624</v>
      </c>
      <c r="E94" s="423" t="s">
        <v>1194</v>
      </c>
      <c r="F94" s="424" t="s">
        <v>1195</v>
      </c>
      <c r="G94" s="423" t="s">
        <v>820</v>
      </c>
      <c r="H94" s="423" t="s">
        <v>821</v>
      </c>
      <c r="I94" s="425">
        <v>59.293333333333329</v>
      </c>
      <c r="J94" s="425">
        <v>90</v>
      </c>
      <c r="K94" s="426">
        <v>5336.4</v>
      </c>
    </row>
    <row r="95" spans="1:11" ht="14.4" customHeight="1" x14ac:dyDescent="0.3">
      <c r="A95" s="421" t="s">
        <v>431</v>
      </c>
      <c r="B95" s="422" t="s">
        <v>432</v>
      </c>
      <c r="C95" s="423" t="s">
        <v>436</v>
      </c>
      <c r="D95" s="424" t="s">
        <v>624</v>
      </c>
      <c r="E95" s="423" t="s">
        <v>1194</v>
      </c>
      <c r="F95" s="424" t="s">
        <v>1195</v>
      </c>
      <c r="G95" s="423" t="s">
        <v>822</v>
      </c>
      <c r="H95" s="423" t="s">
        <v>823</v>
      </c>
      <c r="I95" s="425">
        <v>117.41</v>
      </c>
      <c r="J95" s="425">
        <v>4</v>
      </c>
      <c r="K95" s="426">
        <v>469.63</v>
      </c>
    </row>
    <row r="96" spans="1:11" ht="14.4" customHeight="1" x14ac:dyDescent="0.3">
      <c r="A96" s="421" t="s">
        <v>431</v>
      </c>
      <c r="B96" s="422" t="s">
        <v>432</v>
      </c>
      <c r="C96" s="423" t="s">
        <v>436</v>
      </c>
      <c r="D96" s="424" t="s">
        <v>624</v>
      </c>
      <c r="E96" s="423" t="s">
        <v>1194</v>
      </c>
      <c r="F96" s="424" t="s">
        <v>1195</v>
      </c>
      <c r="G96" s="423" t="s">
        <v>824</v>
      </c>
      <c r="H96" s="423" t="s">
        <v>825</v>
      </c>
      <c r="I96" s="425">
        <v>4207.87</v>
      </c>
      <c r="J96" s="425">
        <v>5</v>
      </c>
      <c r="K96" s="426">
        <v>21039.35</v>
      </c>
    </row>
    <row r="97" spans="1:11" ht="14.4" customHeight="1" x14ac:dyDescent="0.3">
      <c r="A97" s="421" t="s">
        <v>431</v>
      </c>
      <c r="B97" s="422" t="s">
        <v>432</v>
      </c>
      <c r="C97" s="423" t="s">
        <v>436</v>
      </c>
      <c r="D97" s="424" t="s">
        <v>624</v>
      </c>
      <c r="E97" s="423" t="s">
        <v>1194</v>
      </c>
      <c r="F97" s="424" t="s">
        <v>1195</v>
      </c>
      <c r="G97" s="423" t="s">
        <v>826</v>
      </c>
      <c r="H97" s="423" t="s">
        <v>827</v>
      </c>
      <c r="I97" s="425">
        <v>195.03</v>
      </c>
      <c r="J97" s="425">
        <v>2</v>
      </c>
      <c r="K97" s="426">
        <v>390.05</v>
      </c>
    </row>
    <row r="98" spans="1:11" ht="14.4" customHeight="1" x14ac:dyDescent="0.3">
      <c r="A98" s="421" t="s">
        <v>431</v>
      </c>
      <c r="B98" s="422" t="s">
        <v>432</v>
      </c>
      <c r="C98" s="423" t="s">
        <v>436</v>
      </c>
      <c r="D98" s="424" t="s">
        <v>624</v>
      </c>
      <c r="E98" s="423" t="s">
        <v>1194</v>
      </c>
      <c r="F98" s="424" t="s">
        <v>1195</v>
      </c>
      <c r="G98" s="423" t="s">
        <v>828</v>
      </c>
      <c r="H98" s="423" t="s">
        <v>829</v>
      </c>
      <c r="I98" s="425">
        <v>145.6</v>
      </c>
      <c r="J98" s="425">
        <v>24</v>
      </c>
      <c r="K98" s="426">
        <v>3494.39</v>
      </c>
    </row>
    <row r="99" spans="1:11" ht="14.4" customHeight="1" x14ac:dyDescent="0.3">
      <c r="A99" s="421" t="s">
        <v>431</v>
      </c>
      <c r="B99" s="422" t="s">
        <v>432</v>
      </c>
      <c r="C99" s="423" t="s">
        <v>436</v>
      </c>
      <c r="D99" s="424" t="s">
        <v>624</v>
      </c>
      <c r="E99" s="423" t="s">
        <v>1194</v>
      </c>
      <c r="F99" s="424" t="s">
        <v>1195</v>
      </c>
      <c r="G99" s="423" t="s">
        <v>830</v>
      </c>
      <c r="H99" s="423" t="s">
        <v>831</v>
      </c>
      <c r="I99" s="425">
        <v>164.8</v>
      </c>
      <c r="J99" s="425">
        <v>2</v>
      </c>
      <c r="K99" s="426">
        <v>329.6</v>
      </c>
    </row>
    <row r="100" spans="1:11" ht="14.4" customHeight="1" x14ac:dyDescent="0.3">
      <c r="A100" s="421" t="s">
        <v>431</v>
      </c>
      <c r="B100" s="422" t="s">
        <v>432</v>
      </c>
      <c r="C100" s="423" t="s">
        <v>436</v>
      </c>
      <c r="D100" s="424" t="s">
        <v>624</v>
      </c>
      <c r="E100" s="423" t="s">
        <v>1194</v>
      </c>
      <c r="F100" s="424" t="s">
        <v>1195</v>
      </c>
      <c r="G100" s="423" t="s">
        <v>832</v>
      </c>
      <c r="H100" s="423" t="s">
        <v>833</v>
      </c>
      <c r="I100" s="425">
        <v>994.62</v>
      </c>
      <c r="J100" s="425">
        <v>1</v>
      </c>
      <c r="K100" s="426">
        <v>994.62</v>
      </c>
    </row>
    <row r="101" spans="1:11" ht="14.4" customHeight="1" x14ac:dyDescent="0.3">
      <c r="A101" s="421" t="s">
        <v>431</v>
      </c>
      <c r="B101" s="422" t="s">
        <v>432</v>
      </c>
      <c r="C101" s="423" t="s">
        <v>436</v>
      </c>
      <c r="D101" s="424" t="s">
        <v>624</v>
      </c>
      <c r="E101" s="423" t="s">
        <v>1194</v>
      </c>
      <c r="F101" s="424" t="s">
        <v>1195</v>
      </c>
      <c r="G101" s="423" t="s">
        <v>834</v>
      </c>
      <c r="H101" s="423" t="s">
        <v>835</v>
      </c>
      <c r="I101" s="425">
        <v>1288</v>
      </c>
      <c r="J101" s="425">
        <v>1</v>
      </c>
      <c r="K101" s="426">
        <v>1288</v>
      </c>
    </row>
    <row r="102" spans="1:11" ht="14.4" customHeight="1" x14ac:dyDescent="0.3">
      <c r="A102" s="421" t="s">
        <v>431</v>
      </c>
      <c r="B102" s="422" t="s">
        <v>432</v>
      </c>
      <c r="C102" s="423" t="s">
        <v>436</v>
      </c>
      <c r="D102" s="424" t="s">
        <v>624</v>
      </c>
      <c r="E102" s="423" t="s">
        <v>1194</v>
      </c>
      <c r="F102" s="424" t="s">
        <v>1195</v>
      </c>
      <c r="G102" s="423" t="s">
        <v>836</v>
      </c>
      <c r="H102" s="423" t="s">
        <v>837</v>
      </c>
      <c r="I102" s="425">
        <v>41.74</v>
      </c>
      <c r="J102" s="425">
        <v>20</v>
      </c>
      <c r="K102" s="426">
        <v>834.9</v>
      </c>
    </row>
    <row r="103" spans="1:11" ht="14.4" customHeight="1" x14ac:dyDescent="0.3">
      <c r="A103" s="421" t="s">
        <v>431</v>
      </c>
      <c r="B103" s="422" t="s">
        <v>432</v>
      </c>
      <c r="C103" s="423" t="s">
        <v>436</v>
      </c>
      <c r="D103" s="424" t="s">
        <v>624</v>
      </c>
      <c r="E103" s="423" t="s">
        <v>1194</v>
      </c>
      <c r="F103" s="424" t="s">
        <v>1195</v>
      </c>
      <c r="G103" s="423" t="s">
        <v>838</v>
      </c>
      <c r="H103" s="423" t="s">
        <v>839</v>
      </c>
      <c r="I103" s="425">
        <v>158.62</v>
      </c>
      <c r="J103" s="425">
        <v>1</v>
      </c>
      <c r="K103" s="426">
        <v>158.62</v>
      </c>
    </row>
    <row r="104" spans="1:11" ht="14.4" customHeight="1" x14ac:dyDescent="0.3">
      <c r="A104" s="421" t="s">
        <v>431</v>
      </c>
      <c r="B104" s="422" t="s">
        <v>432</v>
      </c>
      <c r="C104" s="423" t="s">
        <v>436</v>
      </c>
      <c r="D104" s="424" t="s">
        <v>624</v>
      </c>
      <c r="E104" s="423" t="s">
        <v>1194</v>
      </c>
      <c r="F104" s="424" t="s">
        <v>1195</v>
      </c>
      <c r="G104" s="423" t="s">
        <v>840</v>
      </c>
      <c r="H104" s="423" t="s">
        <v>841</v>
      </c>
      <c r="I104" s="425">
        <v>1.75</v>
      </c>
      <c r="J104" s="425">
        <v>200</v>
      </c>
      <c r="K104" s="426">
        <v>349.4</v>
      </c>
    </row>
    <row r="105" spans="1:11" ht="14.4" customHeight="1" x14ac:dyDescent="0.3">
      <c r="A105" s="421" t="s">
        <v>431</v>
      </c>
      <c r="B105" s="422" t="s">
        <v>432</v>
      </c>
      <c r="C105" s="423" t="s">
        <v>436</v>
      </c>
      <c r="D105" s="424" t="s">
        <v>624</v>
      </c>
      <c r="E105" s="423" t="s">
        <v>1194</v>
      </c>
      <c r="F105" s="424" t="s">
        <v>1195</v>
      </c>
      <c r="G105" s="423" t="s">
        <v>842</v>
      </c>
      <c r="H105" s="423" t="s">
        <v>843</v>
      </c>
      <c r="I105" s="425">
        <v>360.58</v>
      </c>
      <c r="J105" s="425">
        <v>3</v>
      </c>
      <c r="K105" s="426">
        <v>1081.74</v>
      </c>
    </row>
    <row r="106" spans="1:11" ht="14.4" customHeight="1" x14ac:dyDescent="0.3">
      <c r="A106" s="421" t="s">
        <v>431</v>
      </c>
      <c r="B106" s="422" t="s">
        <v>432</v>
      </c>
      <c r="C106" s="423" t="s">
        <v>436</v>
      </c>
      <c r="D106" s="424" t="s">
        <v>624</v>
      </c>
      <c r="E106" s="423" t="s">
        <v>1194</v>
      </c>
      <c r="F106" s="424" t="s">
        <v>1195</v>
      </c>
      <c r="G106" s="423" t="s">
        <v>844</v>
      </c>
      <c r="H106" s="423" t="s">
        <v>845</v>
      </c>
      <c r="I106" s="425">
        <v>37.51</v>
      </c>
      <c r="J106" s="425">
        <v>18</v>
      </c>
      <c r="K106" s="426">
        <v>675.18</v>
      </c>
    </row>
    <row r="107" spans="1:11" ht="14.4" customHeight="1" x14ac:dyDescent="0.3">
      <c r="A107" s="421" t="s">
        <v>431</v>
      </c>
      <c r="B107" s="422" t="s">
        <v>432</v>
      </c>
      <c r="C107" s="423" t="s">
        <v>436</v>
      </c>
      <c r="D107" s="424" t="s">
        <v>624</v>
      </c>
      <c r="E107" s="423" t="s">
        <v>1194</v>
      </c>
      <c r="F107" s="424" t="s">
        <v>1195</v>
      </c>
      <c r="G107" s="423" t="s">
        <v>846</v>
      </c>
      <c r="H107" s="423" t="s">
        <v>847</v>
      </c>
      <c r="I107" s="425">
        <v>1015.6849999999999</v>
      </c>
      <c r="J107" s="425">
        <v>9</v>
      </c>
      <c r="K107" s="426">
        <v>9130.6</v>
      </c>
    </row>
    <row r="108" spans="1:11" ht="14.4" customHeight="1" x14ac:dyDescent="0.3">
      <c r="A108" s="421" t="s">
        <v>431</v>
      </c>
      <c r="B108" s="422" t="s">
        <v>432</v>
      </c>
      <c r="C108" s="423" t="s">
        <v>436</v>
      </c>
      <c r="D108" s="424" t="s">
        <v>624</v>
      </c>
      <c r="E108" s="423" t="s">
        <v>1194</v>
      </c>
      <c r="F108" s="424" t="s">
        <v>1195</v>
      </c>
      <c r="G108" s="423" t="s">
        <v>848</v>
      </c>
      <c r="H108" s="423" t="s">
        <v>849</v>
      </c>
      <c r="I108" s="425">
        <v>690.91</v>
      </c>
      <c r="J108" s="425">
        <v>1</v>
      </c>
      <c r="K108" s="426">
        <v>690.91</v>
      </c>
    </row>
    <row r="109" spans="1:11" ht="14.4" customHeight="1" x14ac:dyDescent="0.3">
      <c r="A109" s="421" t="s">
        <v>431</v>
      </c>
      <c r="B109" s="422" t="s">
        <v>432</v>
      </c>
      <c r="C109" s="423" t="s">
        <v>436</v>
      </c>
      <c r="D109" s="424" t="s">
        <v>624</v>
      </c>
      <c r="E109" s="423" t="s">
        <v>1194</v>
      </c>
      <c r="F109" s="424" t="s">
        <v>1195</v>
      </c>
      <c r="G109" s="423" t="s">
        <v>850</v>
      </c>
      <c r="H109" s="423" t="s">
        <v>851</v>
      </c>
      <c r="I109" s="425">
        <v>808.1</v>
      </c>
      <c r="J109" s="425">
        <v>3</v>
      </c>
      <c r="K109" s="426">
        <v>2424.3000000000002</v>
      </c>
    </row>
    <row r="110" spans="1:11" ht="14.4" customHeight="1" x14ac:dyDescent="0.3">
      <c r="A110" s="421" t="s">
        <v>431</v>
      </c>
      <c r="B110" s="422" t="s">
        <v>432</v>
      </c>
      <c r="C110" s="423" t="s">
        <v>436</v>
      </c>
      <c r="D110" s="424" t="s">
        <v>624</v>
      </c>
      <c r="E110" s="423" t="s">
        <v>1194</v>
      </c>
      <c r="F110" s="424" t="s">
        <v>1195</v>
      </c>
      <c r="G110" s="423" t="s">
        <v>852</v>
      </c>
      <c r="H110" s="423" t="s">
        <v>853</v>
      </c>
      <c r="I110" s="425">
        <v>1128</v>
      </c>
      <c r="J110" s="425">
        <v>2</v>
      </c>
      <c r="K110" s="426">
        <v>2256</v>
      </c>
    </row>
    <row r="111" spans="1:11" ht="14.4" customHeight="1" x14ac:dyDescent="0.3">
      <c r="A111" s="421" t="s">
        <v>431</v>
      </c>
      <c r="B111" s="422" t="s">
        <v>432</v>
      </c>
      <c r="C111" s="423" t="s">
        <v>436</v>
      </c>
      <c r="D111" s="424" t="s">
        <v>624</v>
      </c>
      <c r="E111" s="423" t="s">
        <v>1194</v>
      </c>
      <c r="F111" s="424" t="s">
        <v>1195</v>
      </c>
      <c r="G111" s="423" t="s">
        <v>854</v>
      </c>
      <c r="H111" s="423" t="s">
        <v>855</v>
      </c>
      <c r="I111" s="425">
        <v>2194.9</v>
      </c>
      <c r="J111" s="425">
        <v>1</v>
      </c>
      <c r="K111" s="426">
        <v>2194.9</v>
      </c>
    </row>
    <row r="112" spans="1:11" ht="14.4" customHeight="1" x14ac:dyDescent="0.3">
      <c r="A112" s="421" t="s">
        <v>431</v>
      </c>
      <c r="B112" s="422" t="s">
        <v>432</v>
      </c>
      <c r="C112" s="423" t="s">
        <v>436</v>
      </c>
      <c r="D112" s="424" t="s">
        <v>624</v>
      </c>
      <c r="E112" s="423" t="s">
        <v>1194</v>
      </c>
      <c r="F112" s="424" t="s">
        <v>1195</v>
      </c>
      <c r="G112" s="423" t="s">
        <v>856</v>
      </c>
      <c r="H112" s="423" t="s">
        <v>857</v>
      </c>
      <c r="I112" s="425">
        <v>399.3</v>
      </c>
      <c r="J112" s="425">
        <v>1</v>
      </c>
      <c r="K112" s="426">
        <v>399.3</v>
      </c>
    </row>
    <row r="113" spans="1:11" ht="14.4" customHeight="1" x14ac:dyDescent="0.3">
      <c r="A113" s="421" t="s">
        <v>431</v>
      </c>
      <c r="B113" s="422" t="s">
        <v>432</v>
      </c>
      <c r="C113" s="423" t="s">
        <v>436</v>
      </c>
      <c r="D113" s="424" t="s">
        <v>624</v>
      </c>
      <c r="E113" s="423" t="s">
        <v>1194</v>
      </c>
      <c r="F113" s="424" t="s">
        <v>1195</v>
      </c>
      <c r="G113" s="423" t="s">
        <v>858</v>
      </c>
      <c r="H113" s="423" t="s">
        <v>859</v>
      </c>
      <c r="I113" s="425">
        <v>1.39</v>
      </c>
      <c r="J113" s="425">
        <v>1000</v>
      </c>
      <c r="K113" s="426">
        <v>1385.99</v>
      </c>
    </row>
    <row r="114" spans="1:11" ht="14.4" customHeight="1" x14ac:dyDescent="0.3">
      <c r="A114" s="421" t="s">
        <v>431</v>
      </c>
      <c r="B114" s="422" t="s">
        <v>432</v>
      </c>
      <c r="C114" s="423" t="s">
        <v>436</v>
      </c>
      <c r="D114" s="424" t="s">
        <v>624</v>
      </c>
      <c r="E114" s="423" t="s">
        <v>1194</v>
      </c>
      <c r="F114" s="424" t="s">
        <v>1195</v>
      </c>
      <c r="G114" s="423" t="s">
        <v>860</v>
      </c>
      <c r="H114" s="423" t="s">
        <v>861</v>
      </c>
      <c r="I114" s="425">
        <v>7.01</v>
      </c>
      <c r="J114" s="425">
        <v>120</v>
      </c>
      <c r="K114" s="426">
        <v>840.8</v>
      </c>
    </row>
    <row r="115" spans="1:11" ht="14.4" customHeight="1" x14ac:dyDescent="0.3">
      <c r="A115" s="421" t="s">
        <v>431</v>
      </c>
      <c r="B115" s="422" t="s">
        <v>432</v>
      </c>
      <c r="C115" s="423" t="s">
        <v>436</v>
      </c>
      <c r="D115" s="424" t="s">
        <v>624</v>
      </c>
      <c r="E115" s="423" t="s">
        <v>1194</v>
      </c>
      <c r="F115" s="424" t="s">
        <v>1195</v>
      </c>
      <c r="G115" s="423" t="s">
        <v>862</v>
      </c>
      <c r="H115" s="423" t="s">
        <v>863</v>
      </c>
      <c r="I115" s="425">
        <v>20.99</v>
      </c>
      <c r="J115" s="425">
        <v>100</v>
      </c>
      <c r="K115" s="426">
        <v>2098.62</v>
      </c>
    </row>
    <row r="116" spans="1:11" ht="14.4" customHeight="1" x14ac:dyDescent="0.3">
      <c r="A116" s="421" t="s">
        <v>431</v>
      </c>
      <c r="B116" s="422" t="s">
        <v>432</v>
      </c>
      <c r="C116" s="423" t="s">
        <v>436</v>
      </c>
      <c r="D116" s="424" t="s">
        <v>624</v>
      </c>
      <c r="E116" s="423" t="s">
        <v>1194</v>
      </c>
      <c r="F116" s="424" t="s">
        <v>1195</v>
      </c>
      <c r="G116" s="423" t="s">
        <v>864</v>
      </c>
      <c r="H116" s="423" t="s">
        <v>865</v>
      </c>
      <c r="I116" s="425">
        <v>2.38</v>
      </c>
      <c r="J116" s="425">
        <v>100</v>
      </c>
      <c r="K116" s="426">
        <v>238.37</v>
      </c>
    </row>
    <row r="117" spans="1:11" ht="14.4" customHeight="1" x14ac:dyDescent="0.3">
      <c r="A117" s="421" t="s">
        <v>431</v>
      </c>
      <c r="B117" s="422" t="s">
        <v>432</v>
      </c>
      <c r="C117" s="423" t="s">
        <v>436</v>
      </c>
      <c r="D117" s="424" t="s">
        <v>624</v>
      </c>
      <c r="E117" s="423" t="s">
        <v>1194</v>
      </c>
      <c r="F117" s="424" t="s">
        <v>1195</v>
      </c>
      <c r="G117" s="423" t="s">
        <v>866</v>
      </c>
      <c r="H117" s="423" t="s">
        <v>867</v>
      </c>
      <c r="I117" s="425">
        <v>6785</v>
      </c>
      <c r="J117" s="425">
        <v>1</v>
      </c>
      <c r="K117" s="426">
        <v>6785</v>
      </c>
    </row>
    <row r="118" spans="1:11" ht="14.4" customHeight="1" x14ac:dyDescent="0.3">
      <c r="A118" s="421" t="s">
        <v>431</v>
      </c>
      <c r="B118" s="422" t="s">
        <v>432</v>
      </c>
      <c r="C118" s="423" t="s">
        <v>436</v>
      </c>
      <c r="D118" s="424" t="s">
        <v>624</v>
      </c>
      <c r="E118" s="423" t="s">
        <v>1194</v>
      </c>
      <c r="F118" s="424" t="s">
        <v>1195</v>
      </c>
      <c r="G118" s="423" t="s">
        <v>868</v>
      </c>
      <c r="H118" s="423" t="s">
        <v>869</v>
      </c>
      <c r="I118" s="425">
        <v>452.54</v>
      </c>
      <c r="J118" s="425">
        <v>6</v>
      </c>
      <c r="K118" s="426">
        <v>2654.7400000000002</v>
      </c>
    </row>
    <row r="119" spans="1:11" ht="14.4" customHeight="1" x14ac:dyDescent="0.3">
      <c r="A119" s="421" t="s">
        <v>431</v>
      </c>
      <c r="B119" s="422" t="s">
        <v>432</v>
      </c>
      <c r="C119" s="423" t="s">
        <v>436</v>
      </c>
      <c r="D119" s="424" t="s">
        <v>624</v>
      </c>
      <c r="E119" s="423" t="s">
        <v>1194</v>
      </c>
      <c r="F119" s="424" t="s">
        <v>1195</v>
      </c>
      <c r="G119" s="423" t="s">
        <v>870</v>
      </c>
      <c r="H119" s="423" t="s">
        <v>871</v>
      </c>
      <c r="I119" s="425">
        <v>1579.05</v>
      </c>
      <c r="J119" s="425">
        <v>1</v>
      </c>
      <c r="K119" s="426">
        <v>1579.05</v>
      </c>
    </row>
    <row r="120" spans="1:11" ht="14.4" customHeight="1" x14ac:dyDescent="0.3">
      <c r="A120" s="421" t="s">
        <v>431</v>
      </c>
      <c r="B120" s="422" t="s">
        <v>432</v>
      </c>
      <c r="C120" s="423" t="s">
        <v>436</v>
      </c>
      <c r="D120" s="424" t="s">
        <v>624</v>
      </c>
      <c r="E120" s="423" t="s">
        <v>1194</v>
      </c>
      <c r="F120" s="424" t="s">
        <v>1195</v>
      </c>
      <c r="G120" s="423" t="s">
        <v>872</v>
      </c>
      <c r="H120" s="423" t="s">
        <v>873</v>
      </c>
      <c r="I120" s="425">
        <v>83.13</v>
      </c>
      <c r="J120" s="425">
        <v>100</v>
      </c>
      <c r="K120" s="426">
        <v>8313.19</v>
      </c>
    </row>
    <row r="121" spans="1:11" ht="14.4" customHeight="1" x14ac:dyDescent="0.3">
      <c r="A121" s="421" t="s">
        <v>431</v>
      </c>
      <c r="B121" s="422" t="s">
        <v>432</v>
      </c>
      <c r="C121" s="423" t="s">
        <v>436</v>
      </c>
      <c r="D121" s="424" t="s">
        <v>624</v>
      </c>
      <c r="E121" s="423" t="s">
        <v>1194</v>
      </c>
      <c r="F121" s="424" t="s">
        <v>1195</v>
      </c>
      <c r="G121" s="423" t="s">
        <v>874</v>
      </c>
      <c r="H121" s="423" t="s">
        <v>875</v>
      </c>
      <c r="I121" s="425">
        <v>164.8</v>
      </c>
      <c r="J121" s="425">
        <v>1</v>
      </c>
      <c r="K121" s="426">
        <v>164.8</v>
      </c>
    </row>
    <row r="122" spans="1:11" ht="14.4" customHeight="1" x14ac:dyDescent="0.3">
      <c r="A122" s="421" t="s">
        <v>431</v>
      </c>
      <c r="B122" s="422" t="s">
        <v>432</v>
      </c>
      <c r="C122" s="423" t="s">
        <v>436</v>
      </c>
      <c r="D122" s="424" t="s">
        <v>624</v>
      </c>
      <c r="E122" s="423" t="s">
        <v>1194</v>
      </c>
      <c r="F122" s="424" t="s">
        <v>1195</v>
      </c>
      <c r="G122" s="423" t="s">
        <v>876</v>
      </c>
      <c r="H122" s="423" t="s">
        <v>877</v>
      </c>
      <c r="I122" s="425">
        <v>232.75</v>
      </c>
      <c r="J122" s="425">
        <v>4</v>
      </c>
      <c r="K122" s="426">
        <v>931</v>
      </c>
    </row>
    <row r="123" spans="1:11" ht="14.4" customHeight="1" x14ac:dyDescent="0.3">
      <c r="A123" s="421" t="s">
        <v>431</v>
      </c>
      <c r="B123" s="422" t="s">
        <v>432</v>
      </c>
      <c r="C123" s="423" t="s">
        <v>436</v>
      </c>
      <c r="D123" s="424" t="s">
        <v>624</v>
      </c>
      <c r="E123" s="423" t="s">
        <v>1194</v>
      </c>
      <c r="F123" s="424" t="s">
        <v>1195</v>
      </c>
      <c r="G123" s="423" t="s">
        <v>878</v>
      </c>
      <c r="H123" s="423" t="s">
        <v>879</v>
      </c>
      <c r="I123" s="425">
        <v>88.51</v>
      </c>
      <c r="J123" s="425">
        <v>30</v>
      </c>
      <c r="K123" s="426">
        <v>2655.39</v>
      </c>
    </row>
    <row r="124" spans="1:11" ht="14.4" customHeight="1" x14ac:dyDescent="0.3">
      <c r="A124" s="421" t="s">
        <v>431</v>
      </c>
      <c r="B124" s="422" t="s">
        <v>432</v>
      </c>
      <c r="C124" s="423" t="s">
        <v>436</v>
      </c>
      <c r="D124" s="424" t="s">
        <v>624</v>
      </c>
      <c r="E124" s="423" t="s">
        <v>1194</v>
      </c>
      <c r="F124" s="424" t="s">
        <v>1195</v>
      </c>
      <c r="G124" s="423" t="s">
        <v>880</v>
      </c>
      <c r="H124" s="423" t="s">
        <v>881</v>
      </c>
      <c r="I124" s="425">
        <v>907.5</v>
      </c>
      <c r="J124" s="425">
        <v>2</v>
      </c>
      <c r="K124" s="426">
        <v>1815</v>
      </c>
    </row>
    <row r="125" spans="1:11" ht="14.4" customHeight="1" x14ac:dyDescent="0.3">
      <c r="A125" s="421" t="s">
        <v>431</v>
      </c>
      <c r="B125" s="422" t="s">
        <v>432</v>
      </c>
      <c r="C125" s="423" t="s">
        <v>436</v>
      </c>
      <c r="D125" s="424" t="s">
        <v>624</v>
      </c>
      <c r="E125" s="423" t="s">
        <v>1194</v>
      </c>
      <c r="F125" s="424" t="s">
        <v>1195</v>
      </c>
      <c r="G125" s="423" t="s">
        <v>882</v>
      </c>
      <c r="H125" s="423" t="s">
        <v>883</v>
      </c>
      <c r="I125" s="425">
        <v>155.13399999999999</v>
      </c>
      <c r="J125" s="425">
        <v>10</v>
      </c>
      <c r="K125" s="426">
        <v>1551.36</v>
      </c>
    </row>
    <row r="126" spans="1:11" ht="14.4" customHeight="1" x14ac:dyDescent="0.3">
      <c r="A126" s="421" t="s">
        <v>431</v>
      </c>
      <c r="B126" s="422" t="s">
        <v>432</v>
      </c>
      <c r="C126" s="423" t="s">
        <v>436</v>
      </c>
      <c r="D126" s="424" t="s">
        <v>624</v>
      </c>
      <c r="E126" s="423" t="s">
        <v>1194</v>
      </c>
      <c r="F126" s="424" t="s">
        <v>1195</v>
      </c>
      <c r="G126" s="423" t="s">
        <v>884</v>
      </c>
      <c r="H126" s="423" t="s">
        <v>885</v>
      </c>
      <c r="I126" s="425">
        <v>516.02499999999998</v>
      </c>
      <c r="J126" s="425">
        <v>6</v>
      </c>
      <c r="K126" s="426">
        <v>3096.0600000000004</v>
      </c>
    </row>
    <row r="127" spans="1:11" ht="14.4" customHeight="1" x14ac:dyDescent="0.3">
      <c r="A127" s="421" t="s">
        <v>431</v>
      </c>
      <c r="B127" s="422" t="s">
        <v>432</v>
      </c>
      <c r="C127" s="423" t="s">
        <v>436</v>
      </c>
      <c r="D127" s="424" t="s">
        <v>624</v>
      </c>
      <c r="E127" s="423" t="s">
        <v>1194</v>
      </c>
      <c r="F127" s="424" t="s">
        <v>1195</v>
      </c>
      <c r="G127" s="423" t="s">
        <v>886</v>
      </c>
      <c r="H127" s="423" t="s">
        <v>887</v>
      </c>
      <c r="I127" s="425">
        <v>589</v>
      </c>
      <c r="J127" s="425">
        <v>4</v>
      </c>
      <c r="K127" s="426">
        <v>2356</v>
      </c>
    </row>
    <row r="128" spans="1:11" ht="14.4" customHeight="1" x14ac:dyDescent="0.3">
      <c r="A128" s="421" t="s">
        <v>431</v>
      </c>
      <c r="B128" s="422" t="s">
        <v>432</v>
      </c>
      <c r="C128" s="423" t="s">
        <v>436</v>
      </c>
      <c r="D128" s="424" t="s">
        <v>624</v>
      </c>
      <c r="E128" s="423" t="s">
        <v>1194</v>
      </c>
      <c r="F128" s="424" t="s">
        <v>1195</v>
      </c>
      <c r="G128" s="423" t="s">
        <v>888</v>
      </c>
      <c r="H128" s="423" t="s">
        <v>889</v>
      </c>
      <c r="I128" s="425">
        <v>3402</v>
      </c>
      <c r="J128" s="425">
        <v>1</v>
      </c>
      <c r="K128" s="426">
        <v>3402</v>
      </c>
    </row>
    <row r="129" spans="1:11" ht="14.4" customHeight="1" x14ac:dyDescent="0.3">
      <c r="A129" s="421" t="s">
        <v>431</v>
      </c>
      <c r="B129" s="422" t="s">
        <v>432</v>
      </c>
      <c r="C129" s="423" t="s">
        <v>436</v>
      </c>
      <c r="D129" s="424" t="s">
        <v>624</v>
      </c>
      <c r="E129" s="423" t="s">
        <v>1194</v>
      </c>
      <c r="F129" s="424" t="s">
        <v>1195</v>
      </c>
      <c r="G129" s="423" t="s">
        <v>890</v>
      </c>
      <c r="H129" s="423" t="s">
        <v>891</v>
      </c>
      <c r="I129" s="425">
        <v>71.39</v>
      </c>
      <c r="J129" s="425">
        <v>30</v>
      </c>
      <c r="K129" s="426">
        <v>2141.6999999999998</v>
      </c>
    </row>
    <row r="130" spans="1:11" ht="14.4" customHeight="1" x14ac:dyDescent="0.3">
      <c r="A130" s="421" t="s">
        <v>431</v>
      </c>
      <c r="B130" s="422" t="s">
        <v>432</v>
      </c>
      <c r="C130" s="423" t="s">
        <v>436</v>
      </c>
      <c r="D130" s="424" t="s">
        <v>624</v>
      </c>
      <c r="E130" s="423" t="s">
        <v>1194</v>
      </c>
      <c r="F130" s="424" t="s">
        <v>1195</v>
      </c>
      <c r="G130" s="423" t="s">
        <v>892</v>
      </c>
      <c r="H130" s="423" t="s">
        <v>893</v>
      </c>
      <c r="I130" s="425">
        <v>621</v>
      </c>
      <c r="J130" s="425">
        <v>2</v>
      </c>
      <c r="K130" s="426">
        <v>1242</v>
      </c>
    </row>
    <row r="131" spans="1:11" ht="14.4" customHeight="1" x14ac:dyDescent="0.3">
      <c r="A131" s="421" t="s">
        <v>431</v>
      </c>
      <c r="B131" s="422" t="s">
        <v>432</v>
      </c>
      <c r="C131" s="423" t="s">
        <v>436</v>
      </c>
      <c r="D131" s="424" t="s">
        <v>624</v>
      </c>
      <c r="E131" s="423" t="s">
        <v>1194</v>
      </c>
      <c r="F131" s="424" t="s">
        <v>1195</v>
      </c>
      <c r="G131" s="423" t="s">
        <v>894</v>
      </c>
      <c r="H131" s="423" t="s">
        <v>895</v>
      </c>
      <c r="I131" s="425">
        <v>3943.35</v>
      </c>
      <c r="J131" s="425">
        <v>2</v>
      </c>
      <c r="K131" s="426">
        <v>7886.7</v>
      </c>
    </row>
    <row r="132" spans="1:11" ht="14.4" customHeight="1" x14ac:dyDescent="0.3">
      <c r="A132" s="421" t="s">
        <v>431</v>
      </c>
      <c r="B132" s="422" t="s">
        <v>432</v>
      </c>
      <c r="C132" s="423" t="s">
        <v>436</v>
      </c>
      <c r="D132" s="424" t="s">
        <v>624</v>
      </c>
      <c r="E132" s="423" t="s">
        <v>1194</v>
      </c>
      <c r="F132" s="424" t="s">
        <v>1195</v>
      </c>
      <c r="G132" s="423" t="s">
        <v>896</v>
      </c>
      <c r="H132" s="423" t="s">
        <v>897</v>
      </c>
      <c r="I132" s="425">
        <v>45.98</v>
      </c>
      <c r="J132" s="425">
        <v>20</v>
      </c>
      <c r="K132" s="426">
        <v>919.61</v>
      </c>
    </row>
    <row r="133" spans="1:11" ht="14.4" customHeight="1" x14ac:dyDescent="0.3">
      <c r="A133" s="421" t="s">
        <v>431</v>
      </c>
      <c r="B133" s="422" t="s">
        <v>432</v>
      </c>
      <c r="C133" s="423" t="s">
        <v>436</v>
      </c>
      <c r="D133" s="424" t="s">
        <v>624</v>
      </c>
      <c r="E133" s="423" t="s">
        <v>1194</v>
      </c>
      <c r="F133" s="424" t="s">
        <v>1195</v>
      </c>
      <c r="G133" s="423" t="s">
        <v>898</v>
      </c>
      <c r="H133" s="423" t="s">
        <v>899</v>
      </c>
      <c r="I133" s="425">
        <v>580.79999999999995</v>
      </c>
      <c r="J133" s="425">
        <v>8</v>
      </c>
      <c r="K133" s="426">
        <v>4646.3999999999996</v>
      </c>
    </row>
    <row r="134" spans="1:11" ht="14.4" customHeight="1" x14ac:dyDescent="0.3">
      <c r="A134" s="421" t="s">
        <v>431</v>
      </c>
      <c r="B134" s="422" t="s">
        <v>432</v>
      </c>
      <c r="C134" s="423" t="s">
        <v>436</v>
      </c>
      <c r="D134" s="424" t="s">
        <v>624</v>
      </c>
      <c r="E134" s="423" t="s">
        <v>1194</v>
      </c>
      <c r="F134" s="424" t="s">
        <v>1195</v>
      </c>
      <c r="G134" s="423" t="s">
        <v>900</v>
      </c>
      <c r="H134" s="423" t="s">
        <v>901</v>
      </c>
      <c r="I134" s="425">
        <v>471.3</v>
      </c>
      <c r="J134" s="425">
        <v>1</v>
      </c>
      <c r="K134" s="426">
        <v>471.3</v>
      </c>
    </row>
    <row r="135" spans="1:11" ht="14.4" customHeight="1" x14ac:dyDescent="0.3">
      <c r="A135" s="421" t="s">
        <v>431</v>
      </c>
      <c r="B135" s="422" t="s">
        <v>432</v>
      </c>
      <c r="C135" s="423" t="s">
        <v>436</v>
      </c>
      <c r="D135" s="424" t="s">
        <v>624</v>
      </c>
      <c r="E135" s="423" t="s">
        <v>1194</v>
      </c>
      <c r="F135" s="424" t="s">
        <v>1195</v>
      </c>
      <c r="G135" s="423" t="s">
        <v>902</v>
      </c>
      <c r="H135" s="423" t="s">
        <v>903</v>
      </c>
      <c r="I135" s="425">
        <v>797.13</v>
      </c>
      <c r="J135" s="425">
        <v>2</v>
      </c>
      <c r="K135" s="426">
        <v>1594.26</v>
      </c>
    </row>
    <row r="136" spans="1:11" ht="14.4" customHeight="1" x14ac:dyDescent="0.3">
      <c r="A136" s="421" t="s">
        <v>431</v>
      </c>
      <c r="B136" s="422" t="s">
        <v>432</v>
      </c>
      <c r="C136" s="423" t="s">
        <v>436</v>
      </c>
      <c r="D136" s="424" t="s">
        <v>624</v>
      </c>
      <c r="E136" s="423" t="s">
        <v>1194</v>
      </c>
      <c r="F136" s="424" t="s">
        <v>1195</v>
      </c>
      <c r="G136" s="423" t="s">
        <v>904</v>
      </c>
      <c r="H136" s="423" t="s">
        <v>905</v>
      </c>
      <c r="I136" s="425">
        <v>37.51</v>
      </c>
      <c r="J136" s="425">
        <v>12</v>
      </c>
      <c r="K136" s="426">
        <v>450.12</v>
      </c>
    </row>
    <row r="137" spans="1:11" ht="14.4" customHeight="1" x14ac:dyDescent="0.3">
      <c r="A137" s="421" t="s">
        <v>431</v>
      </c>
      <c r="B137" s="422" t="s">
        <v>432</v>
      </c>
      <c r="C137" s="423" t="s">
        <v>436</v>
      </c>
      <c r="D137" s="424" t="s">
        <v>624</v>
      </c>
      <c r="E137" s="423" t="s">
        <v>1194</v>
      </c>
      <c r="F137" s="424" t="s">
        <v>1195</v>
      </c>
      <c r="G137" s="423" t="s">
        <v>906</v>
      </c>
      <c r="H137" s="423" t="s">
        <v>907</v>
      </c>
      <c r="I137" s="425">
        <v>387.2</v>
      </c>
      <c r="J137" s="425">
        <v>4</v>
      </c>
      <c r="K137" s="426">
        <v>1548.8</v>
      </c>
    </row>
    <row r="138" spans="1:11" ht="14.4" customHeight="1" x14ac:dyDescent="0.3">
      <c r="A138" s="421" t="s">
        <v>431</v>
      </c>
      <c r="B138" s="422" t="s">
        <v>432</v>
      </c>
      <c r="C138" s="423" t="s">
        <v>436</v>
      </c>
      <c r="D138" s="424" t="s">
        <v>624</v>
      </c>
      <c r="E138" s="423" t="s">
        <v>1194</v>
      </c>
      <c r="F138" s="424" t="s">
        <v>1195</v>
      </c>
      <c r="G138" s="423" t="s">
        <v>908</v>
      </c>
      <c r="H138" s="423" t="s">
        <v>909</v>
      </c>
      <c r="I138" s="425">
        <v>59.29</v>
      </c>
      <c r="J138" s="425">
        <v>30</v>
      </c>
      <c r="K138" s="426">
        <v>1778.7</v>
      </c>
    </row>
    <row r="139" spans="1:11" ht="14.4" customHeight="1" x14ac:dyDescent="0.3">
      <c r="A139" s="421" t="s">
        <v>431</v>
      </c>
      <c r="B139" s="422" t="s">
        <v>432</v>
      </c>
      <c r="C139" s="423" t="s">
        <v>436</v>
      </c>
      <c r="D139" s="424" t="s">
        <v>624</v>
      </c>
      <c r="E139" s="423" t="s">
        <v>1194</v>
      </c>
      <c r="F139" s="424" t="s">
        <v>1195</v>
      </c>
      <c r="G139" s="423" t="s">
        <v>910</v>
      </c>
      <c r="H139" s="423" t="s">
        <v>911</v>
      </c>
      <c r="I139" s="425">
        <v>591.64</v>
      </c>
      <c r="J139" s="425">
        <v>2</v>
      </c>
      <c r="K139" s="426">
        <v>1183.28</v>
      </c>
    </row>
    <row r="140" spans="1:11" ht="14.4" customHeight="1" x14ac:dyDescent="0.3">
      <c r="A140" s="421" t="s">
        <v>431</v>
      </c>
      <c r="B140" s="422" t="s">
        <v>432</v>
      </c>
      <c r="C140" s="423" t="s">
        <v>436</v>
      </c>
      <c r="D140" s="424" t="s">
        <v>624</v>
      </c>
      <c r="E140" s="423" t="s">
        <v>1194</v>
      </c>
      <c r="F140" s="424" t="s">
        <v>1195</v>
      </c>
      <c r="G140" s="423" t="s">
        <v>912</v>
      </c>
      <c r="H140" s="423" t="s">
        <v>913</v>
      </c>
      <c r="I140" s="425">
        <v>385.99</v>
      </c>
      <c r="J140" s="425">
        <v>13</v>
      </c>
      <c r="K140" s="426">
        <v>5017.87</v>
      </c>
    </row>
    <row r="141" spans="1:11" ht="14.4" customHeight="1" x14ac:dyDescent="0.3">
      <c r="A141" s="421" t="s">
        <v>431</v>
      </c>
      <c r="B141" s="422" t="s">
        <v>432</v>
      </c>
      <c r="C141" s="423" t="s">
        <v>436</v>
      </c>
      <c r="D141" s="424" t="s">
        <v>624</v>
      </c>
      <c r="E141" s="423" t="s">
        <v>1194</v>
      </c>
      <c r="F141" s="424" t="s">
        <v>1195</v>
      </c>
      <c r="G141" s="423" t="s">
        <v>914</v>
      </c>
      <c r="H141" s="423" t="s">
        <v>915</v>
      </c>
      <c r="I141" s="425">
        <v>3.72</v>
      </c>
      <c r="J141" s="425">
        <v>180</v>
      </c>
      <c r="K141" s="426">
        <v>668.85</v>
      </c>
    </row>
    <row r="142" spans="1:11" ht="14.4" customHeight="1" x14ac:dyDescent="0.3">
      <c r="A142" s="421" t="s">
        <v>431</v>
      </c>
      <c r="B142" s="422" t="s">
        <v>432</v>
      </c>
      <c r="C142" s="423" t="s">
        <v>436</v>
      </c>
      <c r="D142" s="424" t="s">
        <v>624</v>
      </c>
      <c r="E142" s="423" t="s">
        <v>1194</v>
      </c>
      <c r="F142" s="424" t="s">
        <v>1195</v>
      </c>
      <c r="G142" s="423" t="s">
        <v>916</v>
      </c>
      <c r="H142" s="423" t="s">
        <v>917</v>
      </c>
      <c r="I142" s="425">
        <v>126.44</v>
      </c>
      <c r="J142" s="425">
        <v>2</v>
      </c>
      <c r="K142" s="426">
        <v>252.89</v>
      </c>
    </row>
    <row r="143" spans="1:11" ht="14.4" customHeight="1" x14ac:dyDescent="0.3">
      <c r="A143" s="421" t="s">
        <v>431</v>
      </c>
      <c r="B143" s="422" t="s">
        <v>432</v>
      </c>
      <c r="C143" s="423" t="s">
        <v>436</v>
      </c>
      <c r="D143" s="424" t="s">
        <v>624</v>
      </c>
      <c r="E143" s="423" t="s">
        <v>1194</v>
      </c>
      <c r="F143" s="424" t="s">
        <v>1195</v>
      </c>
      <c r="G143" s="423" t="s">
        <v>918</v>
      </c>
      <c r="H143" s="423" t="s">
        <v>919</v>
      </c>
      <c r="I143" s="425">
        <v>323.06</v>
      </c>
      <c r="J143" s="425">
        <v>2</v>
      </c>
      <c r="K143" s="426">
        <v>646.12</v>
      </c>
    </row>
    <row r="144" spans="1:11" ht="14.4" customHeight="1" x14ac:dyDescent="0.3">
      <c r="A144" s="421" t="s">
        <v>431</v>
      </c>
      <c r="B144" s="422" t="s">
        <v>432</v>
      </c>
      <c r="C144" s="423" t="s">
        <v>436</v>
      </c>
      <c r="D144" s="424" t="s">
        <v>624</v>
      </c>
      <c r="E144" s="423" t="s">
        <v>1194</v>
      </c>
      <c r="F144" s="424" t="s">
        <v>1195</v>
      </c>
      <c r="G144" s="423" t="s">
        <v>920</v>
      </c>
      <c r="H144" s="423" t="s">
        <v>921</v>
      </c>
      <c r="I144" s="425">
        <v>1.7949999999999999</v>
      </c>
      <c r="J144" s="425">
        <v>500</v>
      </c>
      <c r="K144" s="426">
        <v>892.77</v>
      </c>
    </row>
    <row r="145" spans="1:11" ht="14.4" customHeight="1" x14ac:dyDescent="0.3">
      <c r="A145" s="421" t="s">
        <v>431</v>
      </c>
      <c r="B145" s="422" t="s">
        <v>432</v>
      </c>
      <c r="C145" s="423" t="s">
        <v>436</v>
      </c>
      <c r="D145" s="424" t="s">
        <v>624</v>
      </c>
      <c r="E145" s="423" t="s">
        <v>1194</v>
      </c>
      <c r="F145" s="424" t="s">
        <v>1195</v>
      </c>
      <c r="G145" s="423" t="s">
        <v>922</v>
      </c>
      <c r="H145" s="423" t="s">
        <v>923</v>
      </c>
      <c r="I145" s="425">
        <v>3353.05</v>
      </c>
      <c r="J145" s="425">
        <v>2</v>
      </c>
      <c r="K145" s="426">
        <v>6706.1</v>
      </c>
    </row>
    <row r="146" spans="1:11" ht="14.4" customHeight="1" x14ac:dyDescent="0.3">
      <c r="A146" s="421" t="s">
        <v>431</v>
      </c>
      <c r="B146" s="422" t="s">
        <v>432</v>
      </c>
      <c r="C146" s="423" t="s">
        <v>436</v>
      </c>
      <c r="D146" s="424" t="s">
        <v>624</v>
      </c>
      <c r="E146" s="423" t="s">
        <v>1194</v>
      </c>
      <c r="F146" s="424" t="s">
        <v>1195</v>
      </c>
      <c r="G146" s="423" t="s">
        <v>924</v>
      </c>
      <c r="H146" s="423" t="s">
        <v>925</v>
      </c>
      <c r="I146" s="425">
        <v>514.25</v>
      </c>
      <c r="J146" s="425">
        <v>3</v>
      </c>
      <c r="K146" s="426">
        <v>1542.75</v>
      </c>
    </row>
    <row r="147" spans="1:11" ht="14.4" customHeight="1" x14ac:dyDescent="0.3">
      <c r="A147" s="421" t="s">
        <v>431</v>
      </c>
      <c r="B147" s="422" t="s">
        <v>432</v>
      </c>
      <c r="C147" s="423" t="s">
        <v>436</v>
      </c>
      <c r="D147" s="424" t="s">
        <v>624</v>
      </c>
      <c r="E147" s="423" t="s">
        <v>1194</v>
      </c>
      <c r="F147" s="424" t="s">
        <v>1195</v>
      </c>
      <c r="G147" s="423" t="s">
        <v>926</v>
      </c>
      <c r="H147" s="423" t="s">
        <v>927</v>
      </c>
      <c r="I147" s="425">
        <v>1.84</v>
      </c>
      <c r="J147" s="425">
        <v>200</v>
      </c>
      <c r="K147" s="426">
        <v>368.66</v>
      </c>
    </row>
    <row r="148" spans="1:11" ht="14.4" customHeight="1" x14ac:dyDescent="0.3">
      <c r="A148" s="421" t="s">
        <v>431</v>
      </c>
      <c r="B148" s="422" t="s">
        <v>432</v>
      </c>
      <c r="C148" s="423" t="s">
        <v>436</v>
      </c>
      <c r="D148" s="424" t="s">
        <v>624</v>
      </c>
      <c r="E148" s="423" t="s">
        <v>1194</v>
      </c>
      <c r="F148" s="424" t="s">
        <v>1195</v>
      </c>
      <c r="G148" s="423" t="s">
        <v>928</v>
      </c>
      <c r="H148" s="423" t="s">
        <v>929</v>
      </c>
      <c r="I148" s="425">
        <v>1.7949999999999999</v>
      </c>
      <c r="J148" s="425">
        <v>400</v>
      </c>
      <c r="K148" s="426">
        <v>718.09</v>
      </c>
    </row>
    <row r="149" spans="1:11" ht="14.4" customHeight="1" x14ac:dyDescent="0.3">
      <c r="A149" s="421" t="s">
        <v>431</v>
      </c>
      <c r="B149" s="422" t="s">
        <v>432</v>
      </c>
      <c r="C149" s="423" t="s">
        <v>436</v>
      </c>
      <c r="D149" s="424" t="s">
        <v>624</v>
      </c>
      <c r="E149" s="423" t="s">
        <v>1194</v>
      </c>
      <c r="F149" s="424" t="s">
        <v>1195</v>
      </c>
      <c r="G149" s="423" t="s">
        <v>930</v>
      </c>
      <c r="H149" s="423" t="s">
        <v>931</v>
      </c>
      <c r="I149" s="425">
        <v>962.41666666666663</v>
      </c>
      <c r="J149" s="425">
        <v>5</v>
      </c>
      <c r="K149" s="426">
        <v>4802.16</v>
      </c>
    </row>
    <row r="150" spans="1:11" ht="14.4" customHeight="1" x14ac:dyDescent="0.3">
      <c r="A150" s="421" t="s">
        <v>431</v>
      </c>
      <c r="B150" s="422" t="s">
        <v>432</v>
      </c>
      <c r="C150" s="423" t="s">
        <v>436</v>
      </c>
      <c r="D150" s="424" t="s">
        <v>624</v>
      </c>
      <c r="E150" s="423" t="s">
        <v>1194</v>
      </c>
      <c r="F150" s="424" t="s">
        <v>1195</v>
      </c>
      <c r="G150" s="423" t="s">
        <v>932</v>
      </c>
      <c r="H150" s="423" t="s">
        <v>933</v>
      </c>
      <c r="I150" s="425">
        <v>145.61000000000001</v>
      </c>
      <c r="J150" s="425">
        <v>26</v>
      </c>
      <c r="K150" s="426">
        <v>3785.96</v>
      </c>
    </row>
    <row r="151" spans="1:11" ht="14.4" customHeight="1" x14ac:dyDescent="0.3">
      <c r="A151" s="421" t="s">
        <v>431</v>
      </c>
      <c r="B151" s="422" t="s">
        <v>432</v>
      </c>
      <c r="C151" s="423" t="s">
        <v>436</v>
      </c>
      <c r="D151" s="424" t="s">
        <v>624</v>
      </c>
      <c r="E151" s="423" t="s">
        <v>1194</v>
      </c>
      <c r="F151" s="424" t="s">
        <v>1195</v>
      </c>
      <c r="G151" s="423" t="s">
        <v>934</v>
      </c>
      <c r="H151" s="423" t="s">
        <v>935</v>
      </c>
      <c r="I151" s="425">
        <v>37.51</v>
      </c>
      <c r="J151" s="425">
        <v>18</v>
      </c>
      <c r="K151" s="426">
        <v>675.18</v>
      </c>
    </row>
    <row r="152" spans="1:11" ht="14.4" customHeight="1" x14ac:dyDescent="0.3">
      <c r="A152" s="421" t="s">
        <v>431</v>
      </c>
      <c r="B152" s="422" t="s">
        <v>432</v>
      </c>
      <c r="C152" s="423" t="s">
        <v>436</v>
      </c>
      <c r="D152" s="424" t="s">
        <v>624</v>
      </c>
      <c r="E152" s="423" t="s">
        <v>1194</v>
      </c>
      <c r="F152" s="424" t="s">
        <v>1195</v>
      </c>
      <c r="G152" s="423" t="s">
        <v>936</v>
      </c>
      <c r="H152" s="423" t="s">
        <v>937</v>
      </c>
      <c r="I152" s="425">
        <v>71.39</v>
      </c>
      <c r="J152" s="425">
        <v>30</v>
      </c>
      <c r="K152" s="426">
        <v>2141.6999999999998</v>
      </c>
    </row>
    <row r="153" spans="1:11" ht="14.4" customHeight="1" x14ac:dyDescent="0.3">
      <c r="A153" s="421" t="s">
        <v>431</v>
      </c>
      <c r="B153" s="422" t="s">
        <v>432</v>
      </c>
      <c r="C153" s="423" t="s">
        <v>436</v>
      </c>
      <c r="D153" s="424" t="s">
        <v>624</v>
      </c>
      <c r="E153" s="423" t="s">
        <v>1194</v>
      </c>
      <c r="F153" s="424" t="s">
        <v>1195</v>
      </c>
      <c r="G153" s="423" t="s">
        <v>938</v>
      </c>
      <c r="H153" s="423" t="s">
        <v>939</v>
      </c>
      <c r="I153" s="425">
        <v>383.57</v>
      </c>
      <c r="J153" s="425">
        <v>2</v>
      </c>
      <c r="K153" s="426">
        <v>767.14</v>
      </c>
    </row>
    <row r="154" spans="1:11" ht="14.4" customHeight="1" x14ac:dyDescent="0.3">
      <c r="A154" s="421" t="s">
        <v>431</v>
      </c>
      <c r="B154" s="422" t="s">
        <v>432</v>
      </c>
      <c r="C154" s="423" t="s">
        <v>436</v>
      </c>
      <c r="D154" s="424" t="s">
        <v>624</v>
      </c>
      <c r="E154" s="423" t="s">
        <v>1194</v>
      </c>
      <c r="F154" s="424" t="s">
        <v>1195</v>
      </c>
      <c r="G154" s="423" t="s">
        <v>940</v>
      </c>
      <c r="H154" s="423" t="s">
        <v>941</v>
      </c>
      <c r="I154" s="425">
        <v>2928.2</v>
      </c>
      <c r="J154" s="425">
        <v>1</v>
      </c>
      <c r="K154" s="426">
        <v>2928.2</v>
      </c>
    </row>
    <row r="155" spans="1:11" ht="14.4" customHeight="1" x14ac:dyDescent="0.3">
      <c r="A155" s="421" t="s">
        <v>431</v>
      </c>
      <c r="B155" s="422" t="s">
        <v>432</v>
      </c>
      <c r="C155" s="423" t="s">
        <v>436</v>
      </c>
      <c r="D155" s="424" t="s">
        <v>624</v>
      </c>
      <c r="E155" s="423" t="s">
        <v>1194</v>
      </c>
      <c r="F155" s="424" t="s">
        <v>1195</v>
      </c>
      <c r="G155" s="423" t="s">
        <v>942</v>
      </c>
      <c r="H155" s="423" t="s">
        <v>943</v>
      </c>
      <c r="I155" s="425">
        <v>1004.01</v>
      </c>
      <c r="J155" s="425">
        <v>2</v>
      </c>
      <c r="K155" s="426">
        <v>2008.02</v>
      </c>
    </row>
    <row r="156" spans="1:11" ht="14.4" customHeight="1" x14ac:dyDescent="0.3">
      <c r="A156" s="421" t="s">
        <v>431</v>
      </c>
      <c r="B156" s="422" t="s">
        <v>432</v>
      </c>
      <c r="C156" s="423" t="s">
        <v>436</v>
      </c>
      <c r="D156" s="424" t="s">
        <v>624</v>
      </c>
      <c r="E156" s="423" t="s">
        <v>1194</v>
      </c>
      <c r="F156" s="424" t="s">
        <v>1195</v>
      </c>
      <c r="G156" s="423" t="s">
        <v>944</v>
      </c>
      <c r="H156" s="423" t="s">
        <v>945</v>
      </c>
      <c r="I156" s="425">
        <v>145.59</v>
      </c>
      <c r="J156" s="425">
        <v>41</v>
      </c>
      <c r="K156" s="426">
        <v>5969.19</v>
      </c>
    </row>
    <row r="157" spans="1:11" ht="14.4" customHeight="1" x14ac:dyDescent="0.3">
      <c r="A157" s="421" t="s">
        <v>431</v>
      </c>
      <c r="B157" s="422" t="s">
        <v>432</v>
      </c>
      <c r="C157" s="423" t="s">
        <v>436</v>
      </c>
      <c r="D157" s="424" t="s">
        <v>624</v>
      </c>
      <c r="E157" s="423" t="s">
        <v>1194</v>
      </c>
      <c r="F157" s="424" t="s">
        <v>1195</v>
      </c>
      <c r="G157" s="423" t="s">
        <v>946</v>
      </c>
      <c r="H157" s="423" t="s">
        <v>947</v>
      </c>
      <c r="I157" s="425">
        <v>172.99</v>
      </c>
      <c r="J157" s="425">
        <v>1</v>
      </c>
      <c r="K157" s="426">
        <v>172.99</v>
      </c>
    </row>
    <row r="158" spans="1:11" ht="14.4" customHeight="1" x14ac:dyDescent="0.3">
      <c r="A158" s="421" t="s">
        <v>431</v>
      </c>
      <c r="B158" s="422" t="s">
        <v>432</v>
      </c>
      <c r="C158" s="423" t="s">
        <v>436</v>
      </c>
      <c r="D158" s="424" t="s">
        <v>624</v>
      </c>
      <c r="E158" s="423" t="s">
        <v>1194</v>
      </c>
      <c r="F158" s="424" t="s">
        <v>1195</v>
      </c>
      <c r="G158" s="423" t="s">
        <v>948</v>
      </c>
      <c r="H158" s="423" t="s">
        <v>949</v>
      </c>
      <c r="I158" s="425">
        <v>1122.8800000000001</v>
      </c>
      <c r="J158" s="425">
        <v>2</v>
      </c>
      <c r="K158" s="426">
        <v>2245.75</v>
      </c>
    </row>
    <row r="159" spans="1:11" ht="14.4" customHeight="1" x14ac:dyDescent="0.3">
      <c r="A159" s="421" t="s">
        <v>431</v>
      </c>
      <c r="B159" s="422" t="s">
        <v>432</v>
      </c>
      <c r="C159" s="423" t="s">
        <v>436</v>
      </c>
      <c r="D159" s="424" t="s">
        <v>624</v>
      </c>
      <c r="E159" s="423" t="s">
        <v>1194</v>
      </c>
      <c r="F159" s="424" t="s">
        <v>1195</v>
      </c>
      <c r="G159" s="423" t="s">
        <v>950</v>
      </c>
      <c r="H159" s="423" t="s">
        <v>951</v>
      </c>
      <c r="I159" s="425">
        <v>370</v>
      </c>
      <c r="J159" s="425">
        <v>3</v>
      </c>
      <c r="K159" s="426">
        <v>1110</v>
      </c>
    </row>
    <row r="160" spans="1:11" ht="14.4" customHeight="1" x14ac:dyDescent="0.3">
      <c r="A160" s="421" t="s">
        <v>431</v>
      </c>
      <c r="B160" s="422" t="s">
        <v>432</v>
      </c>
      <c r="C160" s="423" t="s">
        <v>436</v>
      </c>
      <c r="D160" s="424" t="s">
        <v>624</v>
      </c>
      <c r="E160" s="423" t="s">
        <v>1194</v>
      </c>
      <c r="F160" s="424" t="s">
        <v>1195</v>
      </c>
      <c r="G160" s="423" t="s">
        <v>952</v>
      </c>
      <c r="H160" s="423" t="s">
        <v>953</v>
      </c>
      <c r="I160" s="425">
        <v>100.01</v>
      </c>
      <c r="J160" s="425">
        <v>4</v>
      </c>
      <c r="K160" s="426">
        <v>400.03</v>
      </c>
    </row>
    <row r="161" spans="1:11" ht="14.4" customHeight="1" x14ac:dyDescent="0.3">
      <c r="A161" s="421" t="s">
        <v>431</v>
      </c>
      <c r="B161" s="422" t="s">
        <v>432</v>
      </c>
      <c r="C161" s="423" t="s">
        <v>436</v>
      </c>
      <c r="D161" s="424" t="s">
        <v>624</v>
      </c>
      <c r="E161" s="423" t="s">
        <v>1194</v>
      </c>
      <c r="F161" s="424" t="s">
        <v>1195</v>
      </c>
      <c r="G161" s="423" t="s">
        <v>954</v>
      </c>
      <c r="H161" s="423" t="s">
        <v>955</v>
      </c>
      <c r="I161" s="425">
        <v>1300.75</v>
      </c>
      <c r="J161" s="425">
        <v>1</v>
      </c>
      <c r="K161" s="426">
        <v>1300.75</v>
      </c>
    </row>
    <row r="162" spans="1:11" ht="14.4" customHeight="1" x14ac:dyDescent="0.3">
      <c r="A162" s="421" t="s">
        <v>431</v>
      </c>
      <c r="B162" s="422" t="s">
        <v>432</v>
      </c>
      <c r="C162" s="423" t="s">
        <v>436</v>
      </c>
      <c r="D162" s="424" t="s">
        <v>624</v>
      </c>
      <c r="E162" s="423" t="s">
        <v>1194</v>
      </c>
      <c r="F162" s="424" t="s">
        <v>1195</v>
      </c>
      <c r="G162" s="423" t="s">
        <v>956</v>
      </c>
      <c r="H162" s="423" t="s">
        <v>957</v>
      </c>
      <c r="I162" s="425">
        <v>3.83</v>
      </c>
      <c r="J162" s="425">
        <v>400</v>
      </c>
      <c r="K162" s="426">
        <v>1533.0700000000002</v>
      </c>
    </row>
    <row r="163" spans="1:11" ht="14.4" customHeight="1" x14ac:dyDescent="0.3">
      <c r="A163" s="421" t="s">
        <v>431</v>
      </c>
      <c r="B163" s="422" t="s">
        <v>432</v>
      </c>
      <c r="C163" s="423" t="s">
        <v>436</v>
      </c>
      <c r="D163" s="424" t="s">
        <v>624</v>
      </c>
      <c r="E163" s="423" t="s">
        <v>1194</v>
      </c>
      <c r="F163" s="424" t="s">
        <v>1195</v>
      </c>
      <c r="G163" s="423" t="s">
        <v>958</v>
      </c>
      <c r="H163" s="423" t="s">
        <v>959</v>
      </c>
      <c r="I163" s="425">
        <v>1.84</v>
      </c>
      <c r="J163" s="425">
        <v>200</v>
      </c>
      <c r="K163" s="426">
        <v>368.66</v>
      </c>
    </row>
    <row r="164" spans="1:11" ht="14.4" customHeight="1" x14ac:dyDescent="0.3">
      <c r="A164" s="421" t="s">
        <v>431</v>
      </c>
      <c r="B164" s="422" t="s">
        <v>432</v>
      </c>
      <c r="C164" s="423" t="s">
        <v>436</v>
      </c>
      <c r="D164" s="424" t="s">
        <v>624</v>
      </c>
      <c r="E164" s="423" t="s">
        <v>1194</v>
      </c>
      <c r="F164" s="424" t="s">
        <v>1195</v>
      </c>
      <c r="G164" s="423" t="s">
        <v>960</v>
      </c>
      <c r="H164" s="423" t="s">
        <v>961</v>
      </c>
      <c r="I164" s="425">
        <v>865.15</v>
      </c>
      <c r="J164" s="425">
        <v>1</v>
      </c>
      <c r="K164" s="426">
        <v>865.15</v>
      </c>
    </row>
    <row r="165" spans="1:11" ht="14.4" customHeight="1" x14ac:dyDescent="0.3">
      <c r="A165" s="421" t="s">
        <v>431</v>
      </c>
      <c r="B165" s="422" t="s">
        <v>432</v>
      </c>
      <c r="C165" s="423" t="s">
        <v>436</v>
      </c>
      <c r="D165" s="424" t="s">
        <v>624</v>
      </c>
      <c r="E165" s="423" t="s">
        <v>1194</v>
      </c>
      <c r="F165" s="424" t="s">
        <v>1195</v>
      </c>
      <c r="G165" s="423" t="s">
        <v>962</v>
      </c>
      <c r="H165" s="423" t="s">
        <v>963</v>
      </c>
      <c r="I165" s="425">
        <v>2731</v>
      </c>
      <c r="J165" s="425">
        <v>4</v>
      </c>
      <c r="K165" s="426">
        <v>10923.99</v>
      </c>
    </row>
    <row r="166" spans="1:11" ht="14.4" customHeight="1" x14ac:dyDescent="0.3">
      <c r="A166" s="421" t="s">
        <v>431</v>
      </c>
      <c r="B166" s="422" t="s">
        <v>432</v>
      </c>
      <c r="C166" s="423" t="s">
        <v>436</v>
      </c>
      <c r="D166" s="424" t="s">
        <v>624</v>
      </c>
      <c r="E166" s="423" t="s">
        <v>1194</v>
      </c>
      <c r="F166" s="424" t="s">
        <v>1195</v>
      </c>
      <c r="G166" s="423" t="s">
        <v>964</v>
      </c>
      <c r="H166" s="423" t="s">
        <v>965</v>
      </c>
      <c r="I166" s="425">
        <v>11.5</v>
      </c>
      <c r="J166" s="425">
        <v>90</v>
      </c>
      <c r="K166" s="426">
        <v>1035</v>
      </c>
    </row>
    <row r="167" spans="1:11" ht="14.4" customHeight="1" x14ac:dyDescent="0.3">
      <c r="A167" s="421" t="s">
        <v>431</v>
      </c>
      <c r="B167" s="422" t="s">
        <v>432</v>
      </c>
      <c r="C167" s="423" t="s">
        <v>436</v>
      </c>
      <c r="D167" s="424" t="s">
        <v>624</v>
      </c>
      <c r="E167" s="423" t="s">
        <v>1194</v>
      </c>
      <c r="F167" s="424" t="s">
        <v>1195</v>
      </c>
      <c r="G167" s="423" t="s">
        <v>966</v>
      </c>
      <c r="H167" s="423" t="s">
        <v>967</v>
      </c>
      <c r="I167" s="425">
        <v>145.6</v>
      </c>
      <c r="J167" s="425">
        <v>29</v>
      </c>
      <c r="K167" s="426">
        <v>4222.3599999999997</v>
      </c>
    </row>
    <row r="168" spans="1:11" ht="14.4" customHeight="1" x14ac:dyDescent="0.3">
      <c r="A168" s="421" t="s">
        <v>431</v>
      </c>
      <c r="B168" s="422" t="s">
        <v>432</v>
      </c>
      <c r="C168" s="423" t="s">
        <v>436</v>
      </c>
      <c r="D168" s="424" t="s">
        <v>624</v>
      </c>
      <c r="E168" s="423" t="s">
        <v>1194</v>
      </c>
      <c r="F168" s="424" t="s">
        <v>1195</v>
      </c>
      <c r="G168" s="423" t="s">
        <v>968</v>
      </c>
      <c r="H168" s="423" t="s">
        <v>969</v>
      </c>
      <c r="I168" s="425">
        <v>1.7949999999999999</v>
      </c>
      <c r="J168" s="425">
        <v>400</v>
      </c>
      <c r="K168" s="426">
        <v>718.06999999999994</v>
      </c>
    </row>
    <row r="169" spans="1:11" ht="14.4" customHeight="1" x14ac:dyDescent="0.3">
      <c r="A169" s="421" t="s">
        <v>431</v>
      </c>
      <c r="B169" s="422" t="s">
        <v>432</v>
      </c>
      <c r="C169" s="423" t="s">
        <v>436</v>
      </c>
      <c r="D169" s="424" t="s">
        <v>624</v>
      </c>
      <c r="E169" s="423" t="s">
        <v>1194</v>
      </c>
      <c r="F169" s="424" t="s">
        <v>1195</v>
      </c>
      <c r="G169" s="423" t="s">
        <v>970</v>
      </c>
      <c r="H169" s="423" t="s">
        <v>971</v>
      </c>
      <c r="I169" s="425">
        <v>473.11</v>
      </c>
      <c r="J169" s="425">
        <v>2</v>
      </c>
      <c r="K169" s="426">
        <v>946.22</v>
      </c>
    </row>
    <row r="170" spans="1:11" ht="14.4" customHeight="1" x14ac:dyDescent="0.3">
      <c r="A170" s="421" t="s">
        <v>431</v>
      </c>
      <c r="B170" s="422" t="s">
        <v>432</v>
      </c>
      <c r="C170" s="423" t="s">
        <v>436</v>
      </c>
      <c r="D170" s="424" t="s">
        <v>624</v>
      </c>
      <c r="E170" s="423" t="s">
        <v>1194</v>
      </c>
      <c r="F170" s="424" t="s">
        <v>1195</v>
      </c>
      <c r="G170" s="423" t="s">
        <v>972</v>
      </c>
      <c r="H170" s="423" t="s">
        <v>973</v>
      </c>
      <c r="I170" s="425">
        <v>2432.1</v>
      </c>
      <c r="J170" s="425">
        <v>1</v>
      </c>
      <c r="K170" s="426">
        <v>2432.1</v>
      </c>
    </row>
    <row r="171" spans="1:11" ht="14.4" customHeight="1" x14ac:dyDescent="0.3">
      <c r="A171" s="421" t="s">
        <v>431</v>
      </c>
      <c r="B171" s="422" t="s">
        <v>432</v>
      </c>
      <c r="C171" s="423" t="s">
        <v>436</v>
      </c>
      <c r="D171" s="424" t="s">
        <v>624</v>
      </c>
      <c r="E171" s="423" t="s">
        <v>1194</v>
      </c>
      <c r="F171" s="424" t="s">
        <v>1195</v>
      </c>
      <c r="G171" s="423" t="s">
        <v>974</v>
      </c>
      <c r="H171" s="423" t="s">
        <v>975</v>
      </c>
      <c r="I171" s="425">
        <v>98.31</v>
      </c>
      <c r="J171" s="425">
        <v>12</v>
      </c>
      <c r="K171" s="426">
        <v>1179.75</v>
      </c>
    </row>
    <row r="172" spans="1:11" ht="14.4" customHeight="1" x14ac:dyDescent="0.3">
      <c r="A172" s="421" t="s">
        <v>431</v>
      </c>
      <c r="B172" s="422" t="s">
        <v>432</v>
      </c>
      <c r="C172" s="423" t="s">
        <v>436</v>
      </c>
      <c r="D172" s="424" t="s">
        <v>624</v>
      </c>
      <c r="E172" s="423" t="s">
        <v>1194</v>
      </c>
      <c r="F172" s="424" t="s">
        <v>1195</v>
      </c>
      <c r="G172" s="423" t="s">
        <v>976</v>
      </c>
      <c r="H172" s="423" t="s">
        <v>977</v>
      </c>
      <c r="I172" s="425">
        <v>73.81</v>
      </c>
      <c r="J172" s="425">
        <v>6</v>
      </c>
      <c r="K172" s="426">
        <v>442.86</v>
      </c>
    </row>
    <row r="173" spans="1:11" ht="14.4" customHeight="1" x14ac:dyDescent="0.3">
      <c r="A173" s="421" t="s">
        <v>431</v>
      </c>
      <c r="B173" s="422" t="s">
        <v>432</v>
      </c>
      <c r="C173" s="423" t="s">
        <v>436</v>
      </c>
      <c r="D173" s="424" t="s">
        <v>624</v>
      </c>
      <c r="E173" s="423" t="s">
        <v>1194</v>
      </c>
      <c r="F173" s="424" t="s">
        <v>1195</v>
      </c>
      <c r="G173" s="423" t="s">
        <v>978</v>
      </c>
      <c r="H173" s="423" t="s">
        <v>979</v>
      </c>
      <c r="I173" s="425">
        <v>1115</v>
      </c>
      <c r="J173" s="425">
        <v>1</v>
      </c>
      <c r="K173" s="426">
        <v>1115</v>
      </c>
    </row>
    <row r="174" spans="1:11" ht="14.4" customHeight="1" x14ac:dyDescent="0.3">
      <c r="A174" s="421" t="s">
        <v>431</v>
      </c>
      <c r="B174" s="422" t="s">
        <v>432</v>
      </c>
      <c r="C174" s="423" t="s">
        <v>436</v>
      </c>
      <c r="D174" s="424" t="s">
        <v>624</v>
      </c>
      <c r="E174" s="423" t="s">
        <v>1194</v>
      </c>
      <c r="F174" s="424" t="s">
        <v>1195</v>
      </c>
      <c r="G174" s="423" t="s">
        <v>980</v>
      </c>
      <c r="H174" s="423" t="s">
        <v>981</v>
      </c>
      <c r="I174" s="425">
        <v>913.49</v>
      </c>
      <c r="J174" s="425">
        <v>1</v>
      </c>
      <c r="K174" s="426">
        <v>913.49</v>
      </c>
    </row>
    <row r="175" spans="1:11" ht="14.4" customHeight="1" x14ac:dyDescent="0.3">
      <c r="A175" s="421" t="s">
        <v>431</v>
      </c>
      <c r="B175" s="422" t="s">
        <v>432</v>
      </c>
      <c r="C175" s="423" t="s">
        <v>436</v>
      </c>
      <c r="D175" s="424" t="s">
        <v>624</v>
      </c>
      <c r="E175" s="423" t="s">
        <v>1194</v>
      </c>
      <c r="F175" s="424" t="s">
        <v>1195</v>
      </c>
      <c r="G175" s="423" t="s">
        <v>982</v>
      </c>
      <c r="H175" s="423" t="s">
        <v>983</v>
      </c>
      <c r="I175" s="425">
        <v>124.63</v>
      </c>
      <c r="J175" s="425">
        <v>20</v>
      </c>
      <c r="K175" s="426">
        <v>2492.6</v>
      </c>
    </row>
    <row r="176" spans="1:11" ht="14.4" customHeight="1" x14ac:dyDescent="0.3">
      <c r="A176" s="421" t="s">
        <v>431</v>
      </c>
      <c r="B176" s="422" t="s">
        <v>432</v>
      </c>
      <c r="C176" s="423" t="s">
        <v>436</v>
      </c>
      <c r="D176" s="424" t="s">
        <v>624</v>
      </c>
      <c r="E176" s="423" t="s">
        <v>1194</v>
      </c>
      <c r="F176" s="424" t="s">
        <v>1195</v>
      </c>
      <c r="G176" s="423" t="s">
        <v>984</v>
      </c>
      <c r="H176" s="423" t="s">
        <v>985</v>
      </c>
      <c r="I176" s="425">
        <v>379.94</v>
      </c>
      <c r="J176" s="425">
        <v>2</v>
      </c>
      <c r="K176" s="426">
        <v>759.88</v>
      </c>
    </row>
    <row r="177" spans="1:11" ht="14.4" customHeight="1" x14ac:dyDescent="0.3">
      <c r="A177" s="421" t="s">
        <v>431</v>
      </c>
      <c r="B177" s="422" t="s">
        <v>432</v>
      </c>
      <c r="C177" s="423" t="s">
        <v>436</v>
      </c>
      <c r="D177" s="424" t="s">
        <v>624</v>
      </c>
      <c r="E177" s="423" t="s">
        <v>1194</v>
      </c>
      <c r="F177" s="424" t="s">
        <v>1195</v>
      </c>
      <c r="G177" s="423" t="s">
        <v>986</v>
      </c>
      <c r="H177" s="423" t="s">
        <v>987</v>
      </c>
      <c r="I177" s="425">
        <v>19.96</v>
      </c>
      <c r="J177" s="425">
        <v>10</v>
      </c>
      <c r="K177" s="426">
        <v>199.65</v>
      </c>
    </row>
    <row r="178" spans="1:11" ht="14.4" customHeight="1" x14ac:dyDescent="0.3">
      <c r="A178" s="421" t="s">
        <v>431</v>
      </c>
      <c r="B178" s="422" t="s">
        <v>432</v>
      </c>
      <c r="C178" s="423" t="s">
        <v>436</v>
      </c>
      <c r="D178" s="424" t="s">
        <v>624</v>
      </c>
      <c r="E178" s="423" t="s">
        <v>1194</v>
      </c>
      <c r="F178" s="424" t="s">
        <v>1195</v>
      </c>
      <c r="G178" s="423" t="s">
        <v>988</v>
      </c>
      <c r="H178" s="423" t="s">
        <v>989</v>
      </c>
      <c r="I178" s="425">
        <v>144.66999999999999</v>
      </c>
      <c r="J178" s="425">
        <v>12</v>
      </c>
      <c r="K178" s="426">
        <v>1736</v>
      </c>
    </row>
    <row r="179" spans="1:11" ht="14.4" customHeight="1" x14ac:dyDescent="0.3">
      <c r="A179" s="421" t="s">
        <v>431</v>
      </c>
      <c r="B179" s="422" t="s">
        <v>432</v>
      </c>
      <c r="C179" s="423" t="s">
        <v>436</v>
      </c>
      <c r="D179" s="424" t="s">
        <v>624</v>
      </c>
      <c r="E179" s="423" t="s">
        <v>1194</v>
      </c>
      <c r="F179" s="424" t="s">
        <v>1195</v>
      </c>
      <c r="G179" s="423" t="s">
        <v>990</v>
      </c>
      <c r="H179" s="423" t="s">
        <v>991</v>
      </c>
      <c r="I179" s="425">
        <v>3.14</v>
      </c>
      <c r="J179" s="425">
        <v>300</v>
      </c>
      <c r="K179" s="426">
        <v>927.78</v>
      </c>
    </row>
    <row r="180" spans="1:11" ht="14.4" customHeight="1" x14ac:dyDescent="0.3">
      <c r="A180" s="421" t="s">
        <v>431</v>
      </c>
      <c r="B180" s="422" t="s">
        <v>432</v>
      </c>
      <c r="C180" s="423" t="s">
        <v>436</v>
      </c>
      <c r="D180" s="424" t="s">
        <v>624</v>
      </c>
      <c r="E180" s="423" t="s">
        <v>1194</v>
      </c>
      <c r="F180" s="424" t="s">
        <v>1195</v>
      </c>
      <c r="G180" s="423" t="s">
        <v>992</v>
      </c>
      <c r="H180" s="423" t="s">
        <v>993</v>
      </c>
      <c r="I180" s="425">
        <v>98.82</v>
      </c>
      <c r="J180" s="425">
        <v>12</v>
      </c>
      <c r="K180" s="426">
        <v>1185.8</v>
      </c>
    </row>
    <row r="181" spans="1:11" ht="14.4" customHeight="1" x14ac:dyDescent="0.3">
      <c r="A181" s="421" t="s">
        <v>431</v>
      </c>
      <c r="B181" s="422" t="s">
        <v>432</v>
      </c>
      <c r="C181" s="423" t="s">
        <v>436</v>
      </c>
      <c r="D181" s="424" t="s">
        <v>624</v>
      </c>
      <c r="E181" s="423" t="s">
        <v>1194</v>
      </c>
      <c r="F181" s="424" t="s">
        <v>1195</v>
      </c>
      <c r="G181" s="423" t="s">
        <v>994</v>
      </c>
      <c r="H181" s="423" t="s">
        <v>995</v>
      </c>
      <c r="I181" s="425">
        <v>69.37</v>
      </c>
      <c r="J181" s="425">
        <v>12</v>
      </c>
      <c r="K181" s="426">
        <v>832.48</v>
      </c>
    </row>
    <row r="182" spans="1:11" ht="14.4" customHeight="1" x14ac:dyDescent="0.3">
      <c r="A182" s="421" t="s">
        <v>431</v>
      </c>
      <c r="B182" s="422" t="s">
        <v>432</v>
      </c>
      <c r="C182" s="423" t="s">
        <v>436</v>
      </c>
      <c r="D182" s="424" t="s">
        <v>624</v>
      </c>
      <c r="E182" s="423" t="s">
        <v>1194</v>
      </c>
      <c r="F182" s="424" t="s">
        <v>1195</v>
      </c>
      <c r="G182" s="423" t="s">
        <v>996</v>
      </c>
      <c r="H182" s="423" t="s">
        <v>997</v>
      </c>
      <c r="I182" s="425">
        <v>363</v>
      </c>
      <c r="J182" s="425">
        <v>1</v>
      </c>
      <c r="K182" s="426">
        <v>363</v>
      </c>
    </row>
    <row r="183" spans="1:11" ht="14.4" customHeight="1" x14ac:dyDescent="0.3">
      <c r="A183" s="421" t="s">
        <v>431</v>
      </c>
      <c r="B183" s="422" t="s">
        <v>432</v>
      </c>
      <c r="C183" s="423" t="s">
        <v>436</v>
      </c>
      <c r="D183" s="424" t="s">
        <v>624</v>
      </c>
      <c r="E183" s="423" t="s">
        <v>1194</v>
      </c>
      <c r="F183" s="424" t="s">
        <v>1195</v>
      </c>
      <c r="G183" s="423" t="s">
        <v>998</v>
      </c>
      <c r="H183" s="423" t="s">
        <v>999</v>
      </c>
      <c r="I183" s="425">
        <v>402.93</v>
      </c>
      <c r="J183" s="425">
        <v>1</v>
      </c>
      <c r="K183" s="426">
        <v>402.93</v>
      </c>
    </row>
    <row r="184" spans="1:11" ht="14.4" customHeight="1" x14ac:dyDescent="0.3">
      <c r="A184" s="421" t="s">
        <v>431</v>
      </c>
      <c r="B184" s="422" t="s">
        <v>432</v>
      </c>
      <c r="C184" s="423" t="s">
        <v>436</v>
      </c>
      <c r="D184" s="424" t="s">
        <v>624</v>
      </c>
      <c r="E184" s="423" t="s">
        <v>1194</v>
      </c>
      <c r="F184" s="424" t="s">
        <v>1195</v>
      </c>
      <c r="G184" s="423" t="s">
        <v>1000</v>
      </c>
      <c r="H184" s="423" t="s">
        <v>1001</v>
      </c>
      <c r="I184" s="425">
        <v>3.72</v>
      </c>
      <c r="J184" s="425">
        <v>120</v>
      </c>
      <c r="K184" s="426">
        <v>445.9</v>
      </c>
    </row>
    <row r="185" spans="1:11" ht="14.4" customHeight="1" x14ac:dyDescent="0.3">
      <c r="A185" s="421" t="s">
        <v>431</v>
      </c>
      <c r="B185" s="422" t="s">
        <v>432</v>
      </c>
      <c r="C185" s="423" t="s">
        <v>436</v>
      </c>
      <c r="D185" s="424" t="s">
        <v>624</v>
      </c>
      <c r="E185" s="423" t="s">
        <v>1194</v>
      </c>
      <c r="F185" s="424" t="s">
        <v>1195</v>
      </c>
      <c r="G185" s="423" t="s">
        <v>1002</v>
      </c>
      <c r="H185" s="423" t="s">
        <v>1003</v>
      </c>
      <c r="I185" s="425">
        <v>3.72</v>
      </c>
      <c r="J185" s="425">
        <v>120</v>
      </c>
      <c r="K185" s="426">
        <v>445.9</v>
      </c>
    </row>
    <row r="186" spans="1:11" ht="14.4" customHeight="1" x14ac:dyDescent="0.3">
      <c r="A186" s="421" t="s">
        <v>431</v>
      </c>
      <c r="B186" s="422" t="s">
        <v>432</v>
      </c>
      <c r="C186" s="423" t="s">
        <v>436</v>
      </c>
      <c r="D186" s="424" t="s">
        <v>624</v>
      </c>
      <c r="E186" s="423" t="s">
        <v>1194</v>
      </c>
      <c r="F186" s="424" t="s">
        <v>1195</v>
      </c>
      <c r="G186" s="423" t="s">
        <v>1004</v>
      </c>
      <c r="H186" s="423" t="s">
        <v>1005</v>
      </c>
      <c r="I186" s="425">
        <v>5.35</v>
      </c>
      <c r="J186" s="425">
        <v>60</v>
      </c>
      <c r="K186" s="426">
        <v>321.10000000000002</v>
      </c>
    </row>
    <row r="187" spans="1:11" ht="14.4" customHeight="1" x14ac:dyDescent="0.3">
      <c r="A187" s="421" t="s">
        <v>431</v>
      </c>
      <c r="B187" s="422" t="s">
        <v>432</v>
      </c>
      <c r="C187" s="423" t="s">
        <v>436</v>
      </c>
      <c r="D187" s="424" t="s">
        <v>624</v>
      </c>
      <c r="E187" s="423" t="s">
        <v>1194</v>
      </c>
      <c r="F187" s="424" t="s">
        <v>1195</v>
      </c>
      <c r="G187" s="423" t="s">
        <v>1006</v>
      </c>
      <c r="H187" s="423" t="s">
        <v>1007</v>
      </c>
      <c r="I187" s="425">
        <v>142.755</v>
      </c>
      <c r="J187" s="425">
        <v>6</v>
      </c>
      <c r="K187" s="426">
        <v>793.08</v>
      </c>
    </row>
    <row r="188" spans="1:11" ht="14.4" customHeight="1" x14ac:dyDescent="0.3">
      <c r="A188" s="421" t="s">
        <v>431</v>
      </c>
      <c r="B188" s="422" t="s">
        <v>432</v>
      </c>
      <c r="C188" s="423" t="s">
        <v>436</v>
      </c>
      <c r="D188" s="424" t="s">
        <v>624</v>
      </c>
      <c r="E188" s="423" t="s">
        <v>1194</v>
      </c>
      <c r="F188" s="424" t="s">
        <v>1195</v>
      </c>
      <c r="G188" s="423" t="s">
        <v>1008</v>
      </c>
      <c r="H188" s="423" t="s">
        <v>1009</v>
      </c>
      <c r="I188" s="425">
        <v>1681.01</v>
      </c>
      <c r="J188" s="425">
        <v>2</v>
      </c>
      <c r="K188" s="426">
        <v>3362.01</v>
      </c>
    </row>
    <row r="189" spans="1:11" ht="14.4" customHeight="1" x14ac:dyDescent="0.3">
      <c r="A189" s="421" t="s">
        <v>431</v>
      </c>
      <c r="B189" s="422" t="s">
        <v>432</v>
      </c>
      <c r="C189" s="423" t="s">
        <v>436</v>
      </c>
      <c r="D189" s="424" t="s">
        <v>624</v>
      </c>
      <c r="E189" s="423" t="s">
        <v>1194</v>
      </c>
      <c r="F189" s="424" t="s">
        <v>1195</v>
      </c>
      <c r="G189" s="423" t="s">
        <v>1010</v>
      </c>
      <c r="H189" s="423" t="s">
        <v>1011</v>
      </c>
      <c r="I189" s="425">
        <v>184.53</v>
      </c>
      <c r="J189" s="425">
        <v>6</v>
      </c>
      <c r="K189" s="426">
        <v>1107.1500000000001</v>
      </c>
    </row>
    <row r="190" spans="1:11" ht="14.4" customHeight="1" x14ac:dyDescent="0.3">
      <c r="A190" s="421" t="s">
        <v>431</v>
      </c>
      <c r="B190" s="422" t="s">
        <v>432</v>
      </c>
      <c r="C190" s="423" t="s">
        <v>436</v>
      </c>
      <c r="D190" s="424" t="s">
        <v>624</v>
      </c>
      <c r="E190" s="423" t="s">
        <v>1194</v>
      </c>
      <c r="F190" s="424" t="s">
        <v>1195</v>
      </c>
      <c r="G190" s="423" t="s">
        <v>1012</v>
      </c>
      <c r="H190" s="423" t="s">
        <v>1013</v>
      </c>
      <c r="I190" s="425">
        <v>59.29</v>
      </c>
      <c r="J190" s="425">
        <v>30</v>
      </c>
      <c r="K190" s="426">
        <v>1778.7</v>
      </c>
    </row>
    <row r="191" spans="1:11" ht="14.4" customHeight="1" x14ac:dyDescent="0.3">
      <c r="A191" s="421" t="s">
        <v>431</v>
      </c>
      <c r="B191" s="422" t="s">
        <v>432</v>
      </c>
      <c r="C191" s="423" t="s">
        <v>436</v>
      </c>
      <c r="D191" s="424" t="s">
        <v>624</v>
      </c>
      <c r="E191" s="423" t="s">
        <v>1194</v>
      </c>
      <c r="F191" s="424" t="s">
        <v>1195</v>
      </c>
      <c r="G191" s="423" t="s">
        <v>1014</v>
      </c>
      <c r="H191" s="423" t="s">
        <v>1015</v>
      </c>
      <c r="I191" s="425">
        <v>1.84</v>
      </c>
      <c r="J191" s="425">
        <v>200</v>
      </c>
      <c r="K191" s="426">
        <v>368.67</v>
      </c>
    </row>
    <row r="192" spans="1:11" ht="14.4" customHeight="1" x14ac:dyDescent="0.3">
      <c r="A192" s="421" t="s">
        <v>431</v>
      </c>
      <c r="B192" s="422" t="s">
        <v>432</v>
      </c>
      <c r="C192" s="423" t="s">
        <v>436</v>
      </c>
      <c r="D192" s="424" t="s">
        <v>624</v>
      </c>
      <c r="E192" s="423" t="s">
        <v>1194</v>
      </c>
      <c r="F192" s="424" t="s">
        <v>1195</v>
      </c>
      <c r="G192" s="423" t="s">
        <v>1016</v>
      </c>
      <c r="H192" s="423" t="s">
        <v>1017</v>
      </c>
      <c r="I192" s="425">
        <v>665</v>
      </c>
      <c r="J192" s="425">
        <v>2</v>
      </c>
      <c r="K192" s="426">
        <v>1330</v>
      </c>
    </row>
    <row r="193" spans="1:11" ht="14.4" customHeight="1" x14ac:dyDescent="0.3">
      <c r="A193" s="421" t="s">
        <v>431</v>
      </c>
      <c r="B193" s="422" t="s">
        <v>432</v>
      </c>
      <c r="C193" s="423" t="s">
        <v>436</v>
      </c>
      <c r="D193" s="424" t="s">
        <v>624</v>
      </c>
      <c r="E193" s="423" t="s">
        <v>1194</v>
      </c>
      <c r="F193" s="424" t="s">
        <v>1195</v>
      </c>
      <c r="G193" s="423" t="s">
        <v>1018</v>
      </c>
      <c r="H193" s="423" t="s">
        <v>1019</v>
      </c>
      <c r="I193" s="425">
        <v>59.29</v>
      </c>
      <c r="J193" s="425">
        <v>60</v>
      </c>
      <c r="K193" s="426">
        <v>3557.4</v>
      </c>
    </row>
    <row r="194" spans="1:11" ht="14.4" customHeight="1" x14ac:dyDescent="0.3">
      <c r="A194" s="421" t="s">
        <v>431</v>
      </c>
      <c r="B194" s="422" t="s">
        <v>432</v>
      </c>
      <c r="C194" s="423" t="s">
        <v>436</v>
      </c>
      <c r="D194" s="424" t="s">
        <v>624</v>
      </c>
      <c r="E194" s="423" t="s">
        <v>1194</v>
      </c>
      <c r="F194" s="424" t="s">
        <v>1195</v>
      </c>
      <c r="G194" s="423" t="s">
        <v>1020</v>
      </c>
      <c r="H194" s="423" t="s">
        <v>1021</v>
      </c>
      <c r="I194" s="425">
        <v>309.35000000000002</v>
      </c>
      <c r="J194" s="425">
        <v>6</v>
      </c>
      <c r="K194" s="426">
        <v>1856.1</v>
      </c>
    </row>
    <row r="195" spans="1:11" ht="14.4" customHeight="1" x14ac:dyDescent="0.3">
      <c r="A195" s="421" t="s">
        <v>431</v>
      </c>
      <c r="B195" s="422" t="s">
        <v>432</v>
      </c>
      <c r="C195" s="423" t="s">
        <v>436</v>
      </c>
      <c r="D195" s="424" t="s">
        <v>624</v>
      </c>
      <c r="E195" s="423" t="s">
        <v>1194</v>
      </c>
      <c r="F195" s="424" t="s">
        <v>1195</v>
      </c>
      <c r="G195" s="423" t="s">
        <v>1022</v>
      </c>
      <c r="H195" s="423" t="s">
        <v>1023</v>
      </c>
      <c r="I195" s="425">
        <v>1924</v>
      </c>
      <c r="J195" s="425">
        <v>1</v>
      </c>
      <c r="K195" s="426">
        <v>1924</v>
      </c>
    </row>
    <row r="196" spans="1:11" ht="14.4" customHeight="1" x14ac:dyDescent="0.3">
      <c r="A196" s="421" t="s">
        <v>431</v>
      </c>
      <c r="B196" s="422" t="s">
        <v>432</v>
      </c>
      <c r="C196" s="423" t="s">
        <v>436</v>
      </c>
      <c r="D196" s="424" t="s">
        <v>624</v>
      </c>
      <c r="E196" s="423" t="s">
        <v>1194</v>
      </c>
      <c r="F196" s="424" t="s">
        <v>1195</v>
      </c>
      <c r="G196" s="423" t="s">
        <v>1024</v>
      </c>
      <c r="H196" s="423" t="s">
        <v>1025</v>
      </c>
      <c r="I196" s="425">
        <v>665</v>
      </c>
      <c r="J196" s="425">
        <v>2</v>
      </c>
      <c r="K196" s="426">
        <v>1330</v>
      </c>
    </row>
    <row r="197" spans="1:11" ht="14.4" customHeight="1" x14ac:dyDescent="0.3">
      <c r="A197" s="421" t="s">
        <v>431</v>
      </c>
      <c r="B197" s="422" t="s">
        <v>432</v>
      </c>
      <c r="C197" s="423" t="s">
        <v>436</v>
      </c>
      <c r="D197" s="424" t="s">
        <v>624</v>
      </c>
      <c r="E197" s="423" t="s">
        <v>1194</v>
      </c>
      <c r="F197" s="424" t="s">
        <v>1195</v>
      </c>
      <c r="G197" s="423" t="s">
        <v>1026</v>
      </c>
      <c r="H197" s="423" t="s">
        <v>1027</v>
      </c>
      <c r="I197" s="425">
        <v>101.60499999999999</v>
      </c>
      <c r="J197" s="425">
        <v>15</v>
      </c>
      <c r="K197" s="426">
        <v>1524.0800000000002</v>
      </c>
    </row>
    <row r="198" spans="1:11" ht="14.4" customHeight="1" x14ac:dyDescent="0.3">
      <c r="A198" s="421" t="s">
        <v>431</v>
      </c>
      <c r="B198" s="422" t="s">
        <v>432</v>
      </c>
      <c r="C198" s="423" t="s">
        <v>436</v>
      </c>
      <c r="D198" s="424" t="s">
        <v>624</v>
      </c>
      <c r="E198" s="423" t="s">
        <v>1194</v>
      </c>
      <c r="F198" s="424" t="s">
        <v>1195</v>
      </c>
      <c r="G198" s="423" t="s">
        <v>1028</v>
      </c>
      <c r="H198" s="423" t="s">
        <v>1029</v>
      </c>
      <c r="I198" s="425">
        <v>240.35</v>
      </c>
      <c r="J198" s="425">
        <v>4</v>
      </c>
      <c r="K198" s="426">
        <v>961.4</v>
      </c>
    </row>
    <row r="199" spans="1:11" ht="14.4" customHeight="1" x14ac:dyDescent="0.3">
      <c r="A199" s="421" t="s">
        <v>431</v>
      </c>
      <c r="B199" s="422" t="s">
        <v>432</v>
      </c>
      <c r="C199" s="423" t="s">
        <v>436</v>
      </c>
      <c r="D199" s="424" t="s">
        <v>624</v>
      </c>
      <c r="E199" s="423" t="s">
        <v>1194</v>
      </c>
      <c r="F199" s="424" t="s">
        <v>1195</v>
      </c>
      <c r="G199" s="423" t="s">
        <v>1030</v>
      </c>
      <c r="H199" s="423" t="s">
        <v>1031</v>
      </c>
      <c r="I199" s="425">
        <v>332.75</v>
      </c>
      <c r="J199" s="425">
        <v>1</v>
      </c>
      <c r="K199" s="426">
        <v>332.75</v>
      </c>
    </row>
    <row r="200" spans="1:11" ht="14.4" customHeight="1" x14ac:dyDescent="0.3">
      <c r="A200" s="421" t="s">
        <v>431</v>
      </c>
      <c r="B200" s="422" t="s">
        <v>432</v>
      </c>
      <c r="C200" s="423" t="s">
        <v>436</v>
      </c>
      <c r="D200" s="424" t="s">
        <v>624</v>
      </c>
      <c r="E200" s="423" t="s">
        <v>1194</v>
      </c>
      <c r="F200" s="424" t="s">
        <v>1195</v>
      </c>
      <c r="G200" s="423" t="s">
        <v>1032</v>
      </c>
      <c r="H200" s="423" t="s">
        <v>1033</v>
      </c>
      <c r="I200" s="425">
        <v>1393.92</v>
      </c>
      <c r="J200" s="425">
        <v>3</v>
      </c>
      <c r="K200" s="426">
        <v>4181.76</v>
      </c>
    </row>
    <row r="201" spans="1:11" ht="14.4" customHeight="1" x14ac:dyDescent="0.3">
      <c r="A201" s="421" t="s">
        <v>431</v>
      </c>
      <c r="B201" s="422" t="s">
        <v>432</v>
      </c>
      <c r="C201" s="423" t="s">
        <v>436</v>
      </c>
      <c r="D201" s="424" t="s">
        <v>624</v>
      </c>
      <c r="E201" s="423" t="s">
        <v>1194</v>
      </c>
      <c r="F201" s="424" t="s">
        <v>1195</v>
      </c>
      <c r="G201" s="423" t="s">
        <v>1034</v>
      </c>
      <c r="H201" s="423" t="s">
        <v>1035</v>
      </c>
      <c r="I201" s="425">
        <v>893</v>
      </c>
      <c r="J201" s="425">
        <v>1</v>
      </c>
      <c r="K201" s="426">
        <v>893</v>
      </c>
    </row>
    <row r="202" spans="1:11" ht="14.4" customHeight="1" x14ac:dyDescent="0.3">
      <c r="A202" s="421" t="s">
        <v>431</v>
      </c>
      <c r="B202" s="422" t="s">
        <v>432</v>
      </c>
      <c r="C202" s="423" t="s">
        <v>436</v>
      </c>
      <c r="D202" s="424" t="s">
        <v>624</v>
      </c>
      <c r="E202" s="423" t="s">
        <v>1194</v>
      </c>
      <c r="F202" s="424" t="s">
        <v>1195</v>
      </c>
      <c r="G202" s="423" t="s">
        <v>1036</v>
      </c>
      <c r="H202" s="423" t="s">
        <v>1037</v>
      </c>
      <c r="I202" s="425">
        <v>121.2</v>
      </c>
      <c r="J202" s="425">
        <v>10</v>
      </c>
      <c r="K202" s="426">
        <v>1211.99</v>
      </c>
    </row>
    <row r="203" spans="1:11" ht="14.4" customHeight="1" x14ac:dyDescent="0.3">
      <c r="A203" s="421" t="s">
        <v>431</v>
      </c>
      <c r="B203" s="422" t="s">
        <v>432</v>
      </c>
      <c r="C203" s="423" t="s">
        <v>436</v>
      </c>
      <c r="D203" s="424" t="s">
        <v>624</v>
      </c>
      <c r="E203" s="423" t="s">
        <v>1194</v>
      </c>
      <c r="F203" s="424" t="s">
        <v>1195</v>
      </c>
      <c r="G203" s="423" t="s">
        <v>1038</v>
      </c>
      <c r="H203" s="423" t="s">
        <v>1039</v>
      </c>
      <c r="I203" s="425">
        <v>6648.95</v>
      </c>
      <c r="J203" s="425">
        <v>1</v>
      </c>
      <c r="K203" s="426">
        <v>6648.95</v>
      </c>
    </row>
    <row r="204" spans="1:11" ht="14.4" customHeight="1" x14ac:dyDescent="0.3">
      <c r="A204" s="421" t="s">
        <v>431</v>
      </c>
      <c r="B204" s="422" t="s">
        <v>432</v>
      </c>
      <c r="C204" s="423" t="s">
        <v>436</v>
      </c>
      <c r="D204" s="424" t="s">
        <v>624</v>
      </c>
      <c r="E204" s="423" t="s">
        <v>1194</v>
      </c>
      <c r="F204" s="424" t="s">
        <v>1195</v>
      </c>
      <c r="G204" s="423" t="s">
        <v>1040</v>
      </c>
      <c r="H204" s="423" t="s">
        <v>1041</v>
      </c>
      <c r="I204" s="425">
        <v>685.5</v>
      </c>
      <c r="J204" s="425">
        <v>2</v>
      </c>
      <c r="K204" s="426">
        <v>1371</v>
      </c>
    </row>
    <row r="205" spans="1:11" ht="14.4" customHeight="1" x14ac:dyDescent="0.3">
      <c r="A205" s="421" t="s">
        <v>431</v>
      </c>
      <c r="B205" s="422" t="s">
        <v>432</v>
      </c>
      <c r="C205" s="423" t="s">
        <v>436</v>
      </c>
      <c r="D205" s="424" t="s">
        <v>624</v>
      </c>
      <c r="E205" s="423" t="s">
        <v>1194</v>
      </c>
      <c r="F205" s="424" t="s">
        <v>1195</v>
      </c>
      <c r="G205" s="423" t="s">
        <v>1042</v>
      </c>
      <c r="H205" s="423" t="s">
        <v>1043</v>
      </c>
      <c r="I205" s="425">
        <v>1054</v>
      </c>
      <c r="J205" s="425">
        <v>3</v>
      </c>
      <c r="K205" s="426">
        <v>3162</v>
      </c>
    </row>
    <row r="206" spans="1:11" ht="14.4" customHeight="1" x14ac:dyDescent="0.3">
      <c r="A206" s="421" t="s">
        <v>431</v>
      </c>
      <c r="B206" s="422" t="s">
        <v>432</v>
      </c>
      <c r="C206" s="423" t="s">
        <v>436</v>
      </c>
      <c r="D206" s="424" t="s">
        <v>624</v>
      </c>
      <c r="E206" s="423" t="s">
        <v>1194</v>
      </c>
      <c r="F206" s="424" t="s">
        <v>1195</v>
      </c>
      <c r="G206" s="423" t="s">
        <v>1044</v>
      </c>
      <c r="H206" s="423" t="s">
        <v>1045</v>
      </c>
      <c r="I206" s="425">
        <v>1355.2</v>
      </c>
      <c r="J206" s="425">
        <v>2</v>
      </c>
      <c r="K206" s="426">
        <v>2710.4</v>
      </c>
    </row>
    <row r="207" spans="1:11" ht="14.4" customHeight="1" x14ac:dyDescent="0.3">
      <c r="A207" s="421" t="s">
        <v>431</v>
      </c>
      <c r="B207" s="422" t="s">
        <v>432</v>
      </c>
      <c r="C207" s="423" t="s">
        <v>436</v>
      </c>
      <c r="D207" s="424" t="s">
        <v>624</v>
      </c>
      <c r="E207" s="423" t="s">
        <v>1194</v>
      </c>
      <c r="F207" s="424" t="s">
        <v>1195</v>
      </c>
      <c r="G207" s="423" t="s">
        <v>1046</v>
      </c>
      <c r="H207" s="423" t="s">
        <v>1047</v>
      </c>
      <c r="I207" s="425">
        <v>3974.85</v>
      </c>
      <c r="J207" s="425">
        <v>1</v>
      </c>
      <c r="K207" s="426">
        <v>3974.85</v>
      </c>
    </row>
    <row r="208" spans="1:11" ht="14.4" customHeight="1" x14ac:dyDescent="0.3">
      <c r="A208" s="421" t="s">
        <v>431</v>
      </c>
      <c r="B208" s="422" t="s">
        <v>432</v>
      </c>
      <c r="C208" s="423" t="s">
        <v>436</v>
      </c>
      <c r="D208" s="424" t="s">
        <v>624</v>
      </c>
      <c r="E208" s="423" t="s">
        <v>1194</v>
      </c>
      <c r="F208" s="424" t="s">
        <v>1195</v>
      </c>
      <c r="G208" s="423" t="s">
        <v>1048</v>
      </c>
      <c r="H208" s="423" t="s">
        <v>1049</v>
      </c>
      <c r="I208" s="425">
        <v>121.2</v>
      </c>
      <c r="J208" s="425">
        <v>10</v>
      </c>
      <c r="K208" s="426">
        <v>1211.98</v>
      </c>
    </row>
    <row r="209" spans="1:11" ht="14.4" customHeight="1" x14ac:dyDescent="0.3">
      <c r="A209" s="421" t="s">
        <v>431</v>
      </c>
      <c r="B209" s="422" t="s">
        <v>432</v>
      </c>
      <c r="C209" s="423" t="s">
        <v>436</v>
      </c>
      <c r="D209" s="424" t="s">
        <v>624</v>
      </c>
      <c r="E209" s="423" t="s">
        <v>1194</v>
      </c>
      <c r="F209" s="424" t="s">
        <v>1195</v>
      </c>
      <c r="G209" s="423" t="s">
        <v>1050</v>
      </c>
      <c r="H209" s="423" t="s">
        <v>1051</v>
      </c>
      <c r="I209" s="425">
        <v>2916.1</v>
      </c>
      <c r="J209" s="425">
        <v>1</v>
      </c>
      <c r="K209" s="426">
        <v>2916.1</v>
      </c>
    </row>
    <row r="210" spans="1:11" ht="14.4" customHeight="1" x14ac:dyDescent="0.3">
      <c r="A210" s="421" t="s">
        <v>431</v>
      </c>
      <c r="B210" s="422" t="s">
        <v>432</v>
      </c>
      <c r="C210" s="423" t="s">
        <v>436</v>
      </c>
      <c r="D210" s="424" t="s">
        <v>624</v>
      </c>
      <c r="E210" s="423" t="s">
        <v>1194</v>
      </c>
      <c r="F210" s="424" t="s">
        <v>1195</v>
      </c>
      <c r="G210" s="423" t="s">
        <v>1052</v>
      </c>
      <c r="H210" s="423" t="s">
        <v>1053</v>
      </c>
      <c r="I210" s="425">
        <v>610</v>
      </c>
      <c r="J210" s="425">
        <v>2</v>
      </c>
      <c r="K210" s="426">
        <v>1220.01</v>
      </c>
    </row>
    <row r="211" spans="1:11" ht="14.4" customHeight="1" x14ac:dyDescent="0.3">
      <c r="A211" s="421" t="s">
        <v>431</v>
      </c>
      <c r="B211" s="422" t="s">
        <v>432</v>
      </c>
      <c r="C211" s="423" t="s">
        <v>436</v>
      </c>
      <c r="D211" s="424" t="s">
        <v>624</v>
      </c>
      <c r="E211" s="423" t="s">
        <v>1194</v>
      </c>
      <c r="F211" s="424" t="s">
        <v>1195</v>
      </c>
      <c r="G211" s="423" t="s">
        <v>1054</v>
      </c>
      <c r="H211" s="423" t="s">
        <v>1055</v>
      </c>
      <c r="I211" s="425">
        <v>682.44</v>
      </c>
      <c r="J211" s="425">
        <v>2</v>
      </c>
      <c r="K211" s="426">
        <v>1364.88</v>
      </c>
    </row>
    <row r="212" spans="1:11" ht="14.4" customHeight="1" x14ac:dyDescent="0.3">
      <c r="A212" s="421" t="s">
        <v>431</v>
      </c>
      <c r="B212" s="422" t="s">
        <v>432</v>
      </c>
      <c r="C212" s="423" t="s">
        <v>436</v>
      </c>
      <c r="D212" s="424" t="s">
        <v>624</v>
      </c>
      <c r="E212" s="423" t="s">
        <v>1194</v>
      </c>
      <c r="F212" s="424" t="s">
        <v>1195</v>
      </c>
      <c r="G212" s="423" t="s">
        <v>1056</v>
      </c>
      <c r="H212" s="423" t="s">
        <v>1057</v>
      </c>
      <c r="I212" s="425">
        <v>192.09</v>
      </c>
      <c r="J212" s="425">
        <v>10</v>
      </c>
      <c r="K212" s="426">
        <v>1961.41</v>
      </c>
    </row>
    <row r="213" spans="1:11" ht="14.4" customHeight="1" x14ac:dyDescent="0.3">
      <c r="A213" s="421" t="s">
        <v>431</v>
      </c>
      <c r="B213" s="422" t="s">
        <v>432</v>
      </c>
      <c r="C213" s="423" t="s">
        <v>436</v>
      </c>
      <c r="D213" s="424" t="s">
        <v>624</v>
      </c>
      <c r="E213" s="423" t="s">
        <v>1194</v>
      </c>
      <c r="F213" s="424" t="s">
        <v>1195</v>
      </c>
      <c r="G213" s="423" t="s">
        <v>1058</v>
      </c>
      <c r="H213" s="423" t="s">
        <v>1059</v>
      </c>
      <c r="I213" s="425">
        <v>37.85</v>
      </c>
      <c r="J213" s="425">
        <v>3</v>
      </c>
      <c r="K213" s="426">
        <v>113.55</v>
      </c>
    </row>
    <row r="214" spans="1:11" ht="14.4" customHeight="1" x14ac:dyDescent="0.3">
      <c r="A214" s="421" t="s">
        <v>431</v>
      </c>
      <c r="B214" s="422" t="s">
        <v>432</v>
      </c>
      <c r="C214" s="423" t="s">
        <v>436</v>
      </c>
      <c r="D214" s="424" t="s">
        <v>624</v>
      </c>
      <c r="E214" s="423" t="s">
        <v>1194</v>
      </c>
      <c r="F214" s="424" t="s">
        <v>1195</v>
      </c>
      <c r="G214" s="423" t="s">
        <v>1060</v>
      </c>
      <c r="H214" s="423" t="s">
        <v>1061</v>
      </c>
      <c r="I214" s="425">
        <v>533</v>
      </c>
      <c r="J214" s="425">
        <v>1</v>
      </c>
      <c r="K214" s="426">
        <v>533</v>
      </c>
    </row>
    <row r="215" spans="1:11" ht="14.4" customHeight="1" x14ac:dyDescent="0.3">
      <c r="A215" s="421" t="s">
        <v>431</v>
      </c>
      <c r="B215" s="422" t="s">
        <v>432</v>
      </c>
      <c r="C215" s="423" t="s">
        <v>436</v>
      </c>
      <c r="D215" s="424" t="s">
        <v>624</v>
      </c>
      <c r="E215" s="423" t="s">
        <v>1194</v>
      </c>
      <c r="F215" s="424" t="s">
        <v>1195</v>
      </c>
      <c r="G215" s="423" t="s">
        <v>1062</v>
      </c>
      <c r="H215" s="423" t="s">
        <v>1063</v>
      </c>
      <c r="I215" s="425">
        <v>86.15</v>
      </c>
      <c r="J215" s="425">
        <v>40</v>
      </c>
      <c r="K215" s="426">
        <v>3446.08</v>
      </c>
    </row>
    <row r="216" spans="1:11" ht="14.4" customHeight="1" x14ac:dyDescent="0.3">
      <c r="A216" s="421" t="s">
        <v>431</v>
      </c>
      <c r="B216" s="422" t="s">
        <v>432</v>
      </c>
      <c r="C216" s="423" t="s">
        <v>436</v>
      </c>
      <c r="D216" s="424" t="s">
        <v>624</v>
      </c>
      <c r="E216" s="423" t="s">
        <v>1194</v>
      </c>
      <c r="F216" s="424" t="s">
        <v>1195</v>
      </c>
      <c r="G216" s="423" t="s">
        <v>1064</v>
      </c>
      <c r="H216" s="423" t="s">
        <v>1065</v>
      </c>
      <c r="I216" s="425">
        <v>86.15</v>
      </c>
      <c r="J216" s="425">
        <v>20</v>
      </c>
      <c r="K216" s="426">
        <v>1723.04</v>
      </c>
    </row>
    <row r="217" spans="1:11" ht="14.4" customHeight="1" x14ac:dyDescent="0.3">
      <c r="A217" s="421" t="s">
        <v>431</v>
      </c>
      <c r="B217" s="422" t="s">
        <v>432</v>
      </c>
      <c r="C217" s="423" t="s">
        <v>436</v>
      </c>
      <c r="D217" s="424" t="s">
        <v>624</v>
      </c>
      <c r="E217" s="423" t="s">
        <v>1194</v>
      </c>
      <c r="F217" s="424" t="s">
        <v>1195</v>
      </c>
      <c r="G217" s="423" t="s">
        <v>1066</v>
      </c>
      <c r="H217" s="423" t="s">
        <v>1067</v>
      </c>
      <c r="I217" s="425">
        <v>1012</v>
      </c>
      <c r="J217" s="425">
        <v>2</v>
      </c>
      <c r="K217" s="426">
        <v>2024</v>
      </c>
    </row>
    <row r="218" spans="1:11" ht="14.4" customHeight="1" x14ac:dyDescent="0.3">
      <c r="A218" s="421" t="s">
        <v>431</v>
      </c>
      <c r="B218" s="422" t="s">
        <v>432</v>
      </c>
      <c r="C218" s="423" t="s">
        <v>436</v>
      </c>
      <c r="D218" s="424" t="s">
        <v>624</v>
      </c>
      <c r="E218" s="423" t="s">
        <v>1194</v>
      </c>
      <c r="F218" s="424" t="s">
        <v>1195</v>
      </c>
      <c r="G218" s="423" t="s">
        <v>1068</v>
      </c>
      <c r="H218" s="423" t="s">
        <v>1069</v>
      </c>
      <c r="I218" s="425">
        <v>562.65</v>
      </c>
      <c r="J218" s="425">
        <v>5</v>
      </c>
      <c r="K218" s="426">
        <v>2813.25</v>
      </c>
    </row>
    <row r="219" spans="1:11" ht="14.4" customHeight="1" x14ac:dyDescent="0.3">
      <c r="A219" s="421" t="s">
        <v>431</v>
      </c>
      <c r="B219" s="422" t="s">
        <v>432</v>
      </c>
      <c r="C219" s="423" t="s">
        <v>436</v>
      </c>
      <c r="D219" s="424" t="s">
        <v>624</v>
      </c>
      <c r="E219" s="423" t="s">
        <v>1194</v>
      </c>
      <c r="F219" s="424" t="s">
        <v>1195</v>
      </c>
      <c r="G219" s="423" t="s">
        <v>1070</v>
      </c>
      <c r="H219" s="423" t="s">
        <v>1071</v>
      </c>
      <c r="I219" s="425">
        <v>422.29</v>
      </c>
      <c r="J219" s="425">
        <v>4</v>
      </c>
      <c r="K219" s="426">
        <v>1689.16</v>
      </c>
    </row>
    <row r="220" spans="1:11" ht="14.4" customHeight="1" x14ac:dyDescent="0.3">
      <c r="A220" s="421" t="s">
        <v>431</v>
      </c>
      <c r="B220" s="422" t="s">
        <v>432</v>
      </c>
      <c r="C220" s="423" t="s">
        <v>436</v>
      </c>
      <c r="D220" s="424" t="s">
        <v>624</v>
      </c>
      <c r="E220" s="423" t="s">
        <v>1194</v>
      </c>
      <c r="F220" s="424" t="s">
        <v>1195</v>
      </c>
      <c r="G220" s="423" t="s">
        <v>1072</v>
      </c>
      <c r="H220" s="423" t="s">
        <v>1073</v>
      </c>
      <c r="I220" s="425">
        <v>1872</v>
      </c>
      <c r="J220" s="425">
        <v>2</v>
      </c>
      <c r="K220" s="426">
        <v>3744</v>
      </c>
    </row>
    <row r="221" spans="1:11" ht="14.4" customHeight="1" x14ac:dyDescent="0.3">
      <c r="A221" s="421" t="s">
        <v>431</v>
      </c>
      <c r="B221" s="422" t="s">
        <v>432</v>
      </c>
      <c r="C221" s="423" t="s">
        <v>436</v>
      </c>
      <c r="D221" s="424" t="s">
        <v>624</v>
      </c>
      <c r="E221" s="423" t="s">
        <v>1194</v>
      </c>
      <c r="F221" s="424" t="s">
        <v>1195</v>
      </c>
      <c r="G221" s="423" t="s">
        <v>1074</v>
      </c>
      <c r="H221" s="423" t="s">
        <v>1075</v>
      </c>
      <c r="I221" s="425">
        <v>548.4</v>
      </c>
      <c r="J221" s="425">
        <v>6</v>
      </c>
      <c r="K221" s="426">
        <v>3290.4</v>
      </c>
    </row>
    <row r="222" spans="1:11" ht="14.4" customHeight="1" x14ac:dyDescent="0.3">
      <c r="A222" s="421" t="s">
        <v>431</v>
      </c>
      <c r="B222" s="422" t="s">
        <v>432</v>
      </c>
      <c r="C222" s="423" t="s">
        <v>436</v>
      </c>
      <c r="D222" s="424" t="s">
        <v>624</v>
      </c>
      <c r="E222" s="423" t="s">
        <v>1194</v>
      </c>
      <c r="F222" s="424" t="s">
        <v>1195</v>
      </c>
      <c r="G222" s="423" t="s">
        <v>1076</v>
      </c>
      <c r="H222" s="423" t="s">
        <v>1077</v>
      </c>
      <c r="I222" s="425">
        <v>3943.35</v>
      </c>
      <c r="J222" s="425">
        <v>1</v>
      </c>
      <c r="K222" s="426">
        <v>3943.35</v>
      </c>
    </row>
    <row r="223" spans="1:11" ht="14.4" customHeight="1" x14ac:dyDescent="0.3">
      <c r="A223" s="421" t="s">
        <v>431</v>
      </c>
      <c r="B223" s="422" t="s">
        <v>432</v>
      </c>
      <c r="C223" s="423" t="s">
        <v>436</v>
      </c>
      <c r="D223" s="424" t="s">
        <v>624</v>
      </c>
      <c r="E223" s="423" t="s">
        <v>1194</v>
      </c>
      <c r="F223" s="424" t="s">
        <v>1195</v>
      </c>
      <c r="G223" s="423" t="s">
        <v>1078</v>
      </c>
      <c r="H223" s="423" t="s">
        <v>1079</v>
      </c>
      <c r="I223" s="425">
        <v>2928.2</v>
      </c>
      <c r="J223" s="425">
        <v>1</v>
      </c>
      <c r="K223" s="426">
        <v>2928.2</v>
      </c>
    </row>
    <row r="224" spans="1:11" ht="14.4" customHeight="1" x14ac:dyDescent="0.3">
      <c r="A224" s="421" t="s">
        <v>431</v>
      </c>
      <c r="B224" s="422" t="s">
        <v>432</v>
      </c>
      <c r="C224" s="423" t="s">
        <v>436</v>
      </c>
      <c r="D224" s="424" t="s">
        <v>624</v>
      </c>
      <c r="E224" s="423" t="s">
        <v>1194</v>
      </c>
      <c r="F224" s="424" t="s">
        <v>1195</v>
      </c>
      <c r="G224" s="423" t="s">
        <v>1080</v>
      </c>
      <c r="H224" s="423" t="s">
        <v>1081</v>
      </c>
      <c r="I224" s="425">
        <v>213.81</v>
      </c>
      <c r="J224" s="425">
        <v>7</v>
      </c>
      <c r="K224" s="426">
        <v>1496.65</v>
      </c>
    </row>
    <row r="225" spans="1:11" ht="14.4" customHeight="1" x14ac:dyDescent="0.3">
      <c r="A225" s="421" t="s">
        <v>431</v>
      </c>
      <c r="B225" s="422" t="s">
        <v>432</v>
      </c>
      <c r="C225" s="423" t="s">
        <v>436</v>
      </c>
      <c r="D225" s="424" t="s">
        <v>624</v>
      </c>
      <c r="E225" s="423" t="s">
        <v>1194</v>
      </c>
      <c r="F225" s="424" t="s">
        <v>1195</v>
      </c>
      <c r="G225" s="423" t="s">
        <v>1082</v>
      </c>
      <c r="H225" s="423" t="s">
        <v>1083</v>
      </c>
      <c r="I225" s="425">
        <v>617.1</v>
      </c>
      <c r="J225" s="425">
        <v>3</v>
      </c>
      <c r="K225" s="426">
        <v>1851.3000000000002</v>
      </c>
    </row>
    <row r="226" spans="1:11" ht="14.4" customHeight="1" x14ac:dyDescent="0.3">
      <c r="A226" s="421" t="s">
        <v>431</v>
      </c>
      <c r="B226" s="422" t="s">
        <v>432</v>
      </c>
      <c r="C226" s="423" t="s">
        <v>436</v>
      </c>
      <c r="D226" s="424" t="s">
        <v>624</v>
      </c>
      <c r="E226" s="423" t="s">
        <v>1194</v>
      </c>
      <c r="F226" s="424" t="s">
        <v>1195</v>
      </c>
      <c r="G226" s="423" t="s">
        <v>1084</v>
      </c>
      <c r="H226" s="423" t="s">
        <v>1085</v>
      </c>
      <c r="I226" s="425">
        <v>1271</v>
      </c>
      <c r="J226" s="425">
        <v>1</v>
      </c>
      <c r="K226" s="426">
        <v>1271</v>
      </c>
    </row>
    <row r="227" spans="1:11" ht="14.4" customHeight="1" x14ac:dyDescent="0.3">
      <c r="A227" s="421" t="s">
        <v>431</v>
      </c>
      <c r="B227" s="422" t="s">
        <v>432</v>
      </c>
      <c r="C227" s="423" t="s">
        <v>436</v>
      </c>
      <c r="D227" s="424" t="s">
        <v>624</v>
      </c>
      <c r="E227" s="423" t="s">
        <v>1194</v>
      </c>
      <c r="F227" s="424" t="s">
        <v>1195</v>
      </c>
      <c r="G227" s="423" t="s">
        <v>1086</v>
      </c>
      <c r="H227" s="423" t="s">
        <v>1087</v>
      </c>
      <c r="I227" s="425">
        <v>59.29</v>
      </c>
      <c r="J227" s="425">
        <v>30</v>
      </c>
      <c r="K227" s="426">
        <v>1778.7</v>
      </c>
    </row>
    <row r="228" spans="1:11" ht="14.4" customHeight="1" x14ac:dyDescent="0.3">
      <c r="A228" s="421" t="s">
        <v>431</v>
      </c>
      <c r="B228" s="422" t="s">
        <v>432</v>
      </c>
      <c r="C228" s="423" t="s">
        <v>436</v>
      </c>
      <c r="D228" s="424" t="s">
        <v>624</v>
      </c>
      <c r="E228" s="423" t="s">
        <v>1194</v>
      </c>
      <c r="F228" s="424" t="s">
        <v>1195</v>
      </c>
      <c r="G228" s="423" t="s">
        <v>1088</v>
      </c>
      <c r="H228" s="423" t="s">
        <v>1089</v>
      </c>
      <c r="I228" s="425">
        <v>849.37</v>
      </c>
      <c r="J228" s="425">
        <v>2</v>
      </c>
      <c r="K228" s="426">
        <v>1698.73</v>
      </c>
    </row>
    <row r="229" spans="1:11" ht="14.4" customHeight="1" x14ac:dyDescent="0.3">
      <c r="A229" s="421" t="s">
        <v>431</v>
      </c>
      <c r="B229" s="422" t="s">
        <v>432</v>
      </c>
      <c r="C229" s="423" t="s">
        <v>436</v>
      </c>
      <c r="D229" s="424" t="s">
        <v>624</v>
      </c>
      <c r="E229" s="423" t="s">
        <v>1194</v>
      </c>
      <c r="F229" s="424" t="s">
        <v>1195</v>
      </c>
      <c r="G229" s="423" t="s">
        <v>1090</v>
      </c>
      <c r="H229" s="423" t="s">
        <v>1091</v>
      </c>
      <c r="I229" s="425">
        <v>3811.5</v>
      </c>
      <c r="J229" s="425">
        <v>1</v>
      </c>
      <c r="K229" s="426">
        <v>3811.5</v>
      </c>
    </row>
    <row r="230" spans="1:11" ht="14.4" customHeight="1" x14ac:dyDescent="0.3">
      <c r="A230" s="421" t="s">
        <v>431</v>
      </c>
      <c r="B230" s="422" t="s">
        <v>432</v>
      </c>
      <c r="C230" s="423" t="s">
        <v>436</v>
      </c>
      <c r="D230" s="424" t="s">
        <v>624</v>
      </c>
      <c r="E230" s="423" t="s">
        <v>1194</v>
      </c>
      <c r="F230" s="424" t="s">
        <v>1195</v>
      </c>
      <c r="G230" s="423" t="s">
        <v>1092</v>
      </c>
      <c r="H230" s="423" t="s">
        <v>1093</v>
      </c>
      <c r="I230" s="425">
        <v>6785</v>
      </c>
      <c r="J230" s="425">
        <v>3</v>
      </c>
      <c r="K230" s="426">
        <v>20355</v>
      </c>
    </row>
    <row r="231" spans="1:11" ht="14.4" customHeight="1" x14ac:dyDescent="0.3">
      <c r="A231" s="421" t="s">
        <v>431</v>
      </c>
      <c r="B231" s="422" t="s">
        <v>432</v>
      </c>
      <c r="C231" s="423" t="s">
        <v>436</v>
      </c>
      <c r="D231" s="424" t="s">
        <v>624</v>
      </c>
      <c r="E231" s="423" t="s">
        <v>1194</v>
      </c>
      <c r="F231" s="424" t="s">
        <v>1195</v>
      </c>
      <c r="G231" s="423" t="s">
        <v>1094</v>
      </c>
      <c r="H231" s="423" t="s">
        <v>1095</v>
      </c>
      <c r="I231" s="425">
        <v>3156.75</v>
      </c>
      <c r="J231" s="425">
        <v>2</v>
      </c>
      <c r="K231" s="426">
        <v>6313.5</v>
      </c>
    </row>
    <row r="232" spans="1:11" ht="14.4" customHeight="1" x14ac:dyDescent="0.3">
      <c r="A232" s="421" t="s">
        <v>431</v>
      </c>
      <c r="B232" s="422" t="s">
        <v>432</v>
      </c>
      <c r="C232" s="423" t="s">
        <v>436</v>
      </c>
      <c r="D232" s="424" t="s">
        <v>624</v>
      </c>
      <c r="E232" s="423" t="s">
        <v>1194</v>
      </c>
      <c r="F232" s="424" t="s">
        <v>1195</v>
      </c>
      <c r="G232" s="423" t="s">
        <v>1096</v>
      </c>
      <c r="H232" s="423" t="s">
        <v>1097</v>
      </c>
      <c r="I232" s="425">
        <v>71.39</v>
      </c>
      <c r="J232" s="425">
        <v>30</v>
      </c>
      <c r="K232" s="426">
        <v>2141.6999999999998</v>
      </c>
    </row>
    <row r="233" spans="1:11" ht="14.4" customHeight="1" x14ac:dyDescent="0.3">
      <c r="A233" s="421" t="s">
        <v>431</v>
      </c>
      <c r="B233" s="422" t="s">
        <v>432</v>
      </c>
      <c r="C233" s="423" t="s">
        <v>436</v>
      </c>
      <c r="D233" s="424" t="s">
        <v>624</v>
      </c>
      <c r="E233" s="423" t="s">
        <v>1194</v>
      </c>
      <c r="F233" s="424" t="s">
        <v>1195</v>
      </c>
      <c r="G233" s="423" t="s">
        <v>1098</v>
      </c>
      <c r="H233" s="423" t="s">
        <v>1099</v>
      </c>
      <c r="I233" s="425">
        <v>6785</v>
      </c>
      <c r="J233" s="425">
        <v>1</v>
      </c>
      <c r="K233" s="426">
        <v>6785</v>
      </c>
    </row>
    <row r="234" spans="1:11" ht="14.4" customHeight="1" x14ac:dyDescent="0.3">
      <c r="A234" s="421" t="s">
        <v>431</v>
      </c>
      <c r="B234" s="422" t="s">
        <v>432</v>
      </c>
      <c r="C234" s="423" t="s">
        <v>436</v>
      </c>
      <c r="D234" s="424" t="s">
        <v>624</v>
      </c>
      <c r="E234" s="423" t="s">
        <v>1194</v>
      </c>
      <c r="F234" s="424" t="s">
        <v>1195</v>
      </c>
      <c r="G234" s="423" t="s">
        <v>1100</v>
      </c>
      <c r="H234" s="423" t="s">
        <v>1101</v>
      </c>
      <c r="I234" s="425">
        <v>689.65</v>
      </c>
      <c r="J234" s="425">
        <v>1</v>
      </c>
      <c r="K234" s="426">
        <v>689.65</v>
      </c>
    </row>
    <row r="235" spans="1:11" ht="14.4" customHeight="1" x14ac:dyDescent="0.3">
      <c r="A235" s="421" t="s">
        <v>431</v>
      </c>
      <c r="B235" s="422" t="s">
        <v>432</v>
      </c>
      <c r="C235" s="423" t="s">
        <v>436</v>
      </c>
      <c r="D235" s="424" t="s">
        <v>624</v>
      </c>
      <c r="E235" s="423" t="s">
        <v>1194</v>
      </c>
      <c r="F235" s="424" t="s">
        <v>1195</v>
      </c>
      <c r="G235" s="423" t="s">
        <v>1102</v>
      </c>
      <c r="H235" s="423" t="s">
        <v>1103</v>
      </c>
      <c r="I235" s="425">
        <v>157.47999999999999</v>
      </c>
      <c r="J235" s="425">
        <v>1</v>
      </c>
      <c r="K235" s="426">
        <v>157.47999999999999</v>
      </c>
    </row>
    <row r="236" spans="1:11" ht="14.4" customHeight="1" x14ac:dyDescent="0.3">
      <c r="A236" s="421" t="s">
        <v>431</v>
      </c>
      <c r="B236" s="422" t="s">
        <v>432</v>
      </c>
      <c r="C236" s="423" t="s">
        <v>436</v>
      </c>
      <c r="D236" s="424" t="s">
        <v>624</v>
      </c>
      <c r="E236" s="423" t="s">
        <v>1194</v>
      </c>
      <c r="F236" s="424" t="s">
        <v>1195</v>
      </c>
      <c r="G236" s="423" t="s">
        <v>1104</v>
      </c>
      <c r="H236" s="423" t="s">
        <v>1105</v>
      </c>
      <c r="I236" s="425">
        <v>1443.25</v>
      </c>
      <c r="J236" s="425">
        <v>1</v>
      </c>
      <c r="K236" s="426">
        <v>1443.25</v>
      </c>
    </row>
    <row r="237" spans="1:11" ht="14.4" customHeight="1" x14ac:dyDescent="0.3">
      <c r="A237" s="421" t="s">
        <v>431</v>
      </c>
      <c r="B237" s="422" t="s">
        <v>432</v>
      </c>
      <c r="C237" s="423" t="s">
        <v>436</v>
      </c>
      <c r="D237" s="424" t="s">
        <v>624</v>
      </c>
      <c r="E237" s="423" t="s">
        <v>1194</v>
      </c>
      <c r="F237" s="424" t="s">
        <v>1195</v>
      </c>
      <c r="G237" s="423" t="s">
        <v>1106</v>
      </c>
      <c r="H237" s="423" t="s">
        <v>1107</v>
      </c>
      <c r="I237" s="425">
        <v>516.01</v>
      </c>
      <c r="J237" s="425">
        <v>3</v>
      </c>
      <c r="K237" s="426">
        <v>1548.03</v>
      </c>
    </row>
    <row r="238" spans="1:11" ht="14.4" customHeight="1" x14ac:dyDescent="0.3">
      <c r="A238" s="421" t="s">
        <v>431</v>
      </c>
      <c r="B238" s="422" t="s">
        <v>432</v>
      </c>
      <c r="C238" s="423" t="s">
        <v>436</v>
      </c>
      <c r="D238" s="424" t="s">
        <v>624</v>
      </c>
      <c r="E238" s="423" t="s">
        <v>1194</v>
      </c>
      <c r="F238" s="424" t="s">
        <v>1195</v>
      </c>
      <c r="G238" s="423" t="s">
        <v>1108</v>
      </c>
      <c r="H238" s="423" t="s">
        <v>1109</v>
      </c>
      <c r="I238" s="425">
        <v>390.83</v>
      </c>
      <c r="J238" s="425">
        <v>4</v>
      </c>
      <c r="K238" s="426">
        <v>1563.32</v>
      </c>
    </row>
    <row r="239" spans="1:11" ht="14.4" customHeight="1" x14ac:dyDescent="0.3">
      <c r="A239" s="421" t="s">
        <v>431</v>
      </c>
      <c r="B239" s="422" t="s">
        <v>432</v>
      </c>
      <c r="C239" s="423" t="s">
        <v>436</v>
      </c>
      <c r="D239" s="424" t="s">
        <v>624</v>
      </c>
      <c r="E239" s="423" t="s">
        <v>1194</v>
      </c>
      <c r="F239" s="424" t="s">
        <v>1195</v>
      </c>
      <c r="G239" s="423" t="s">
        <v>1110</v>
      </c>
      <c r="H239" s="423" t="s">
        <v>1111</v>
      </c>
      <c r="I239" s="425">
        <v>141.55000000000001</v>
      </c>
      <c r="J239" s="425">
        <v>10</v>
      </c>
      <c r="K239" s="426">
        <v>1415.54</v>
      </c>
    </row>
    <row r="240" spans="1:11" ht="14.4" customHeight="1" x14ac:dyDescent="0.3">
      <c r="A240" s="421" t="s">
        <v>431</v>
      </c>
      <c r="B240" s="422" t="s">
        <v>432</v>
      </c>
      <c r="C240" s="423" t="s">
        <v>436</v>
      </c>
      <c r="D240" s="424" t="s">
        <v>624</v>
      </c>
      <c r="E240" s="423" t="s">
        <v>1194</v>
      </c>
      <c r="F240" s="424" t="s">
        <v>1195</v>
      </c>
      <c r="G240" s="423" t="s">
        <v>1112</v>
      </c>
      <c r="H240" s="423" t="s">
        <v>1113</v>
      </c>
      <c r="I240" s="425">
        <v>1745.425</v>
      </c>
      <c r="J240" s="425">
        <v>6</v>
      </c>
      <c r="K240" s="426">
        <v>5741.45</v>
      </c>
    </row>
    <row r="241" spans="1:11" ht="14.4" customHeight="1" x14ac:dyDescent="0.3">
      <c r="A241" s="421" t="s">
        <v>431</v>
      </c>
      <c r="B241" s="422" t="s">
        <v>432</v>
      </c>
      <c r="C241" s="423" t="s">
        <v>436</v>
      </c>
      <c r="D241" s="424" t="s">
        <v>624</v>
      </c>
      <c r="E241" s="423" t="s">
        <v>1194</v>
      </c>
      <c r="F241" s="424" t="s">
        <v>1195</v>
      </c>
      <c r="G241" s="423" t="s">
        <v>1114</v>
      </c>
      <c r="H241" s="423" t="s">
        <v>1115</v>
      </c>
      <c r="I241" s="425">
        <v>163.22999999999999</v>
      </c>
      <c r="J241" s="425">
        <v>4</v>
      </c>
      <c r="K241" s="426">
        <v>652.91999999999996</v>
      </c>
    </row>
    <row r="242" spans="1:11" ht="14.4" customHeight="1" x14ac:dyDescent="0.3">
      <c r="A242" s="421" t="s">
        <v>431</v>
      </c>
      <c r="B242" s="422" t="s">
        <v>432</v>
      </c>
      <c r="C242" s="423" t="s">
        <v>436</v>
      </c>
      <c r="D242" s="424" t="s">
        <v>624</v>
      </c>
      <c r="E242" s="423" t="s">
        <v>1194</v>
      </c>
      <c r="F242" s="424" t="s">
        <v>1195</v>
      </c>
      <c r="G242" s="423" t="s">
        <v>1116</v>
      </c>
      <c r="H242" s="423" t="s">
        <v>1117</v>
      </c>
      <c r="I242" s="425">
        <v>676</v>
      </c>
      <c r="J242" s="425">
        <v>3</v>
      </c>
      <c r="K242" s="426">
        <v>2028.01</v>
      </c>
    </row>
    <row r="243" spans="1:11" ht="14.4" customHeight="1" x14ac:dyDescent="0.3">
      <c r="A243" s="421" t="s">
        <v>431</v>
      </c>
      <c r="B243" s="422" t="s">
        <v>432</v>
      </c>
      <c r="C243" s="423" t="s">
        <v>436</v>
      </c>
      <c r="D243" s="424" t="s">
        <v>624</v>
      </c>
      <c r="E243" s="423" t="s">
        <v>1194</v>
      </c>
      <c r="F243" s="424" t="s">
        <v>1195</v>
      </c>
      <c r="G243" s="423" t="s">
        <v>1118</v>
      </c>
      <c r="H243" s="423" t="s">
        <v>1119</v>
      </c>
      <c r="I243" s="425">
        <v>2051.5100000000002</v>
      </c>
      <c r="J243" s="425">
        <v>1</v>
      </c>
      <c r="K243" s="426">
        <v>2051.5100000000002</v>
      </c>
    </row>
    <row r="244" spans="1:11" ht="14.4" customHeight="1" x14ac:dyDescent="0.3">
      <c r="A244" s="421" t="s">
        <v>431</v>
      </c>
      <c r="B244" s="422" t="s">
        <v>432</v>
      </c>
      <c r="C244" s="423" t="s">
        <v>436</v>
      </c>
      <c r="D244" s="424" t="s">
        <v>624</v>
      </c>
      <c r="E244" s="423" t="s">
        <v>1194</v>
      </c>
      <c r="F244" s="424" t="s">
        <v>1195</v>
      </c>
      <c r="G244" s="423" t="s">
        <v>1120</v>
      </c>
      <c r="H244" s="423" t="s">
        <v>1121</v>
      </c>
      <c r="I244" s="425">
        <v>863.88</v>
      </c>
      <c r="J244" s="425">
        <v>1</v>
      </c>
      <c r="K244" s="426">
        <v>863.88</v>
      </c>
    </row>
    <row r="245" spans="1:11" ht="14.4" customHeight="1" x14ac:dyDescent="0.3">
      <c r="A245" s="421" t="s">
        <v>431</v>
      </c>
      <c r="B245" s="422" t="s">
        <v>432</v>
      </c>
      <c r="C245" s="423" t="s">
        <v>436</v>
      </c>
      <c r="D245" s="424" t="s">
        <v>624</v>
      </c>
      <c r="E245" s="423" t="s">
        <v>1194</v>
      </c>
      <c r="F245" s="424" t="s">
        <v>1195</v>
      </c>
      <c r="G245" s="423" t="s">
        <v>1122</v>
      </c>
      <c r="H245" s="423" t="s">
        <v>1123</v>
      </c>
      <c r="I245" s="425">
        <v>2078.3000000000002</v>
      </c>
      <c r="J245" s="425">
        <v>1</v>
      </c>
      <c r="K245" s="426">
        <v>2078.3000000000002</v>
      </c>
    </row>
    <row r="246" spans="1:11" ht="14.4" customHeight="1" x14ac:dyDescent="0.3">
      <c r="A246" s="421" t="s">
        <v>431</v>
      </c>
      <c r="B246" s="422" t="s">
        <v>432</v>
      </c>
      <c r="C246" s="423" t="s">
        <v>436</v>
      </c>
      <c r="D246" s="424" t="s">
        <v>624</v>
      </c>
      <c r="E246" s="423" t="s">
        <v>1194</v>
      </c>
      <c r="F246" s="424" t="s">
        <v>1195</v>
      </c>
      <c r="G246" s="423" t="s">
        <v>1124</v>
      </c>
      <c r="H246" s="423" t="s">
        <v>1125</v>
      </c>
      <c r="I246" s="425">
        <v>516</v>
      </c>
      <c r="J246" s="425">
        <v>1</v>
      </c>
      <c r="K246" s="426">
        <v>516</v>
      </c>
    </row>
    <row r="247" spans="1:11" ht="14.4" customHeight="1" x14ac:dyDescent="0.3">
      <c r="A247" s="421" t="s">
        <v>431</v>
      </c>
      <c r="B247" s="422" t="s">
        <v>432</v>
      </c>
      <c r="C247" s="423" t="s">
        <v>436</v>
      </c>
      <c r="D247" s="424" t="s">
        <v>624</v>
      </c>
      <c r="E247" s="423" t="s">
        <v>1194</v>
      </c>
      <c r="F247" s="424" t="s">
        <v>1195</v>
      </c>
      <c r="G247" s="423" t="s">
        <v>1126</v>
      </c>
      <c r="H247" s="423" t="s">
        <v>1127</v>
      </c>
      <c r="I247" s="425">
        <v>3156.75</v>
      </c>
      <c r="J247" s="425">
        <v>1</v>
      </c>
      <c r="K247" s="426">
        <v>3156.75</v>
      </c>
    </row>
    <row r="248" spans="1:11" ht="14.4" customHeight="1" x14ac:dyDescent="0.3">
      <c r="A248" s="421" t="s">
        <v>431</v>
      </c>
      <c r="B248" s="422" t="s">
        <v>432</v>
      </c>
      <c r="C248" s="423" t="s">
        <v>436</v>
      </c>
      <c r="D248" s="424" t="s">
        <v>624</v>
      </c>
      <c r="E248" s="423" t="s">
        <v>1194</v>
      </c>
      <c r="F248" s="424" t="s">
        <v>1195</v>
      </c>
      <c r="G248" s="423" t="s">
        <v>1128</v>
      </c>
      <c r="H248" s="423" t="s">
        <v>1129</v>
      </c>
      <c r="I248" s="425">
        <v>64.13</v>
      </c>
      <c r="J248" s="425">
        <v>30</v>
      </c>
      <c r="K248" s="426">
        <v>1924</v>
      </c>
    </row>
    <row r="249" spans="1:11" ht="14.4" customHeight="1" x14ac:dyDescent="0.3">
      <c r="A249" s="421" t="s">
        <v>431</v>
      </c>
      <c r="B249" s="422" t="s">
        <v>432</v>
      </c>
      <c r="C249" s="423" t="s">
        <v>436</v>
      </c>
      <c r="D249" s="424" t="s">
        <v>624</v>
      </c>
      <c r="E249" s="423" t="s">
        <v>1194</v>
      </c>
      <c r="F249" s="424" t="s">
        <v>1195</v>
      </c>
      <c r="G249" s="423" t="s">
        <v>1130</v>
      </c>
      <c r="H249" s="423" t="s">
        <v>1131</v>
      </c>
      <c r="I249" s="425">
        <v>19816</v>
      </c>
      <c r="J249" s="425">
        <v>1</v>
      </c>
      <c r="K249" s="426">
        <v>19816</v>
      </c>
    </row>
    <row r="250" spans="1:11" ht="14.4" customHeight="1" x14ac:dyDescent="0.3">
      <c r="A250" s="421" t="s">
        <v>431</v>
      </c>
      <c r="B250" s="422" t="s">
        <v>432</v>
      </c>
      <c r="C250" s="423" t="s">
        <v>436</v>
      </c>
      <c r="D250" s="424" t="s">
        <v>624</v>
      </c>
      <c r="E250" s="423" t="s">
        <v>1194</v>
      </c>
      <c r="F250" s="424" t="s">
        <v>1195</v>
      </c>
      <c r="G250" s="423" t="s">
        <v>1132</v>
      </c>
      <c r="H250" s="423" t="s">
        <v>1133</v>
      </c>
      <c r="I250" s="425">
        <v>979</v>
      </c>
      <c r="J250" s="425">
        <v>3</v>
      </c>
      <c r="K250" s="426">
        <v>2937.01</v>
      </c>
    </row>
    <row r="251" spans="1:11" ht="14.4" customHeight="1" x14ac:dyDescent="0.3">
      <c r="A251" s="421" t="s">
        <v>431</v>
      </c>
      <c r="B251" s="422" t="s">
        <v>432</v>
      </c>
      <c r="C251" s="423" t="s">
        <v>436</v>
      </c>
      <c r="D251" s="424" t="s">
        <v>624</v>
      </c>
      <c r="E251" s="423" t="s">
        <v>1194</v>
      </c>
      <c r="F251" s="424" t="s">
        <v>1195</v>
      </c>
      <c r="G251" s="423" t="s">
        <v>1134</v>
      </c>
      <c r="H251" s="423" t="s">
        <v>1135</v>
      </c>
      <c r="I251" s="425">
        <v>3943.35</v>
      </c>
      <c r="J251" s="425">
        <v>3</v>
      </c>
      <c r="K251" s="426">
        <v>11830.05</v>
      </c>
    </row>
    <row r="252" spans="1:11" ht="14.4" customHeight="1" x14ac:dyDescent="0.3">
      <c r="A252" s="421" t="s">
        <v>431</v>
      </c>
      <c r="B252" s="422" t="s">
        <v>432</v>
      </c>
      <c r="C252" s="423" t="s">
        <v>436</v>
      </c>
      <c r="D252" s="424" t="s">
        <v>624</v>
      </c>
      <c r="E252" s="423" t="s">
        <v>1196</v>
      </c>
      <c r="F252" s="424" t="s">
        <v>1197</v>
      </c>
      <c r="G252" s="423" t="s">
        <v>1136</v>
      </c>
      <c r="H252" s="423" t="s">
        <v>1137</v>
      </c>
      <c r="I252" s="425">
        <v>54.22</v>
      </c>
      <c r="J252" s="425">
        <v>36</v>
      </c>
      <c r="K252" s="426">
        <v>1952.07</v>
      </c>
    </row>
    <row r="253" spans="1:11" ht="14.4" customHeight="1" x14ac:dyDescent="0.3">
      <c r="A253" s="421" t="s">
        <v>431</v>
      </c>
      <c r="B253" s="422" t="s">
        <v>432</v>
      </c>
      <c r="C253" s="423" t="s">
        <v>436</v>
      </c>
      <c r="D253" s="424" t="s">
        <v>624</v>
      </c>
      <c r="E253" s="423" t="s">
        <v>1196</v>
      </c>
      <c r="F253" s="424" t="s">
        <v>1197</v>
      </c>
      <c r="G253" s="423" t="s">
        <v>1138</v>
      </c>
      <c r="H253" s="423" t="s">
        <v>1139</v>
      </c>
      <c r="I253" s="425">
        <v>46.03</v>
      </c>
      <c r="J253" s="425">
        <v>72</v>
      </c>
      <c r="K253" s="426">
        <v>3314.3</v>
      </c>
    </row>
    <row r="254" spans="1:11" ht="14.4" customHeight="1" x14ac:dyDescent="0.3">
      <c r="A254" s="421" t="s">
        <v>431</v>
      </c>
      <c r="B254" s="422" t="s">
        <v>432</v>
      </c>
      <c r="C254" s="423" t="s">
        <v>436</v>
      </c>
      <c r="D254" s="424" t="s">
        <v>624</v>
      </c>
      <c r="E254" s="423" t="s">
        <v>1196</v>
      </c>
      <c r="F254" s="424" t="s">
        <v>1197</v>
      </c>
      <c r="G254" s="423" t="s">
        <v>1140</v>
      </c>
      <c r="H254" s="423" t="s">
        <v>1141</v>
      </c>
      <c r="I254" s="425">
        <v>43.92</v>
      </c>
      <c r="J254" s="425">
        <v>36</v>
      </c>
      <c r="K254" s="426">
        <v>1581.25</v>
      </c>
    </row>
    <row r="255" spans="1:11" ht="14.4" customHeight="1" x14ac:dyDescent="0.3">
      <c r="A255" s="421" t="s">
        <v>431</v>
      </c>
      <c r="B255" s="422" t="s">
        <v>432</v>
      </c>
      <c r="C255" s="423" t="s">
        <v>436</v>
      </c>
      <c r="D255" s="424" t="s">
        <v>624</v>
      </c>
      <c r="E255" s="423" t="s">
        <v>1196</v>
      </c>
      <c r="F255" s="424" t="s">
        <v>1197</v>
      </c>
      <c r="G255" s="423" t="s">
        <v>1142</v>
      </c>
      <c r="H255" s="423" t="s">
        <v>1143</v>
      </c>
      <c r="I255" s="425">
        <v>45.11</v>
      </c>
      <c r="J255" s="425">
        <v>72</v>
      </c>
      <c r="K255" s="426">
        <v>3247.6</v>
      </c>
    </row>
    <row r="256" spans="1:11" ht="14.4" customHeight="1" x14ac:dyDescent="0.3">
      <c r="A256" s="421" t="s">
        <v>431</v>
      </c>
      <c r="B256" s="422" t="s">
        <v>432</v>
      </c>
      <c r="C256" s="423" t="s">
        <v>436</v>
      </c>
      <c r="D256" s="424" t="s">
        <v>624</v>
      </c>
      <c r="E256" s="423" t="s">
        <v>1196</v>
      </c>
      <c r="F256" s="424" t="s">
        <v>1197</v>
      </c>
      <c r="G256" s="423" t="s">
        <v>1144</v>
      </c>
      <c r="H256" s="423" t="s">
        <v>1145</v>
      </c>
      <c r="I256" s="425">
        <v>99.35</v>
      </c>
      <c r="J256" s="425">
        <v>36</v>
      </c>
      <c r="K256" s="426">
        <v>3576.58</v>
      </c>
    </row>
    <row r="257" spans="1:11" ht="14.4" customHeight="1" x14ac:dyDescent="0.3">
      <c r="A257" s="421" t="s">
        <v>431</v>
      </c>
      <c r="B257" s="422" t="s">
        <v>432</v>
      </c>
      <c r="C257" s="423" t="s">
        <v>436</v>
      </c>
      <c r="D257" s="424" t="s">
        <v>624</v>
      </c>
      <c r="E257" s="423" t="s">
        <v>1196</v>
      </c>
      <c r="F257" s="424" t="s">
        <v>1197</v>
      </c>
      <c r="G257" s="423" t="s">
        <v>1146</v>
      </c>
      <c r="H257" s="423" t="s">
        <v>1147</v>
      </c>
      <c r="I257" s="425">
        <v>66.47</v>
      </c>
      <c r="J257" s="425">
        <v>36</v>
      </c>
      <c r="K257" s="426">
        <v>2392.77</v>
      </c>
    </row>
    <row r="258" spans="1:11" ht="14.4" customHeight="1" x14ac:dyDescent="0.3">
      <c r="A258" s="421" t="s">
        <v>431</v>
      </c>
      <c r="B258" s="422" t="s">
        <v>432</v>
      </c>
      <c r="C258" s="423" t="s">
        <v>436</v>
      </c>
      <c r="D258" s="424" t="s">
        <v>624</v>
      </c>
      <c r="E258" s="423" t="s">
        <v>1196</v>
      </c>
      <c r="F258" s="424" t="s">
        <v>1197</v>
      </c>
      <c r="G258" s="423" t="s">
        <v>1148</v>
      </c>
      <c r="H258" s="423" t="s">
        <v>1149</v>
      </c>
      <c r="I258" s="425">
        <v>35.729999999999997</v>
      </c>
      <c r="J258" s="425">
        <v>72</v>
      </c>
      <c r="K258" s="426">
        <v>2572.2199999999998</v>
      </c>
    </row>
    <row r="259" spans="1:11" ht="14.4" customHeight="1" x14ac:dyDescent="0.3">
      <c r="A259" s="421" t="s">
        <v>431</v>
      </c>
      <c r="B259" s="422" t="s">
        <v>432</v>
      </c>
      <c r="C259" s="423" t="s">
        <v>436</v>
      </c>
      <c r="D259" s="424" t="s">
        <v>624</v>
      </c>
      <c r="E259" s="423" t="s">
        <v>1198</v>
      </c>
      <c r="F259" s="424" t="s">
        <v>1199</v>
      </c>
      <c r="G259" s="423" t="s">
        <v>1150</v>
      </c>
      <c r="H259" s="423" t="s">
        <v>1151</v>
      </c>
      <c r="I259" s="425">
        <v>0.3</v>
      </c>
      <c r="J259" s="425">
        <v>1300</v>
      </c>
      <c r="K259" s="426">
        <v>390</v>
      </c>
    </row>
    <row r="260" spans="1:11" ht="14.4" customHeight="1" x14ac:dyDescent="0.3">
      <c r="A260" s="421" t="s">
        <v>431</v>
      </c>
      <c r="B260" s="422" t="s">
        <v>432</v>
      </c>
      <c r="C260" s="423" t="s">
        <v>436</v>
      </c>
      <c r="D260" s="424" t="s">
        <v>624</v>
      </c>
      <c r="E260" s="423" t="s">
        <v>1198</v>
      </c>
      <c r="F260" s="424" t="s">
        <v>1199</v>
      </c>
      <c r="G260" s="423" t="s">
        <v>1152</v>
      </c>
      <c r="H260" s="423" t="s">
        <v>1153</v>
      </c>
      <c r="I260" s="425">
        <v>0.30499999999999999</v>
      </c>
      <c r="J260" s="425">
        <v>1100</v>
      </c>
      <c r="K260" s="426">
        <v>335</v>
      </c>
    </row>
    <row r="261" spans="1:11" ht="14.4" customHeight="1" x14ac:dyDescent="0.3">
      <c r="A261" s="421" t="s">
        <v>431</v>
      </c>
      <c r="B261" s="422" t="s">
        <v>432</v>
      </c>
      <c r="C261" s="423" t="s">
        <v>436</v>
      </c>
      <c r="D261" s="424" t="s">
        <v>624</v>
      </c>
      <c r="E261" s="423" t="s">
        <v>1198</v>
      </c>
      <c r="F261" s="424" t="s">
        <v>1199</v>
      </c>
      <c r="G261" s="423" t="s">
        <v>1154</v>
      </c>
      <c r="H261" s="423" t="s">
        <v>1155</v>
      </c>
      <c r="I261" s="425">
        <v>0.31</v>
      </c>
      <c r="J261" s="425">
        <v>800</v>
      </c>
      <c r="K261" s="426">
        <v>248</v>
      </c>
    </row>
    <row r="262" spans="1:11" ht="14.4" customHeight="1" x14ac:dyDescent="0.3">
      <c r="A262" s="421" t="s">
        <v>431</v>
      </c>
      <c r="B262" s="422" t="s">
        <v>432</v>
      </c>
      <c r="C262" s="423" t="s">
        <v>436</v>
      </c>
      <c r="D262" s="424" t="s">
        <v>624</v>
      </c>
      <c r="E262" s="423" t="s">
        <v>1198</v>
      </c>
      <c r="F262" s="424" t="s">
        <v>1199</v>
      </c>
      <c r="G262" s="423" t="s">
        <v>1156</v>
      </c>
      <c r="H262" s="423" t="s">
        <v>1157</v>
      </c>
      <c r="I262" s="425">
        <v>2.99</v>
      </c>
      <c r="J262" s="425">
        <v>100</v>
      </c>
      <c r="K262" s="426">
        <v>299.35000000000002</v>
      </c>
    </row>
    <row r="263" spans="1:11" ht="14.4" customHeight="1" x14ac:dyDescent="0.3">
      <c r="A263" s="421" t="s">
        <v>431</v>
      </c>
      <c r="B263" s="422" t="s">
        <v>432</v>
      </c>
      <c r="C263" s="423" t="s">
        <v>436</v>
      </c>
      <c r="D263" s="424" t="s">
        <v>624</v>
      </c>
      <c r="E263" s="423" t="s">
        <v>1200</v>
      </c>
      <c r="F263" s="424" t="s">
        <v>1201</v>
      </c>
      <c r="G263" s="423" t="s">
        <v>1158</v>
      </c>
      <c r="H263" s="423" t="s">
        <v>1159</v>
      </c>
      <c r="I263" s="425">
        <v>0.73</v>
      </c>
      <c r="J263" s="425">
        <v>200</v>
      </c>
      <c r="K263" s="426">
        <v>145.19999999999999</v>
      </c>
    </row>
    <row r="264" spans="1:11" ht="14.4" customHeight="1" x14ac:dyDescent="0.3">
      <c r="A264" s="421" t="s">
        <v>431</v>
      </c>
      <c r="B264" s="422" t="s">
        <v>432</v>
      </c>
      <c r="C264" s="423" t="s">
        <v>436</v>
      </c>
      <c r="D264" s="424" t="s">
        <v>624</v>
      </c>
      <c r="E264" s="423" t="s">
        <v>1200</v>
      </c>
      <c r="F264" s="424" t="s">
        <v>1201</v>
      </c>
      <c r="G264" s="423" t="s">
        <v>1160</v>
      </c>
      <c r="H264" s="423" t="s">
        <v>1161</v>
      </c>
      <c r="I264" s="425">
        <v>0.72333333333333327</v>
      </c>
      <c r="J264" s="425">
        <v>1400</v>
      </c>
      <c r="K264" s="426">
        <v>1014</v>
      </c>
    </row>
    <row r="265" spans="1:11" ht="14.4" customHeight="1" x14ac:dyDescent="0.3">
      <c r="A265" s="421" t="s">
        <v>431</v>
      </c>
      <c r="B265" s="422" t="s">
        <v>432</v>
      </c>
      <c r="C265" s="423" t="s">
        <v>436</v>
      </c>
      <c r="D265" s="424" t="s">
        <v>624</v>
      </c>
      <c r="E265" s="423" t="s">
        <v>1200</v>
      </c>
      <c r="F265" s="424" t="s">
        <v>1201</v>
      </c>
      <c r="G265" s="423" t="s">
        <v>1162</v>
      </c>
      <c r="H265" s="423" t="s">
        <v>1163</v>
      </c>
      <c r="I265" s="425">
        <v>7.503333333333333</v>
      </c>
      <c r="J265" s="425">
        <v>150</v>
      </c>
      <c r="K265" s="426">
        <v>1125.5</v>
      </c>
    </row>
    <row r="266" spans="1:11" ht="14.4" customHeight="1" x14ac:dyDescent="0.3">
      <c r="A266" s="421" t="s">
        <v>431</v>
      </c>
      <c r="B266" s="422" t="s">
        <v>432</v>
      </c>
      <c r="C266" s="423" t="s">
        <v>436</v>
      </c>
      <c r="D266" s="424" t="s">
        <v>624</v>
      </c>
      <c r="E266" s="423" t="s">
        <v>1200</v>
      </c>
      <c r="F266" s="424" t="s">
        <v>1201</v>
      </c>
      <c r="G266" s="423" t="s">
        <v>1164</v>
      </c>
      <c r="H266" s="423" t="s">
        <v>1165</v>
      </c>
      <c r="I266" s="425">
        <v>7.5</v>
      </c>
      <c r="J266" s="425">
        <v>100</v>
      </c>
      <c r="K266" s="426">
        <v>750</v>
      </c>
    </row>
    <row r="267" spans="1:11" ht="14.4" customHeight="1" x14ac:dyDescent="0.3">
      <c r="A267" s="421" t="s">
        <v>431</v>
      </c>
      <c r="B267" s="422" t="s">
        <v>432</v>
      </c>
      <c r="C267" s="423" t="s">
        <v>436</v>
      </c>
      <c r="D267" s="424" t="s">
        <v>624</v>
      </c>
      <c r="E267" s="423" t="s">
        <v>1200</v>
      </c>
      <c r="F267" s="424" t="s">
        <v>1201</v>
      </c>
      <c r="G267" s="423" t="s">
        <v>1166</v>
      </c>
      <c r="H267" s="423" t="s">
        <v>1167</v>
      </c>
      <c r="I267" s="425">
        <v>7.5</v>
      </c>
      <c r="J267" s="425">
        <v>150</v>
      </c>
      <c r="K267" s="426">
        <v>1125</v>
      </c>
    </row>
    <row r="268" spans="1:11" ht="14.4" customHeight="1" x14ac:dyDescent="0.3">
      <c r="A268" s="421" t="s">
        <v>431</v>
      </c>
      <c r="B268" s="422" t="s">
        <v>432</v>
      </c>
      <c r="C268" s="423" t="s">
        <v>436</v>
      </c>
      <c r="D268" s="424" t="s">
        <v>624</v>
      </c>
      <c r="E268" s="423" t="s">
        <v>1200</v>
      </c>
      <c r="F268" s="424" t="s">
        <v>1201</v>
      </c>
      <c r="G268" s="423" t="s">
        <v>1168</v>
      </c>
      <c r="H268" s="423" t="s">
        <v>1169</v>
      </c>
      <c r="I268" s="425">
        <v>7.5</v>
      </c>
      <c r="J268" s="425">
        <v>200</v>
      </c>
      <c r="K268" s="426">
        <v>1500</v>
      </c>
    </row>
    <row r="269" spans="1:11" ht="14.4" customHeight="1" x14ac:dyDescent="0.3">
      <c r="A269" s="421" t="s">
        <v>431</v>
      </c>
      <c r="B269" s="422" t="s">
        <v>432</v>
      </c>
      <c r="C269" s="423" t="s">
        <v>436</v>
      </c>
      <c r="D269" s="424" t="s">
        <v>624</v>
      </c>
      <c r="E269" s="423" t="s">
        <v>1200</v>
      </c>
      <c r="F269" s="424" t="s">
        <v>1201</v>
      </c>
      <c r="G269" s="423" t="s">
        <v>1170</v>
      </c>
      <c r="H269" s="423" t="s">
        <v>1171</v>
      </c>
      <c r="I269" s="425">
        <v>11.01</v>
      </c>
      <c r="J269" s="425">
        <v>40</v>
      </c>
      <c r="K269" s="426">
        <v>440.4</v>
      </c>
    </row>
    <row r="270" spans="1:11" ht="14.4" customHeight="1" x14ac:dyDescent="0.3">
      <c r="A270" s="421" t="s">
        <v>431</v>
      </c>
      <c r="B270" s="422" t="s">
        <v>432</v>
      </c>
      <c r="C270" s="423" t="s">
        <v>436</v>
      </c>
      <c r="D270" s="424" t="s">
        <v>624</v>
      </c>
      <c r="E270" s="423" t="s">
        <v>1200</v>
      </c>
      <c r="F270" s="424" t="s">
        <v>1201</v>
      </c>
      <c r="G270" s="423" t="s">
        <v>1172</v>
      </c>
      <c r="H270" s="423" t="s">
        <v>1173</v>
      </c>
      <c r="I270" s="425">
        <v>11.01</v>
      </c>
      <c r="J270" s="425">
        <v>40</v>
      </c>
      <c r="K270" s="426">
        <v>440.4</v>
      </c>
    </row>
    <row r="271" spans="1:11" ht="14.4" customHeight="1" x14ac:dyDescent="0.3">
      <c r="A271" s="421" t="s">
        <v>431</v>
      </c>
      <c r="B271" s="422" t="s">
        <v>432</v>
      </c>
      <c r="C271" s="423" t="s">
        <v>436</v>
      </c>
      <c r="D271" s="424" t="s">
        <v>624</v>
      </c>
      <c r="E271" s="423" t="s">
        <v>1200</v>
      </c>
      <c r="F271" s="424" t="s">
        <v>1201</v>
      </c>
      <c r="G271" s="423" t="s">
        <v>1174</v>
      </c>
      <c r="H271" s="423" t="s">
        <v>1175</v>
      </c>
      <c r="I271" s="425">
        <v>1.22</v>
      </c>
      <c r="J271" s="425">
        <v>4600</v>
      </c>
      <c r="K271" s="426">
        <v>5611.4299999999994</v>
      </c>
    </row>
    <row r="272" spans="1:11" ht="14.4" customHeight="1" x14ac:dyDescent="0.3">
      <c r="A272" s="421" t="s">
        <v>431</v>
      </c>
      <c r="B272" s="422" t="s">
        <v>432</v>
      </c>
      <c r="C272" s="423" t="s">
        <v>436</v>
      </c>
      <c r="D272" s="424" t="s">
        <v>624</v>
      </c>
      <c r="E272" s="423" t="s">
        <v>1200</v>
      </c>
      <c r="F272" s="424" t="s">
        <v>1201</v>
      </c>
      <c r="G272" s="423" t="s">
        <v>1176</v>
      </c>
      <c r="H272" s="423" t="s">
        <v>1177</v>
      </c>
      <c r="I272" s="425">
        <v>0.81</v>
      </c>
      <c r="J272" s="425">
        <v>3000</v>
      </c>
      <c r="K272" s="426">
        <v>2421.3200000000002</v>
      </c>
    </row>
    <row r="273" spans="1:11" ht="14.4" customHeight="1" x14ac:dyDescent="0.3">
      <c r="A273" s="421" t="s">
        <v>431</v>
      </c>
      <c r="B273" s="422" t="s">
        <v>432</v>
      </c>
      <c r="C273" s="423" t="s">
        <v>436</v>
      </c>
      <c r="D273" s="424" t="s">
        <v>624</v>
      </c>
      <c r="E273" s="423" t="s">
        <v>1200</v>
      </c>
      <c r="F273" s="424" t="s">
        <v>1201</v>
      </c>
      <c r="G273" s="423" t="s">
        <v>1178</v>
      </c>
      <c r="H273" s="423" t="s">
        <v>1179</v>
      </c>
      <c r="I273" s="425">
        <v>0.81</v>
      </c>
      <c r="J273" s="425">
        <v>2000</v>
      </c>
      <c r="K273" s="426">
        <v>1614.2</v>
      </c>
    </row>
    <row r="274" spans="1:11" ht="14.4" customHeight="1" x14ac:dyDescent="0.3">
      <c r="A274" s="421" t="s">
        <v>431</v>
      </c>
      <c r="B274" s="422" t="s">
        <v>432</v>
      </c>
      <c r="C274" s="423" t="s">
        <v>436</v>
      </c>
      <c r="D274" s="424" t="s">
        <v>624</v>
      </c>
      <c r="E274" s="423" t="s">
        <v>1200</v>
      </c>
      <c r="F274" s="424" t="s">
        <v>1201</v>
      </c>
      <c r="G274" s="423" t="s">
        <v>1180</v>
      </c>
      <c r="H274" s="423" t="s">
        <v>1181</v>
      </c>
      <c r="I274" s="425">
        <v>1.8999999999999997</v>
      </c>
      <c r="J274" s="425">
        <v>1800</v>
      </c>
      <c r="K274" s="426">
        <v>3419.46</v>
      </c>
    </row>
    <row r="275" spans="1:11" ht="14.4" customHeight="1" x14ac:dyDescent="0.3">
      <c r="A275" s="421" t="s">
        <v>431</v>
      </c>
      <c r="B275" s="422" t="s">
        <v>432</v>
      </c>
      <c r="C275" s="423" t="s">
        <v>436</v>
      </c>
      <c r="D275" s="424" t="s">
        <v>624</v>
      </c>
      <c r="E275" s="423" t="s">
        <v>1200</v>
      </c>
      <c r="F275" s="424" t="s">
        <v>1201</v>
      </c>
      <c r="G275" s="423" t="s">
        <v>1182</v>
      </c>
      <c r="H275" s="423" t="s">
        <v>1183</v>
      </c>
      <c r="I275" s="425">
        <v>0.81</v>
      </c>
      <c r="J275" s="425">
        <v>2000</v>
      </c>
      <c r="K275" s="426">
        <v>1614.2</v>
      </c>
    </row>
    <row r="276" spans="1:11" ht="14.4" customHeight="1" x14ac:dyDescent="0.3">
      <c r="A276" s="421" t="s">
        <v>431</v>
      </c>
      <c r="B276" s="422" t="s">
        <v>432</v>
      </c>
      <c r="C276" s="423" t="s">
        <v>436</v>
      </c>
      <c r="D276" s="424" t="s">
        <v>624</v>
      </c>
      <c r="E276" s="423" t="s">
        <v>1200</v>
      </c>
      <c r="F276" s="424" t="s">
        <v>1201</v>
      </c>
      <c r="G276" s="423" t="s">
        <v>1184</v>
      </c>
      <c r="H276" s="423" t="s">
        <v>1185</v>
      </c>
      <c r="I276" s="425">
        <v>0.71</v>
      </c>
      <c r="J276" s="425">
        <v>16000</v>
      </c>
      <c r="K276" s="426">
        <v>11360</v>
      </c>
    </row>
    <row r="277" spans="1:11" ht="14.4" customHeight="1" x14ac:dyDescent="0.3">
      <c r="A277" s="421" t="s">
        <v>431</v>
      </c>
      <c r="B277" s="422" t="s">
        <v>432</v>
      </c>
      <c r="C277" s="423" t="s">
        <v>436</v>
      </c>
      <c r="D277" s="424" t="s">
        <v>624</v>
      </c>
      <c r="E277" s="423" t="s">
        <v>1200</v>
      </c>
      <c r="F277" s="424" t="s">
        <v>1201</v>
      </c>
      <c r="G277" s="423" t="s">
        <v>1186</v>
      </c>
      <c r="H277" s="423" t="s">
        <v>1187</v>
      </c>
      <c r="I277" s="425">
        <v>0.71</v>
      </c>
      <c r="J277" s="425">
        <v>19000</v>
      </c>
      <c r="K277" s="426">
        <v>13490</v>
      </c>
    </row>
    <row r="278" spans="1:11" ht="14.4" customHeight="1" thickBot="1" x14ac:dyDescent="0.35">
      <c r="A278" s="427" t="s">
        <v>431</v>
      </c>
      <c r="B278" s="428" t="s">
        <v>432</v>
      </c>
      <c r="C278" s="429" t="s">
        <v>436</v>
      </c>
      <c r="D278" s="430" t="s">
        <v>624</v>
      </c>
      <c r="E278" s="429" t="s">
        <v>1200</v>
      </c>
      <c r="F278" s="430" t="s">
        <v>1201</v>
      </c>
      <c r="G278" s="429" t="s">
        <v>1188</v>
      </c>
      <c r="H278" s="429" t="s">
        <v>1189</v>
      </c>
      <c r="I278" s="431">
        <v>0.71</v>
      </c>
      <c r="J278" s="431">
        <v>6000</v>
      </c>
      <c r="K278" s="432">
        <v>4260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2" t="s">
        <v>255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</row>
    <row r="3" spans="1:36" x14ac:dyDescent="0.3">
      <c r="A3" s="231" t="s">
        <v>179</v>
      </c>
      <c r="B3" s="357" t="s">
        <v>159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407</v>
      </c>
      <c r="I3" s="234">
        <v>408</v>
      </c>
      <c r="J3" s="234">
        <v>409</v>
      </c>
      <c r="K3" s="234">
        <v>410</v>
      </c>
      <c r="L3" s="234">
        <v>415</v>
      </c>
      <c r="M3" s="234">
        <v>416</v>
      </c>
      <c r="N3" s="234">
        <v>418</v>
      </c>
      <c r="O3" s="234">
        <v>419</v>
      </c>
      <c r="P3" s="234">
        <v>420</v>
      </c>
      <c r="Q3" s="234">
        <v>421</v>
      </c>
      <c r="R3" s="234">
        <v>522</v>
      </c>
      <c r="S3" s="234">
        <v>523</v>
      </c>
      <c r="T3" s="234">
        <v>524</v>
      </c>
      <c r="U3" s="234">
        <v>525</v>
      </c>
      <c r="V3" s="234">
        <v>526</v>
      </c>
      <c r="W3" s="234">
        <v>527</v>
      </c>
      <c r="X3" s="234">
        <v>528</v>
      </c>
      <c r="Y3" s="234">
        <v>629</v>
      </c>
      <c r="Z3" s="234">
        <v>630</v>
      </c>
      <c r="AA3" s="234">
        <v>636</v>
      </c>
      <c r="AB3" s="234">
        <v>637</v>
      </c>
      <c r="AC3" s="234">
        <v>640</v>
      </c>
      <c r="AD3" s="234">
        <v>642</v>
      </c>
      <c r="AE3" s="234">
        <v>743</v>
      </c>
      <c r="AF3" s="215">
        <v>745</v>
      </c>
      <c r="AG3" s="215">
        <v>746</v>
      </c>
      <c r="AH3" s="215">
        <v>930</v>
      </c>
      <c r="AI3" s="481">
        <v>940</v>
      </c>
      <c r="AJ3" s="498"/>
    </row>
    <row r="4" spans="1:36" ht="36.6" outlineLevel="1" thickBot="1" x14ac:dyDescent="0.35">
      <c r="A4" s="232">
        <v>2015</v>
      </c>
      <c r="B4" s="358"/>
      <c r="C4" s="216" t="s">
        <v>160</v>
      </c>
      <c r="D4" s="217" t="s">
        <v>161</v>
      </c>
      <c r="E4" s="217" t="s">
        <v>162</v>
      </c>
      <c r="F4" s="235" t="s">
        <v>191</v>
      </c>
      <c r="G4" s="235" t="s">
        <v>192</v>
      </c>
      <c r="H4" s="235" t="s">
        <v>254</v>
      </c>
      <c r="I4" s="235" t="s">
        <v>193</v>
      </c>
      <c r="J4" s="235" t="s">
        <v>194</v>
      </c>
      <c r="K4" s="235" t="s">
        <v>195</v>
      </c>
      <c r="L4" s="235" t="s">
        <v>196</v>
      </c>
      <c r="M4" s="235" t="s">
        <v>197</v>
      </c>
      <c r="N4" s="235" t="s">
        <v>198</v>
      </c>
      <c r="O4" s="235" t="s">
        <v>199</v>
      </c>
      <c r="P4" s="235" t="s">
        <v>200</v>
      </c>
      <c r="Q4" s="235" t="s">
        <v>201</v>
      </c>
      <c r="R4" s="235" t="s">
        <v>202</v>
      </c>
      <c r="S4" s="235" t="s">
        <v>203</v>
      </c>
      <c r="T4" s="235" t="s">
        <v>204</v>
      </c>
      <c r="U4" s="235" t="s">
        <v>205</v>
      </c>
      <c r="V4" s="235" t="s">
        <v>206</v>
      </c>
      <c r="W4" s="235" t="s">
        <v>207</v>
      </c>
      <c r="X4" s="235" t="s">
        <v>216</v>
      </c>
      <c r="Y4" s="235" t="s">
        <v>208</v>
      </c>
      <c r="Z4" s="235" t="s">
        <v>217</v>
      </c>
      <c r="AA4" s="235" t="s">
        <v>209</v>
      </c>
      <c r="AB4" s="235" t="s">
        <v>210</v>
      </c>
      <c r="AC4" s="235" t="s">
        <v>211</v>
      </c>
      <c r="AD4" s="235" t="s">
        <v>212</v>
      </c>
      <c r="AE4" s="235" t="s">
        <v>213</v>
      </c>
      <c r="AF4" s="217" t="s">
        <v>214</v>
      </c>
      <c r="AG4" s="217" t="s">
        <v>215</v>
      </c>
      <c r="AH4" s="217" t="s">
        <v>181</v>
      </c>
      <c r="AI4" s="482" t="s">
        <v>163</v>
      </c>
      <c r="AJ4" s="498"/>
    </row>
    <row r="5" spans="1:36" x14ac:dyDescent="0.3">
      <c r="A5" s="218" t="s">
        <v>164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483"/>
      <c r="AJ5" s="498"/>
    </row>
    <row r="6" spans="1:36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56.6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0</v>
      </c>
      <c r="M6" s="259">
        <f xml:space="preserve">
TRUNC(IF($A$4&lt;=12,SUMIFS('ON Data'!R:R,'ON Data'!$D:$D,$A$4,'ON Data'!$E:$E,1),SUMIFS('ON Data'!R:R,'ON Data'!$E:$E,1)/'ON Data'!$D$3),1)</f>
        <v>13.6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Data'!AL:AL,'ON Data'!$D:$D,$A$4,'ON Data'!$E:$E,1),SUMIFS('ON Data'!AL:AL,'ON Data'!$E:$E,1)/'ON Data'!$D$3),1)</f>
        <v>0</v>
      </c>
      <c r="AH6" s="259">
        <f xml:space="preserve">
TRUNC(IF($A$4&lt;=12,SUMIFS('ON Data'!AN:AN,'ON Data'!$D:$D,$A$4,'ON Data'!$E:$E,1),SUMIFS('ON Data'!AN:AN,'ON Data'!$E:$E,1)/'ON Data'!$D$3),1)</f>
        <v>0.9</v>
      </c>
      <c r="AI6" s="484">
        <f xml:space="preserve">
TRUNC(IF($A$4&lt;=12,SUMIFS('ON Data'!AO:AO,'ON Data'!$D:$D,$A$4,'ON Data'!$E:$E,1),SUMIFS('ON Data'!AO:AO,'ON Data'!$E:$E,1)/'ON Data'!$D$3),1)</f>
        <v>1</v>
      </c>
      <c r="AJ6" s="498"/>
    </row>
    <row r="7" spans="1:36" ht="15" hidden="1" outlineLevel="1" thickBot="1" x14ac:dyDescent="0.35">
      <c r="A7" s="219" t="s">
        <v>93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484"/>
      <c r="AJ7" s="498"/>
    </row>
    <row r="8" spans="1:36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484"/>
      <c r="AJ8" s="498"/>
    </row>
    <row r="9" spans="1:36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485"/>
      <c r="AJ9" s="498"/>
    </row>
    <row r="10" spans="1:36" x14ac:dyDescent="0.3">
      <c r="A10" s="221" t="s">
        <v>165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486"/>
      <c r="AJ10" s="498"/>
    </row>
    <row r="11" spans="1:36" x14ac:dyDescent="0.3">
      <c r="A11" s="222" t="s">
        <v>166</v>
      </c>
      <c r="B11" s="239">
        <f xml:space="preserve">
IF($A$4&lt;=12,SUMIFS('ON Data'!F:F,'ON Data'!$D:$D,$A$4,'ON Data'!$E:$E,2),SUMIFS('ON Data'!F:F,'ON Data'!$E:$E,2))</f>
        <v>26640.9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5473.9</v>
      </c>
      <c r="F11" s="241">
        <f xml:space="preserve">
IF($A$4&lt;=12,SUMIFS('ON Data'!K:K,'ON Data'!$D:$D,$A$4,'ON Data'!$E:$E,2),SUMIFS('ON Data'!K:K,'ON Data'!$E:$E,2))</f>
        <v>13532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0</v>
      </c>
      <c r="M11" s="241">
        <f xml:space="preserve">
IF($A$4&lt;=12,SUMIFS('ON Data'!R:R,'ON Data'!$D:$D,$A$4,'ON Data'!$E:$E,2),SUMIFS('ON Data'!R:R,'ON Data'!$E:$E,2))</f>
        <v>6666.8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Data'!AL:AL,'ON Data'!$D:$D,$A$4,'ON Data'!$E:$E,2),SUMIFS('ON Data'!AL:AL,'ON Data'!$E:$E,2))</f>
        <v>0</v>
      </c>
      <c r="AH11" s="241">
        <f xml:space="preserve">
IF($A$4&lt;=12,SUMIFS('ON Data'!AN:AN,'ON Data'!$D:$D,$A$4,'ON Data'!$E:$E,2),SUMIFS('ON Data'!AN:AN,'ON Data'!$E:$E,2))</f>
        <v>456.20000000000005</v>
      </c>
      <c r="AI11" s="487">
        <f xml:space="preserve">
IF($A$4&lt;=12,SUMIFS('ON Data'!AO:AO,'ON Data'!$D:$D,$A$4,'ON Data'!$E:$E,2),SUMIFS('ON Data'!AO:AO,'ON Data'!$E:$E,2))</f>
        <v>512</v>
      </c>
      <c r="AJ11" s="498"/>
    </row>
    <row r="12" spans="1:36" x14ac:dyDescent="0.3">
      <c r="A12" s="222" t="s">
        <v>167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Data'!AL:AL,'ON Data'!$D:$D,$A$4,'ON Data'!$E:$E,3),SUMIFS('ON Data'!AL:AL,'ON Data'!$E:$E,3))</f>
        <v>0</v>
      </c>
      <c r="AH12" s="241">
        <f xml:space="preserve">
IF($A$4&lt;=12,SUMIFS('ON Data'!AN:AN,'ON Data'!$D:$D,$A$4,'ON Data'!$E:$E,3),SUMIFS('ON Data'!AN:AN,'ON Data'!$E:$E,3))</f>
        <v>0</v>
      </c>
      <c r="AI12" s="487">
        <f xml:space="preserve">
IF($A$4&lt;=12,SUMIFS('ON Data'!AO:AO,'ON Data'!$D:$D,$A$4,'ON Data'!$E:$E,3),SUMIFS('ON Data'!AO:AO,'ON Data'!$E:$E,3))</f>
        <v>0</v>
      </c>
      <c r="AJ12" s="498"/>
    </row>
    <row r="13" spans="1:36" x14ac:dyDescent="0.3">
      <c r="A13" s="222" t="s">
        <v>174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Data'!AL:AL,'ON Data'!$D:$D,$A$4,'ON Data'!$E:$E,4),SUMIFS('ON Data'!AL:AL,'ON Data'!$E:$E,4))</f>
        <v>0</v>
      </c>
      <c r="AH13" s="241">
        <f xml:space="preserve">
IF($A$4&lt;=12,SUMIFS('ON Data'!AN:AN,'ON Data'!$D:$D,$A$4,'ON Data'!$E:$E,4),SUMIFS('ON Data'!AN:AN,'ON Data'!$E:$E,4))</f>
        <v>0</v>
      </c>
      <c r="AI13" s="487">
        <f xml:space="preserve">
IF($A$4&lt;=12,SUMIFS('ON Data'!AO:AO,'ON Data'!$D:$D,$A$4,'ON Data'!$E:$E,4),SUMIFS('ON Data'!AO:AO,'ON Data'!$E:$E,4))</f>
        <v>0</v>
      </c>
      <c r="AJ13" s="498"/>
    </row>
    <row r="14" spans="1:36" ht="15" thickBot="1" x14ac:dyDescent="0.35">
      <c r="A14" s="223" t="s">
        <v>168</v>
      </c>
      <c r="B14" s="242">
        <f xml:space="preserve">
IF($A$4&lt;=12,SUMIFS('ON Data'!F:F,'ON Data'!$D:$D,$A$4,'ON Data'!$E:$E,5),SUMIFS('ON Data'!F:F,'ON Data'!$E:$E,5))</f>
        <v>330.5</v>
      </c>
      <c r="C14" s="243">
        <f xml:space="preserve">
IF($A$4&lt;=12,SUMIFS('ON Data'!G:G,'ON Data'!$D:$D,$A$4,'ON Data'!$E:$E,5),SUMIFS('ON Data'!G:G,'ON Data'!$E:$E,5))</f>
        <v>330.5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Data'!AL:AL,'ON Data'!$D:$D,$A$4,'ON Data'!$E:$E,5),SUMIFS('ON Data'!AL:AL,'ON Data'!$E:$E,5))</f>
        <v>0</v>
      </c>
      <c r="AH14" s="244">
        <f xml:space="preserve">
IF($A$4&lt;=12,SUMIFS('ON Data'!AN:AN,'ON Data'!$D:$D,$A$4,'ON Data'!$E:$E,5),SUMIFS('ON Data'!AN:AN,'ON Data'!$E:$E,5))</f>
        <v>0</v>
      </c>
      <c r="AI14" s="488">
        <f xml:space="preserve">
IF($A$4&lt;=12,SUMIFS('ON Data'!AO:AO,'ON Data'!$D:$D,$A$4,'ON Data'!$E:$E,5),SUMIFS('ON Data'!AO:AO,'ON Data'!$E:$E,5))</f>
        <v>0</v>
      </c>
      <c r="AJ14" s="498"/>
    </row>
    <row r="15" spans="1:36" x14ac:dyDescent="0.3">
      <c r="A15" s="146" t="s">
        <v>178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489"/>
      <c r="AJ15" s="498"/>
    </row>
    <row r="16" spans="1:36" x14ac:dyDescent="0.3">
      <c r="A16" s="224" t="s">
        <v>169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Data'!AL:AL,'ON Data'!$D:$D,$A$4,'ON Data'!$E:$E,7),SUMIFS('ON Data'!AL:AL,'ON Data'!$E:$E,7))</f>
        <v>0</v>
      </c>
      <c r="AH16" s="241">
        <f xml:space="preserve">
IF($A$4&lt;=12,SUMIFS('ON Data'!AN:AN,'ON Data'!$D:$D,$A$4,'ON Data'!$E:$E,7),SUMIFS('ON Data'!AN:AN,'ON Data'!$E:$E,7))</f>
        <v>0</v>
      </c>
      <c r="AI16" s="487">
        <f xml:space="preserve">
IF($A$4&lt;=12,SUMIFS('ON Data'!AO:AO,'ON Data'!$D:$D,$A$4,'ON Data'!$E:$E,7),SUMIFS('ON Data'!AO:AO,'ON Data'!$E:$E,7))</f>
        <v>0</v>
      </c>
      <c r="AJ16" s="498"/>
    </row>
    <row r="17" spans="1:36" x14ac:dyDescent="0.3">
      <c r="A17" s="224" t="s">
        <v>170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Data'!AL:AL,'ON Data'!$D:$D,$A$4,'ON Data'!$E:$E,8),SUMIFS('ON Data'!AL:AL,'ON Data'!$E:$E,8))</f>
        <v>0</v>
      </c>
      <c r="AH17" s="241">
        <f xml:space="preserve">
IF($A$4&lt;=12,SUMIFS('ON Data'!AN:AN,'ON Data'!$D:$D,$A$4,'ON Data'!$E:$E,8),SUMIFS('ON Data'!AN:AN,'ON Data'!$E:$E,8))</f>
        <v>0</v>
      </c>
      <c r="AI17" s="487">
        <f xml:space="preserve">
IF($A$4&lt;=12,SUMIFS('ON Data'!AO:AO,'ON Data'!$D:$D,$A$4,'ON Data'!$E:$E,8),SUMIFS('ON Data'!AO:AO,'ON Data'!$E:$E,8))</f>
        <v>0</v>
      </c>
      <c r="AJ17" s="498"/>
    </row>
    <row r="18" spans="1:36" x14ac:dyDescent="0.3">
      <c r="A18" s="224" t="s">
        <v>171</v>
      </c>
      <c r="B18" s="239">
        <f xml:space="preserve">
B19-B16-B17</f>
        <v>23774</v>
      </c>
      <c r="C18" s="240">
        <f t="shared" ref="C18:G18" si="0" xml:space="preserve">
C19-C16-C17</f>
        <v>0</v>
      </c>
      <c r="D18" s="241">
        <f t="shared" si="0"/>
        <v>0</v>
      </c>
      <c r="E18" s="241">
        <f t="shared" si="0"/>
        <v>5142</v>
      </c>
      <c r="F18" s="241">
        <f t="shared" si="0"/>
        <v>18632</v>
      </c>
      <c r="G18" s="241">
        <f t="shared" si="0"/>
        <v>0</v>
      </c>
      <c r="H18" s="241">
        <f t="shared" ref="H18:AI18" si="1" xml:space="preserve">
H19-H16-H17</f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0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0</v>
      </c>
      <c r="AH18" s="241">
        <f t="shared" si="1"/>
        <v>0</v>
      </c>
      <c r="AI18" s="487">
        <f t="shared" si="1"/>
        <v>0</v>
      </c>
      <c r="AJ18" s="498"/>
    </row>
    <row r="19" spans="1:36" ht="15" thickBot="1" x14ac:dyDescent="0.35">
      <c r="A19" s="225" t="s">
        <v>172</v>
      </c>
      <c r="B19" s="248">
        <f xml:space="preserve">
IF($A$4&lt;=12,SUMIFS('ON Data'!F:F,'ON Data'!$D:$D,$A$4,'ON Data'!$E:$E,9),SUMIFS('ON Data'!F:F,'ON Data'!$E:$E,9))</f>
        <v>23774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5142</v>
      </c>
      <c r="F19" s="250">
        <f xml:space="preserve">
IF($A$4&lt;=12,SUMIFS('ON Data'!K:K,'ON Data'!$D:$D,$A$4,'ON Data'!$E:$E,9),SUMIFS('ON Data'!K:K,'ON Data'!$E:$E,9))</f>
        <v>18632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0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Data'!AL:AL,'ON Data'!$D:$D,$A$4,'ON Data'!$E:$E,9),SUMIFS('ON Data'!AL:AL,'ON Data'!$E:$E,9))</f>
        <v>0</v>
      </c>
      <c r="AH19" s="250">
        <f xml:space="preserve">
IF($A$4&lt;=12,SUMIFS('ON Data'!AN:AN,'ON Data'!$D:$D,$A$4,'ON Data'!$E:$E,9),SUMIFS('ON Data'!AN:AN,'ON Data'!$E:$E,9))</f>
        <v>0</v>
      </c>
      <c r="AI19" s="490">
        <f xml:space="preserve">
IF($A$4&lt;=12,SUMIFS('ON Data'!AO:AO,'ON Data'!$D:$D,$A$4,'ON Data'!$E:$E,9),SUMIFS('ON Data'!AO:AO,'ON Data'!$E:$E,9))</f>
        <v>0</v>
      </c>
      <c r="AJ19" s="498"/>
    </row>
    <row r="20" spans="1:36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4924738</v>
      </c>
      <c r="C20" s="252">
        <f xml:space="preserve">
IF($A$4&lt;=12,SUMIFS('ON Data'!G:G,'ON Data'!$D:$D,$A$4,'ON Data'!$E:$E,6),SUMIFS('ON Data'!G:G,'ON Data'!$E:$E,6))</f>
        <v>53640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1558488</v>
      </c>
      <c r="F20" s="253">
        <f xml:space="preserve">
IF($A$4&lt;=12,SUMIFS('ON Data'!K:K,'ON Data'!$D:$D,$A$4,'ON Data'!$E:$E,6),SUMIFS('ON Data'!K:K,'ON Data'!$E:$E,6))</f>
        <v>2286556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0</v>
      </c>
      <c r="M20" s="253">
        <f xml:space="preserve">
IF($A$4&lt;=12,SUMIFS('ON Data'!R:R,'ON Data'!$D:$D,$A$4,'ON Data'!$E:$E,6),SUMIFS('ON Data'!R:R,'ON Data'!$E:$E,6))</f>
        <v>936553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Data'!AL:AL,'ON Data'!$D:$D,$A$4,'ON Data'!$E:$E,6),SUMIFS('ON Data'!AL:AL,'ON Data'!$E:$E,6))</f>
        <v>0</v>
      </c>
      <c r="AH20" s="253">
        <f xml:space="preserve">
IF($A$4&lt;=12,SUMIFS('ON Data'!AN:AN,'ON Data'!$D:$D,$A$4,'ON Data'!$E:$E,6),SUMIFS('ON Data'!AN:AN,'ON Data'!$E:$E,6))</f>
        <v>45611</v>
      </c>
      <c r="AI20" s="491">
        <f xml:space="preserve">
IF($A$4&lt;=12,SUMIFS('ON Data'!AO:AO,'ON Data'!$D:$D,$A$4,'ON Data'!$E:$E,6),SUMIFS('ON Data'!AO:AO,'ON Data'!$E:$E,6))</f>
        <v>43890</v>
      </c>
      <c r="AJ20" s="498"/>
    </row>
    <row r="21" spans="1:36" ht="15" hidden="1" outlineLevel="1" thickBot="1" x14ac:dyDescent="0.35">
      <c r="A21" s="219" t="s">
        <v>93</v>
      </c>
      <c r="B21" s="239">
        <f xml:space="preserve">
IF($A$4&lt;=12,SUMIFS('ON Data'!F:F,'ON Data'!$D:$D,$A$4,'ON Data'!$E:$E,12),SUMIFS('ON Data'!F:F,'ON Data'!$E:$E,12))</f>
        <v>0</v>
      </c>
      <c r="C21" s="240">
        <f xml:space="preserve">
IF($A$4&lt;=12,SUMIFS('ON Data'!G:G,'ON Data'!$D:$D,$A$4,'ON Data'!$E:$E,12),SUMIFS('ON Data'!G:G,'ON Data'!$E:$E,12))</f>
        <v>0</v>
      </c>
      <c r="D21" s="241">
        <f xml:space="preserve">
IF($A$4&lt;=12,SUMIFS('ON Data'!H:H,'ON Data'!$D:$D,$A$4,'ON Data'!$E:$E,12),SUMIFS('ON Data'!H:H,'ON Data'!$E:$E,12))</f>
        <v>0</v>
      </c>
      <c r="E21" s="241">
        <f xml:space="preserve">
IF($A$4&lt;=12,SUMIFS('ON Data'!I:I,'ON Data'!$D:$D,$A$4,'ON Data'!$E:$E,12),SUMIFS('ON Data'!I:I,'ON Data'!$E:$E,12))</f>
        <v>0</v>
      </c>
      <c r="F21" s="241">
        <f xml:space="preserve">
IF($A$4&lt;=12,SUMIFS('ON Data'!K:K,'ON Data'!$D:$D,$A$4,'ON Data'!$E:$E,12),SUMIFS('ON Data'!K:K,'ON Data'!$E:$E,12))</f>
        <v>0</v>
      </c>
      <c r="G21" s="241">
        <f xml:space="preserve">
IF($A$4&lt;=12,SUMIFS('ON Data'!L:L,'ON Data'!$D:$D,$A$4,'ON Data'!$E:$E,12),SUMIFS('ON Data'!L:L,'ON Data'!$E:$E,12))</f>
        <v>0</v>
      </c>
      <c r="H21" s="241">
        <f xml:space="preserve">
IF($A$4&lt;=12,SUMIFS('ON Data'!M:M,'ON Data'!$D:$D,$A$4,'ON Data'!$E:$E,12),SUMIFS('ON Data'!M:M,'ON Data'!$E:$E,12))</f>
        <v>0</v>
      </c>
      <c r="I21" s="241">
        <f xml:space="preserve">
IF($A$4&lt;=12,SUMIFS('ON Data'!N:N,'ON Data'!$D:$D,$A$4,'ON Data'!$E:$E,12),SUMIFS('ON Data'!N:N,'ON Data'!$E:$E,12))</f>
        <v>0</v>
      </c>
      <c r="J21" s="241">
        <f xml:space="preserve">
IF($A$4&lt;=12,SUMIFS('ON Data'!O:O,'ON Data'!$D:$D,$A$4,'ON Data'!$E:$E,12),SUMIFS('ON Data'!O:O,'ON Data'!$E:$E,12))</f>
        <v>0</v>
      </c>
      <c r="K21" s="241">
        <f xml:space="preserve">
IF($A$4&lt;=12,SUMIFS('ON Data'!P:P,'ON Data'!$D:$D,$A$4,'ON Data'!$E:$E,12),SUMIFS('ON Data'!P:P,'ON Data'!$E:$E,12))</f>
        <v>0</v>
      </c>
      <c r="L21" s="241">
        <f xml:space="preserve">
IF($A$4&lt;=12,SUMIFS('ON Data'!Q:Q,'ON Data'!$D:$D,$A$4,'ON Data'!$E:$E,12),SUMIFS('ON Data'!Q:Q,'ON Data'!$E:$E,12))</f>
        <v>0</v>
      </c>
      <c r="M21" s="241">
        <f xml:space="preserve">
IF($A$4&lt;=12,SUMIFS('ON Data'!R:R,'ON Data'!$D:$D,$A$4,'ON Data'!$E:$E,12),SUMIFS('ON Data'!R:R,'ON Data'!$E:$E,12))</f>
        <v>0</v>
      </c>
      <c r="N21" s="241">
        <f xml:space="preserve">
IF($A$4&lt;=12,SUMIFS('ON Data'!S:S,'ON Data'!$D:$D,$A$4,'ON Data'!$E:$E,12),SUMIFS('ON Data'!S:S,'ON Data'!$E:$E,12))</f>
        <v>0</v>
      </c>
      <c r="O21" s="241">
        <f xml:space="preserve">
IF($A$4&lt;=12,SUMIFS('ON Data'!T:T,'ON Data'!$D:$D,$A$4,'ON Data'!$E:$E,12),SUMIFS('ON Data'!T:T,'ON Data'!$E:$E,12))</f>
        <v>0</v>
      </c>
      <c r="P21" s="241">
        <f xml:space="preserve">
IF($A$4&lt;=12,SUMIFS('ON Data'!U:U,'ON Data'!$D:$D,$A$4,'ON Data'!$E:$E,12),SUMIFS('ON Data'!U:U,'ON Data'!$E:$E,12))</f>
        <v>0</v>
      </c>
      <c r="Q21" s="241">
        <f xml:space="preserve">
IF($A$4&lt;=12,SUMIFS('ON Data'!V:V,'ON Data'!$D:$D,$A$4,'ON Data'!$E:$E,12),SUMIFS('ON Data'!V:V,'ON Data'!$E:$E,12))</f>
        <v>0</v>
      </c>
      <c r="R21" s="241">
        <f xml:space="preserve">
IF($A$4&lt;=12,SUMIFS('ON Data'!W:W,'ON Data'!$D:$D,$A$4,'ON Data'!$E:$E,12),SUMIFS('ON Data'!W:W,'ON Data'!$E:$E,12))</f>
        <v>0</v>
      </c>
      <c r="S21" s="241">
        <f xml:space="preserve">
IF($A$4&lt;=12,SUMIFS('ON Data'!X:X,'ON Data'!$D:$D,$A$4,'ON Data'!$E:$E,12),SUMIFS('ON Data'!X:X,'ON Data'!$E:$E,12))</f>
        <v>0</v>
      </c>
      <c r="T21" s="241">
        <f xml:space="preserve">
IF($A$4&lt;=12,SUMIFS('ON Data'!Y:Y,'ON Data'!$D:$D,$A$4,'ON Data'!$E:$E,12),SUMIFS('ON Data'!Y:Y,'ON Data'!$E:$E,12))</f>
        <v>0</v>
      </c>
      <c r="U21" s="241">
        <f xml:space="preserve">
IF($A$4&lt;=12,SUMIFS('ON Data'!Z:Z,'ON Data'!$D:$D,$A$4,'ON Data'!$E:$E,12),SUMIFS('ON Data'!Z:Z,'ON Data'!$E:$E,12))</f>
        <v>0</v>
      </c>
      <c r="V21" s="241">
        <f xml:space="preserve">
IF($A$4&lt;=12,SUMIFS('ON Data'!AA:AA,'ON Data'!$D:$D,$A$4,'ON Data'!$E:$E,12),SUMIFS('ON Data'!AA:AA,'ON Data'!$E:$E,12))</f>
        <v>0</v>
      </c>
      <c r="W21" s="241">
        <f xml:space="preserve">
IF($A$4&lt;=12,SUMIFS('ON Data'!AB:AB,'ON Data'!$D:$D,$A$4,'ON Data'!$E:$E,12),SUMIFS('ON Data'!AB:AB,'ON Data'!$E:$E,12))</f>
        <v>0</v>
      </c>
      <c r="X21" s="241">
        <f xml:space="preserve">
IF($A$4&lt;=12,SUMIFS('ON Data'!AC:AC,'ON Data'!$D:$D,$A$4,'ON Data'!$E:$E,12),SUMIFS('ON Data'!AC:AC,'ON Data'!$E:$E,12))</f>
        <v>0</v>
      </c>
      <c r="Y21" s="241">
        <f xml:space="preserve">
IF($A$4&lt;=12,SUMIFS('ON Data'!AD:AD,'ON Data'!$D:$D,$A$4,'ON Data'!$E:$E,12),SUMIFS('ON Data'!AD:AD,'ON Data'!$E:$E,12))</f>
        <v>0</v>
      </c>
      <c r="Z21" s="241">
        <f xml:space="preserve">
IF($A$4&lt;=12,SUMIFS('ON Data'!AE:AE,'ON Data'!$D:$D,$A$4,'ON Data'!$E:$E,12),SUMIFS('ON Data'!AE:AE,'ON Data'!$E:$E,12))</f>
        <v>0</v>
      </c>
      <c r="AA21" s="241">
        <f xml:space="preserve">
IF($A$4&lt;=12,SUMIFS('ON Data'!AF:AF,'ON Data'!$D:$D,$A$4,'ON Data'!$E:$E,12),SUMIFS('ON Data'!AF:AF,'ON Data'!$E:$E,12))</f>
        <v>0</v>
      </c>
      <c r="AB21" s="241">
        <f xml:space="preserve">
IF($A$4&lt;=12,SUMIFS('ON Data'!AG:AG,'ON Data'!$D:$D,$A$4,'ON Data'!$E:$E,12),SUMIFS('ON Data'!AG:AG,'ON Data'!$E:$E,12))</f>
        <v>0</v>
      </c>
      <c r="AC21" s="241">
        <f xml:space="preserve">
IF($A$4&lt;=12,SUMIFS('ON Data'!AH:AH,'ON Data'!$D:$D,$A$4,'ON Data'!$E:$E,12),SUMIFS('ON Data'!AH:AH,'ON Data'!$E:$E,12))</f>
        <v>0</v>
      </c>
      <c r="AD21" s="241">
        <f xml:space="preserve">
IF($A$4&lt;=12,SUMIFS('ON Data'!AI:AI,'ON Data'!$D:$D,$A$4,'ON Data'!$E:$E,12),SUMIFS('ON Data'!AI:AI,'ON Data'!$E:$E,12))</f>
        <v>0</v>
      </c>
      <c r="AE21" s="241">
        <f xml:space="preserve">
IF($A$4&lt;=12,SUMIFS('ON Data'!AJ:AJ,'ON Data'!$D:$D,$A$4,'ON Data'!$E:$E,12),SUMIFS('ON Data'!AJ:AJ,'ON Data'!$E:$E,12))</f>
        <v>0</v>
      </c>
      <c r="AF21" s="241">
        <f xml:space="preserve">
IF($A$4&lt;=12,SUMIFS('ON Data'!AK:AK,'ON Data'!$D:$D,$A$4,'ON Data'!$E:$E,12),SUMIFS('ON Data'!AK:AK,'ON Data'!$E:$E,12))</f>
        <v>0</v>
      </c>
      <c r="AG21" s="241">
        <f xml:space="preserve">
IF($A$4&lt;=12,SUMIFS('ON Data'!AL:AL,'ON Data'!$D:$D,$A$4,'ON Data'!$E:$E,12),SUMIFS('ON Data'!AL:AL,'ON Data'!$E:$E,12))</f>
        <v>0</v>
      </c>
      <c r="AH21" s="241">
        <f xml:space="preserve">
IF($A$4&lt;=12,SUMIFS('ON Data'!AN:AN,'ON Data'!$D:$D,$A$4,'ON Data'!$E:$E,12),SUMIFS('ON Data'!AN:AN,'ON Data'!$E:$E,12))</f>
        <v>0</v>
      </c>
      <c r="AI21" s="487">
        <f xml:space="preserve">
IF($A$4&lt;=12,SUMIFS('ON Data'!AO:AO,'ON Data'!$D:$D,$A$4,'ON Data'!$E:$E,12),SUMIFS('ON Data'!AO:AO,'ON Data'!$E:$E,12))</f>
        <v>0</v>
      </c>
      <c r="AJ21" s="498"/>
    </row>
    <row r="22" spans="1:36" ht="15" hidden="1" outlineLevel="1" thickBot="1" x14ac:dyDescent="0.35">
      <c r="A22" s="219" t="s">
        <v>62</v>
      </c>
      <c r="B22" s="295" t="str">
        <f xml:space="preserve">
IF(OR(B21="",B21=0),"",B20/B21)</f>
        <v/>
      </c>
      <c r="C22" s="296" t="str">
        <f t="shared" ref="C22:G22" si="2" xml:space="preserve">
IF(OR(C21="",C21=0),"",C20/C21)</f>
        <v/>
      </c>
      <c r="D22" s="297" t="str">
        <f t="shared" si="2"/>
        <v/>
      </c>
      <c r="E22" s="297" t="str">
        <f t="shared" si="2"/>
        <v/>
      </c>
      <c r="F22" s="297" t="str">
        <f t="shared" si="2"/>
        <v/>
      </c>
      <c r="G22" s="297" t="str">
        <f t="shared" si="2"/>
        <v/>
      </c>
      <c r="H22" s="297" t="str">
        <f t="shared" ref="H22:AI22" si="3" xml:space="preserve">
IF(OR(H21="",H21=0),"",H20/H21)</f>
        <v/>
      </c>
      <c r="I22" s="297" t="str">
        <f t="shared" si="3"/>
        <v/>
      </c>
      <c r="J22" s="297" t="str">
        <f t="shared" si="3"/>
        <v/>
      </c>
      <c r="K22" s="297" t="str">
        <f t="shared" si="3"/>
        <v/>
      </c>
      <c r="L22" s="297" t="str">
        <f t="shared" si="3"/>
        <v/>
      </c>
      <c r="M22" s="297" t="str">
        <f t="shared" si="3"/>
        <v/>
      </c>
      <c r="N22" s="297" t="str">
        <f t="shared" si="3"/>
        <v/>
      </c>
      <c r="O22" s="297" t="str">
        <f t="shared" si="3"/>
        <v/>
      </c>
      <c r="P22" s="297" t="str">
        <f t="shared" si="3"/>
        <v/>
      </c>
      <c r="Q22" s="297" t="str">
        <f t="shared" si="3"/>
        <v/>
      </c>
      <c r="R22" s="297" t="str">
        <f t="shared" si="3"/>
        <v/>
      </c>
      <c r="S22" s="297" t="str">
        <f t="shared" si="3"/>
        <v/>
      </c>
      <c r="T22" s="297" t="str">
        <f t="shared" si="3"/>
        <v/>
      </c>
      <c r="U22" s="297" t="str">
        <f t="shared" si="3"/>
        <v/>
      </c>
      <c r="V22" s="297" t="str">
        <f t="shared" si="3"/>
        <v/>
      </c>
      <c r="W22" s="297" t="str">
        <f t="shared" si="3"/>
        <v/>
      </c>
      <c r="X22" s="297" t="str">
        <f t="shared" si="3"/>
        <v/>
      </c>
      <c r="Y22" s="297" t="str">
        <f t="shared" si="3"/>
        <v/>
      </c>
      <c r="Z22" s="297" t="str">
        <f t="shared" si="3"/>
        <v/>
      </c>
      <c r="AA22" s="297" t="str">
        <f t="shared" si="3"/>
        <v/>
      </c>
      <c r="AB22" s="297" t="str">
        <f t="shared" si="3"/>
        <v/>
      </c>
      <c r="AC22" s="297" t="str">
        <f t="shared" si="3"/>
        <v/>
      </c>
      <c r="AD22" s="297" t="str">
        <f t="shared" si="3"/>
        <v/>
      </c>
      <c r="AE22" s="297" t="str">
        <f t="shared" si="3"/>
        <v/>
      </c>
      <c r="AF22" s="297" t="str">
        <f t="shared" si="3"/>
        <v/>
      </c>
      <c r="AG22" s="297" t="str">
        <f t="shared" si="3"/>
        <v/>
      </c>
      <c r="AH22" s="297" t="str">
        <f t="shared" si="3"/>
        <v/>
      </c>
      <c r="AI22" s="492" t="str">
        <f t="shared" si="3"/>
        <v/>
      </c>
      <c r="AJ22" s="498"/>
    </row>
    <row r="23" spans="1:36" ht="15" hidden="1" outlineLevel="1" thickBot="1" x14ac:dyDescent="0.35">
      <c r="A23" s="227" t="s">
        <v>55</v>
      </c>
      <c r="B23" s="242">
        <f xml:space="preserve">
IF(B21="","",B20-B21)</f>
        <v>4924738</v>
      </c>
      <c r="C23" s="243">
        <f t="shared" ref="C23:G23" si="4" xml:space="preserve">
IF(C21="","",C20-C21)</f>
        <v>53640</v>
      </c>
      <c r="D23" s="244">
        <f t="shared" si="4"/>
        <v>0</v>
      </c>
      <c r="E23" s="244">
        <f t="shared" si="4"/>
        <v>1558488</v>
      </c>
      <c r="F23" s="244">
        <f t="shared" si="4"/>
        <v>2286556</v>
      </c>
      <c r="G23" s="244">
        <f t="shared" si="4"/>
        <v>0</v>
      </c>
      <c r="H23" s="244">
        <f t="shared" ref="H23:AI23" si="5" xml:space="preserve">
IF(H21="","",H20-H21)</f>
        <v>0</v>
      </c>
      <c r="I23" s="244">
        <f t="shared" si="5"/>
        <v>0</v>
      </c>
      <c r="J23" s="244">
        <f t="shared" si="5"/>
        <v>0</v>
      </c>
      <c r="K23" s="244">
        <f t="shared" si="5"/>
        <v>0</v>
      </c>
      <c r="L23" s="244">
        <f t="shared" si="5"/>
        <v>0</v>
      </c>
      <c r="M23" s="244">
        <f t="shared" si="5"/>
        <v>936553</v>
      </c>
      <c r="N23" s="244">
        <f t="shared" si="5"/>
        <v>0</v>
      </c>
      <c r="O23" s="244">
        <f t="shared" si="5"/>
        <v>0</v>
      </c>
      <c r="P23" s="244">
        <f t="shared" si="5"/>
        <v>0</v>
      </c>
      <c r="Q23" s="244">
        <f t="shared" si="5"/>
        <v>0</v>
      </c>
      <c r="R23" s="244">
        <f t="shared" si="5"/>
        <v>0</v>
      </c>
      <c r="S23" s="244">
        <f t="shared" si="5"/>
        <v>0</v>
      </c>
      <c r="T23" s="244">
        <f t="shared" si="5"/>
        <v>0</v>
      </c>
      <c r="U23" s="244">
        <f t="shared" si="5"/>
        <v>0</v>
      </c>
      <c r="V23" s="244">
        <f t="shared" si="5"/>
        <v>0</v>
      </c>
      <c r="W23" s="244">
        <f t="shared" si="5"/>
        <v>0</v>
      </c>
      <c r="X23" s="244">
        <f t="shared" si="5"/>
        <v>0</v>
      </c>
      <c r="Y23" s="244">
        <f t="shared" si="5"/>
        <v>0</v>
      </c>
      <c r="Z23" s="244">
        <f t="shared" si="5"/>
        <v>0</v>
      </c>
      <c r="AA23" s="244">
        <f t="shared" si="5"/>
        <v>0</v>
      </c>
      <c r="AB23" s="244">
        <f t="shared" si="5"/>
        <v>0</v>
      </c>
      <c r="AC23" s="244">
        <f t="shared" si="5"/>
        <v>0</v>
      </c>
      <c r="AD23" s="244">
        <f t="shared" si="5"/>
        <v>0</v>
      </c>
      <c r="AE23" s="244">
        <f t="shared" si="5"/>
        <v>0</v>
      </c>
      <c r="AF23" s="244">
        <f t="shared" si="5"/>
        <v>0</v>
      </c>
      <c r="AG23" s="244">
        <f t="shared" si="5"/>
        <v>0</v>
      </c>
      <c r="AH23" s="244">
        <f t="shared" si="5"/>
        <v>45611</v>
      </c>
      <c r="AI23" s="488">
        <f t="shared" si="5"/>
        <v>43890</v>
      </c>
      <c r="AJ23" s="498"/>
    </row>
    <row r="24" spans="1:36" x14ac:dyDescent="0.3">
      <c r="A24" s="221" t="s">
        <v>173</v>
      </c>
      <c r="B24" s="268" t="s">
        <v>3</v>
      </c>
      <c r="C24" s="499" t="s">
        <v>184</v>
      </c>
      <c r="D24" s="472"/>
      <c r="E24" s="473"/>
      <c r="F24" s="473" t="s">
        <v>185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473"/>
      <c r="AG24" s="473"/>
      <c r="AH24" s="473" t="s">
        <v>186</v>
      </c>
      <c r="AI24" s="493"/>
      <c r="AJ24" s="498"/>
    </row>
    <row r="25" spans="1:36" x14ac:dyDescent="0.3">
      <c r="A25" s="222" t="s">
        <v>60</v>
      </c>
      <c r="B25" s="239">
        <f xml:space="preserve">
SUM(C25:AI25)</f>
        <v>0</v>
      </c>
      <c r="C25" s="500">
        <f xml:space="preserve">
IF($A$4&lt;=12,SUMIFS('ON Data'!H:H,'ON Data'!$D:$D,$A$4,'ON Data'!$E:$E,10),SUMIFS('ON Data'!H:H,'ON Data'!$E:$E,10))</f>
        <v>0</v>
      </c>
      <c r="D25" s="474"/>
      <c r="E25" s="475"/>
      <c r="F25" s="475">
        <f xml:space="preserve">
IF($A$4&lt;=12,SUMIFS('ON Data'!K:K,'ON Data'!$D:$D,$A$4,'ON Data'!$E:$E,10),SUMIFS('ON Data'!K:K,'ON Data'!$E:$E,10))</f>
        <v>0</v>
      </c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/>
      <c r="AH25" s="475">
        <f xml:space="preserve">
IF($A$4&lt;=12,SUMIFS('ON Data'!AN:AN,'ON Data'!$D:$D,$A$4,'ON Data'!$E:$E,10),SUMIFS('ON Data'!AN:AN,'ON Data'!$E:$E,10))</f>
        <v>0</v>
      </c>
      <c r="AI25" s="494"/>
      <c r="AJ25" s="498"/>
    </row>
    <row r="26" spans="1:36" x14ac:dyDescent="0.3">
      <c r="A26" s="228" t="s">
        <v>183</v>
      </c>
      <c r="B26" s="248">
        <f xml:space="preserve">
SUM(C26:AI26)</f>
        <v>17725.98260011106</v>
      </c>
      <c r="C26" s="500">
        <f xml:space="preserve">
IF($A$4&lt;=12,SUMIFS('ON Data'!H:H,'ON Data'!$D:$D,$A$4,'ON Data'!$E:$E,11),SUMIFS('ON Data'!H:H,'ON Data'!$E:$E,11))</f>
        <v>12725.98260011106</v>
      </c>
      <c r="D26" s="474"/>
      <c r="E26" s="475"/>
      <c r="F26" s="476">
        <f xml:space="preserve">
IF($A$4&lt;=12,SUMIFS('ON Data'!K:K,'ON Data'!$D:$D,$A$4,'ON Data'!$E:$E,11),SUMIFS('ON Data'!K:K,'ON Data'!$E:$E,11))</f>
        <v>5000</v>
      </c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5">
        <f xml:space="preserve">
IF($A$4&lt;=12,SUMIFS('ON Data'!AN:AN,'ON Data'!$D:$D,$A$4,'ON Data'!$E:$E,11),SUMIFS('ON Data'!AN:AN,'ON Data'!$E:$E,11))</f>
        <v>0</v>
      </c>
      <c r="AI26" s="495"/>
      <c r="AJ26" s="498"/>
    </row>
    <row r="27" spans="1:36" x14ac:dyDescent="0.3">
      <c r="A27" s="228" t="s">
        <v>62</v>
      </c>
      <c r="B27" s="269">
        <f xml:space="preserve">
IF(B26=0,0,B25/B26)</f>
        <v>0</v>
      </c>
      <c r="C27" s="501">
        <f xml:space="preserve">
IF(C26=0,0,C25/C26)</f>
        <v>0</v>
      </c>
      <c r="D27" s="477"/>
      <c r="E27" s="478"/>
      <c r="F27" s="478">
        <f xml:space="preserve">
IF(F26=0,0,F25/F26)</f>
        <v>0</v>
      </c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>
        <f xml:space="preserve">
IF(AH26=0,0,AH25/AH26)</f>
        <v>0</v>
      </c>
      <c r="AI27" s="496"/>
      <c r="AJ27" s="498"/>
    </row>
    <row r="28" spans="1:36" ht="15" thickBot="1" x14ac:dyDescent="0.35">
      <c r="A28" s="228" t="s">
        <v>182</v>
      </c>
      <c r="B28" s="248">
        <f xml:space="preserve">
SUM(C28:AI28)</f>
        <v>17725.98260011106</v>
      </c>
      <c r="C28" s="502">
        <f xml:space="preserve">
C26-C25</f>
        <v>12725.98260011106</v>
      </c>
      <c r="D28" s="479"/>
      <c r="E28" s="480"/>
      <c r="F28" s="480">
        <f xml:space="preserve">
F26-F25</f>
        <v>5000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>
        <f xml:space="preserve">
AH26-AH25</f>
        <v>0</v>
      </c>
      <c r="AI28" s="497"/>
      <c r="AJ28" s="498"/>
    </row>
    <row r="29" spans="1:36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29"/>
      <c r="AG29" s="229"/>
      <c r="AH29" s="229"/>
      <c r="AI29" s="229"/>
    </row>
    <row r="30" spans="1:36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180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5" t="s">
        <v>177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</row>
    <row r="33" spans="1:1" x14ac:dyDescent="0.3">
      <c r="A33" s="267" t="s">
        <v>187</v>
      </c>
    </row>
    <row r="34" spans="1:1" x14ac:dyDescent="0.3">
      <c r="A34" s="267" t="s">
        <v>188</v>
      </c>
    </row>
    <row r="35" spans="1:1" x14ac:dyDescent="0.3">
      <c r="A35" s="267" t="s">
        <v>189</v>
      </c>
    </row>
    <row r="36" spans="1:1" x14ac:dyDescent="0.3">
      <c r="A36" s="267" t="s">
        <v>190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2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1" x14ac:dyDescent="0.3">
      <c r="A1" s="208" t="s">
        <v>1203</v>
      </c>
    </row>
    <row r="2" spans="1:41" x14ac:dyDescent="0.3">
      <c r="A2" s="212" t="s">
        <v>255</v>
      </c>
    </row>
    <row r="3" spans="1:41" x14ac:dyDescent="0.3">
      <c r="A3" s="208" t="s">
        <v>146</v>
      </c>
      <c r="B3" s="233">
        <v>2015</v>
      </c>
      <c r="D3" s="209">
        <f>MAX(D5:D1048576)</f>
        <v>3</v>
      </c>
      <c r="F3" s="209">
        <f>SUMIF($E5:$E1048576,"&lt;10",F5:F1048576)</f>
        <v>4975653.3</v>
      </c>
      <c r="G3" s="209">
        <f t="shared" ref="G3:AO3" si="0">SUMIF($E5:$E1048576,"&lt;10",G5:G1048576)</f>
        <v>53970.5</v>
      </c>
      <c r="H3" s="209">
        <f t="shared" si="0"/>
        <v>0</v>
      </c>
      <c r="I3" s="209">
        <f t="shared" si="0"/>
        <v>1569139.95</v>
      </c>
      <c r="J3" s="209">
        <f t="shared" si="0"/>
        <v>0</v>
      </c>
      <c r="K3" s="209">
        <f t="shared" si="0"/>
        <v>2318807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943260.8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0</v>
      </c>
      <c r="AN3" s="209">
        <f t="shared" si="0"/>
        <v>46070.05</v>
      </c>
      <c r="AO3" s="209">
        <f t="shared" si="0"/>
        <v>44405</v>
      </c>
    </row>
    <row r="4" spans="1:41" x14ac:dyDescent="0.3">
      <c r="A4" s="208" t="s">
        <v>147</v>
      </c>
      <c r="B4" s="233">
        <v>1</v>
      </c>
      <c r="C4" s="210" t="s">
        <v>5</v>
      </c>
      <c r="D4" s="211" t="s">
        <v>54</v>
      </c>
      <c r="E4" s="211" t="s">
        <v>141</v>
      </c>
      <c r="F4" s="211" t="s">
        <v>3</v>
      </c>
      <c r="G4" s="211" t="s">
        <v>142</v>
      </c>
      <c r="H4" s="211" t="s">
        <v>143</v>
      </c>
      <c r="I4" s="211" t="s">
        <v>144</v>
      </c>
      <c r="J4" s="211" t="s">
        <v>145</v>
      </c>
      <c r="K4" s="211">
        <v>305</v>
      </c>
      <c r="L4" s="211">
        <v>306</v>
      </c>
      <c r="M4" s="211">
        <v>407</v>
      </c>
      <c r="N4" s="211">
        <v>408</v>
      </c>
      <c r="O4" s="211">
        <v>409</v>
      </c>
      <c r="P4" s="211">
        <v>410</v>
      </c>
      <c r="Q4" s="211">
        <v>415</v>
      </c>
      <c r="R4" s="211">
        <v>416</v>
      </c>
      <c r="S4" s="211">
        <v>418</v>
      </c>
      <c r="T4" s="211">
        <v>419</v>
      </c>
      <c r="U4" s="211">
        <v>420</v>
      </c>
      <c r="V4" s="211">
        <v>421</v>
      </c>
      <c r="W4" s="211">
        <v>522</v>
      </c>
      <c r="X4" s="211">
        <v>523</v>
      </c>
      <c r="Y4" s="211">
        <v>524</v>
      </c>
      <c r="Z4" s="211">
        <v>525</v>
      </c>
      <c r="AA4" s="211">
        <v>526</v>
      </c>
      <c r="AB4" s="211">
        <v>527</v>
      </c>
      <c r="AC4" s="211">
        <v>528</v>
      </c>
      <c r="AD4" s="211">
        <v>629</v>
      </c>
      <c r="AE4" s="211">
        <v>630</v>
      </c>
      <c r="AF4" s="211">
        <v>636</v>
      </c>
      <c r="AG4" s="211">
        <v>637</v>
      </c>
      <c r="AH4" s="211">
        <v>640</v>
      </c>
      <c r="AI4" s="211">
        <v>642</v>
      </c>
      <c r="AJ4" s="211">
        <v>743</v>
      </c>
      <c r="AK4" s="211">
        <v>745</v>
      </c>
      <c r="AL4" s="211">
        <v>746</v>
      </c>
      <c r="AM4" s="211">
        <v>747</v>
      </c>
      <c r="AN4" s="211">
        <v>930</v>
      </c>
      <c r="AO4" s="211">
        <v>940</v>
      </c>
    </row>
    <row r="5" spans="1:41" x14ac:dyDescent="0.3">
      <c r="A5" s="208" t="s">
        <v>148</v>
      </c>
      <c r="B5" s="233">
        <v>2</v>
      </c>
      <c r="C5" s="208">
        <v>24</v>
      </c>
      <c r="D5" s="208">
        <v>1</v>
      </c>
      <c r="E5" s="208">
        <v>1</v>
      </c>
      <c r="F5" s="208">
        <v>57.15</v>
      </c>
      <c r="G5" s="208">
        <v>0</v>
      </c>
      <c r="H5" s="208">
        <v>0</v>
      </c>
      <c r="I5" s="208">
        <v>12.2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0</v>
      </c>
      <c r="R5" s="208">
        <v>14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</v>
      </c>
      <c r="AN5" s="208">
        <v>0.95</v>
      </c>
      <c r="AO5" s="208">
        <v>1</v>
      </c>
    </row>
    <row r="6" spans="1:41" x14ac:dyDescent="0.3">
      <c r="A6" s="208" t="s">
        <v>149</v>
      </c>
      <c r="B6" s="233">
        <v>3</v>
      </c>
      <c r="C6" s="208">
        <v>24</v>
      </c>
      <c r="D6" s="208">
        <v>1</v>
      </c>
      <c r="E6" s="208">
        <v>2</v>
      </c>
      <c r="F6" s="208">
        <v>9187.9</v>
      </c>
      <c r="G6" s="208">
        <v>0</v>
      </c>
      <c r="H6" s="208">
        <v>0</v>
      </c>
      <c r="I6" s="208">
        <v>1832.7</v>
      </c>
      <c r="J6" s="208">
        <v>0</v>
      </c>
      <c r="K6" s="208">
        <v>4732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0</v>
      </c>
      <c r="R6" s="208">
        <v>2290.8000000000002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0</v>
      </c>
      <c r="AN6" s="208">
        <v>156.4</v>
      </c>
      <c r="AO6" s="208">
        <v>176</v>
      </c>
    </row>
    <row r="7" spans="1:41" x14ac:dyDescent="0.3">
      <c r="A7" s="208" t="s">
        <v>150</v>
      </c>
      <c r="B7" s="233">
        <v>4</v>
      </c>
      <c r="C7" s="208">
        <v>24</v>
      </c>
      <c r="D7" s="208">
        <v>1</v>
      </c>
      <c r="E7" s="208">
        <v>5</v>
      </c>
      <c r="F7" s="208">
        <v>99.5</v>
      </c>
      <c r="G7" s="208">
        <v>99.5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  <c r="AO7" s="208">
        <v>0</v>
      </c>
    </row>
    <row r="8" spans="1:41" x14ac:dyDescent="0.3">
      <c r="A8" s="208" t="s">
        <v>151</v>
      </c>
      <c r="B8" s="233">
        <v>5</v>
      </c>
      <c r="C8" s="208">
        <v>24</v>
      </c>
      <c r="D8" s="208">
        <v>1</v>
      </c>
      <c r="E8" s="208">
        <v>6</v>
      </c>
      <c r="F8" s="208">
        <v>1671074</v>
      </c>
      <c r="G8" s="208">
        <v>15960</v>
      </c>
      <c r="H8" s="208">
        <v>0</v>
      </c>
      <c r="I8" s="208">
        <v>529717</v>
      </c>
      <c r="J8" s="208">
        <v>0</v>
      </c>
      <c r="K8" s="208">
        <v>785876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0</v>
      </c>
      <c r="R8" s="208">
        <v>309960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0</v>
      </c>
      <c r="AN8" s="208">
        <v>14931</v>
      </c>
      <c r="AO8" s="208">
        <v>14630</v>
      </c>
    </row>
    <row r="9" spans="1:41" x14ac:dyDescent="0.3">
      <c r="A9" s="208" t="s">
        <v>152</v>
      </c>
      <c r="B9" s="233">
        <v>6</v>
      </c>
      <c r="C9" s="208">
        <v>24</v>
      </c>
      <c r="D9" s="208">
        <v>1</v>
      </c>
      <c r="E9" s="208">
        <v>9</v>
      </c>
      <c r="F9" s="208">
        <v>9608</v>
      </c>
      <c r="G9" s="208">
        <v>0</v>
      </c>
      <c r="H9" s="208">
        <v>0</v>
      </c>
      <c r="I9" s="208">
        <v>0</v>
      </c>
      <c r="J9" s="208">
        <v>0</v>
      </c>
      <c r="K9" s="208">
        <v>9608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  <c r="AO9" s="208">
        <v>0</v>
      </c>
    </row>
    <row r="10" spans="1:41" x14ac:dyDescent="0.3">
      <c r="A10" s="208" t="s">
        <v>153</v>
      </c>
      <c r="B10" s="233">
        <v>7</v>
      </c>
      <c r="C10" s="208">
        <v>24</v>
      </c>
      <c r="D10" s="208">
        <v>1</v>
      </c>
      <c r="E10" s="208">
        <v>11</v>
      </c>
      <c r="F10" s="208">
        <v>5908.6608667036871</v>
      </c>
      <c r="G10" s="208">
        <v>0</v>
      </c>
      <c r="H10" s="208">
        <v>4241.9942000370202</v>
      </c>
      <c r="I10" s="208">
        <v>0</v>
      </c>
      <c r="J10" s="208">
        <v>0</v>
      </c>
      <c r="K10" s="208">
        <v>1666.6666666666667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  <c r="AO10" s="208">
        <v>0</v>
      </c>
    </row>
    <row r="11" spans="1:41" x14ac:dyDescent="0.3">
      <c r="A11" s="208" t="s">
        <v>154</v>
      </c>
      <c r="B11" s="233">
        <v>8</v>
      </c>
      <c r="C11" s="208">
        <v>24</v>
      </c>
      <c r="D11" s="208">
        <v>2</v>
      </c>
      <c r="E11" s="208">
        <v>1</v>
      </c>
      <c r="F11" s="208">
        <v>57.1</v>
      </c>
      <c r="G11" s="208">
        <v>0</v>
      </c>
      <c r="H11" s="208">
        <v>0</v>
      </c>
      <c r="I11" s="208">
        <v>12.15</v>
      </c>
      <c r="J11" s="208">
        <v>0</v>
      </c>
      <c r="K11" s="208">
        <v>29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14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0.95</v>
      </c>
      <c r="AO11" s="208">
        <v>1</v>
      </c>
    </row>
    <row r="12" spans="1:41" x14ac:dyDescent="0.3">
      <c r="A12" s="208" t="s">
        <v>155</v>
      </c>
      <c r="B12" s="233">
        <v>9</v>
      </c>
      <c r="C12" s="208">
        <v>24</v>
      </c>
      <c r="D12" s="208">
        <v>2</v>
      </c>
      <c r="E12" s="208">
        <v>2</v>
      </c>
      <c r="F12" s="208">
        <v>8223.1</v>
      </c>
      <c r="G12" s="208">
        <v>0</v>
      </c>
      <c r="H12" s="208">
        <v>0</v>
      </c>
      <c r="I12" s="208">
        <v>1756.3</v>
      </c>
      <c r="J12" s="208">
        <v>0</v>
      </c>
      <c r="K12" s="208">
        <v>4072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0</v>
      </c>
      <c r="R12" s="208">
        <v>2096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</v>
      </c>
      <c r="AN12" s="208">
        <v>138.80000000000001</v>
      </c>
      <c r="AO12" s="208">
        <v>160</v>
      </c>
    </row>
    <row r="13" spans="1:41" x14ac:dyDescent="0.3">
      <c r="A13" s="208" t="s">
        <v>156</v>
      </c>
      <c r="B13" s="233">
        <v>10</v>
      </c>
      <c r="C13" s="208">
        <v>24</v>
      </c>
      <c r="D13" s="208">
        <v>2</v>
      </c>
      <c r="E13" s="208">
        <v>5</v>
      </c>
      <c r="F13" s="208">
        <v>106.5</v>
      </c>
      <c r="G13" s="208">
        <v>106.5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0</v>
      </c>
      <c r="AN13" s="208">
        <v>0</v>
      </c>
      <c r="AO13" s="208">
        <v>0</v>
      </c>
    </row>
    <row r="14" spans="1:41" x14ac:dyDescent="0.3">
      <c r="A14" s="208" t="s">
        <v>157</v>
      </c>
      <c r="B14" s="233">
        <v>11</v>
      </c>
      <c r="C14" s="208">
        <v>24</v>
      </c>
      <c r="D14" s="208">
        <v>2</v>
      </c>
      <c r="E14" s="208">
        <v>6</v>
      </c>
      <c r="F14" s="208">
        <v>1645034</v>
      </c>
      <c r="G14" s="208">
        <v>17220</v>
      </c>
      <c r="H14" s="208">
        <v>0</v>
      </c>
      <c r="I14" s="208">
        <v>526289</v>
      </c>
      <c r="J14" s="208">
        <v>0</v>
      </c>
      <c r="K14" s="208">
        <v>754333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317727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14835</v>
      </c>
      <c r="AO14" s="208">
        <v>14630</v>
      </c>
    </row>
    <row r="15" spans="1:41" x14ac:dyDescent="0.3">
      <c r="A15" s="208" t="s">
        <v>158</v>
      </c>
      <c r="B15" s="233">
        <v>12</v>
      </c>
      <c r="C15" s="208">
        <v>24</v>
      </c>
      <c r="D15" s="208">
        <v>2</v>
      </c>
      <c r="E15" s="208">
        <v>9</v>
      </c>
      <c r="F15" s="208">
        <v>5142</v>
      </c>
      <c r="G15" s="208">
        <v>0</v>
      </c>
      <c r="H15" s="208">
        <v>0</v>
      </c>
      <c r="I15" s="208">
        <v>5142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0</v>
      </c>
      <c r="AN15" s="208">
        <v>0</v>
      </c>
      <c r="AO15" s="208">
        <v>0</v>
      </c>
    </row>
    <row r="16" spans="1:41" x14ac:dyDescent="0.3">
      <c r="A16" s="208" t="s">
        <v>146</v>
      </c>
      <c r="B16" s="233">
        <v>2015</v>
      </c>
      <c r="C16" s="208">
        <v>24</v>
      </c>
      <c r="D16" s="208">
        <v>2</v>
      </c>
      <c r="E16" s="208">
        <v>11</v>
      </c>
      <c r="F16" s="208">
        <v>5908.6608667036871</v>
      </c>
      <c r="G16" s="208">
        <v>0</v>
      </c>
      <c r="H16" s="208">
        <v>4241.9942000370202</v>
      </c>
      <c r="I16" s="208">
        <v>0</v>
      </c>
      <c r="J16" s="208">
        <v>0</v>
      </c>
      <c r="K16" s="208">
        <v>1666.6666666666667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  <c r="AO16" s="208">
        <v>0</v>
      </c>
    </row>
    <row r="17" spans="3:41" x14ac:dyDescent="0.3">
      <c r="C17" s="208">
        <v>24</v>
      </c>
      <c r="D17" s="208">
        <v>3</v>
      </c>
      <c r="E17" s="208">
        <v>1</v>
      </c>
      <c r="F17" s="208">
        <v>55.65</v>
      </c>
      <c r="G17" s="208">
        <v>0</v>
      </c>
      <c r="H17" s="208">
        <v>0</v>
      </c>
      <c r="I17" s="208">
        <v>11.7</v>
      </c>
      <c r="J17" s="208">
        <v>0</v>
      </c>
      <c r="K17" s="208">
        <v>29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13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0.95</v>
      </c>
      <c r="AO17" s="208">
        <v>1</v>
      </c>
    </row>
    <row r="18" spans="3:41" x14ac:dyDescent="0.3">
      <c r="C18" s="208">
        <v>24</v>
      </c>
      <c r="D18" s="208">
        <v>3</v>
      </c>
      <c r="E18" s="208">
        <v>2</v>
      </c>
      <c r="F18" s="208">
        <v>9229.9</v>
      </c>
      <c r="G18" s="208">
        <v>0</v>
      </c>
      <c r="H18" s="208">
        <v>0</v>
      </c>
      <c r="I18" s="208">
        <v>1884.9</v>
      </c>
      <c r="J18" s="208">
        <v>0</v>
      </c>
      <c r="K18" s="208">
        <v>4728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2280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</v>
      </c>
      <c r="AN18" s="208">
        <v>161</v>
      </c>
      <c r="AO18" s="208">
        <v>176</v>
      </c>
    </row>
    <row r="19" spans="3:41" x14ac:dyDescent="0.3">
      <c r="C19" s="208">
        <v>24</v>
      </c>
      <c r="D19" s="208">
        <v>3</v>
      </c>
      <c r="E19" s="208">
        <v>5</v>
      </c>
      <c r="F19" s="208">
        <v>124.5</v>
      </c>
      <c r="G19" s="208">
        <v>124.5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0</v>
      </c>
      <c r="AN19" s="208">
        <v>0</v>
      </c>
      <c r="AO19" s="208">
        <v>0</v>
      </c>
    </row>
    <row r="20" spans="3:41" x14ac:dyDescent="0.3">
      <c r="C20" s="208">
        <v>24</v>
      </c>
      <c r="D20" s="208">
        <v>3</v>
      </c>
      <c r="E20" s="208">
        <v>6</v>
      </c>
      <c r="F20" s="208">
        <v>1608630</v>
      </c>
      <c r="G20" s="208">
        <v>20460</v>
      </c>
      <c r="H20" s="208">
        <v>0</v>
      </c>
      <c r="I20" s="208">
        <v>502482</v>
      </c>
      <c r="J20" s="208">
        <v>0</v>
      </c>
      <c r="K20" s="208">
        <v>746347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308866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15845</v>
      </c>
      <c r="AO20" s="208">
        <v>14630</v>
      </c>
    </row>
    <row r="21" spans="3:41" x14ac:dyDescent="0.3">
      <c r="C21" s="208">
        <v>24</v>
      </c>
      <c r="D21" s="208">
        <v>3</v>
      </c>
      <c r="E21" s="208">
        <v>9</v>
      </c>
      <c r="F21" s="208">
        <v>9024</v>
      </c>
      <c r="G21" s="208">
        <v>0</v>
      </c>
      <c r="H21" s="208">
        <v>0</v>
      </c>
      <c r="I21" s="208">
        <v>0</v>
      </c>
      <c r="J21" s="208">
        <v>0</v>
      </c>
      <c r="K21" s="208">
        <v>9024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0</v>
      </c>
      <c r="AN21" s="208">
        <v>0</v>
      </c>
      <c r="AO21" s="208">
        <v>0</v>
      </c>
    </row>
    <row r="22" spans="3:41" x14ac:dyDescent="0.3">
      <c r="C22" s="208">
        <v>24</v>
      </c>
      <c r="D22" s="208">
        <v>3</v>
      </c>
      <c r="E22" s="208">
        <v>11</v>
      </c>
      <c r="F22" s="208">
        <v>5908.6608667036871</v>
      </c>
      <c r="G22" s="208">
        <v>0</v>
      </c>
      <c r="H22" s="208">
        <v>4241.9942000370202</v>
      </c>
      <c r="I22" s="208">
        <v>0</v>
      </c>
      <c r="J22" s="208">
        <v>0</v>
      </c>
      <c r="K22" s="208">
        <v>1666.6666666666667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  <c r="AO22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9" t="s">
        <v>1209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2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109</v>
      </c>
      <c r="B3" s="201">
        <f>SUBTOTAL(9,B6:B1048576)</f>
        <v>5715798.8799999999</v>
      </c>
      <c r="C3" s="202">
        <f t="shared" ref="C3:R3" si="0">SUBTOTAL(9,C6:C1048576)</f>
        <v>2</v>
      </c>
      <c r="D3" s="202">
        <f t="shared" si="0"/>
        <v>5791908.9200000037</v>
      </c>
      <c r="E3" s="202">
        <f t="shared" si="0"/>
        <v>2.0014341133731652</v>
      </c>
      <c r="F3" s="202">
        <f t="shared" si="0"/>
        <v>5297346.6900000004</v>
      </c>
      <c r="G3" s="203">
        <f>IF(B3&lt;&gt;0,F3/B3,"")</f>
        <v>0.92679025298384898</v>
      </c>
      <c r="H3" s="204">
        <f t="shared" si="0"/>
        <v>649944</v>
      </c>
      <c r="I3" s="202">
        <f t="shared" si="0"/>
        <v>2</v>
      </c>
      <c r="J3" s="202">
        <f t="shared" si="0"/>
        <v>676248</v>
      </c>
      <c r="K3" s="202">
        <f t="shared" si="0"/>
        <v>2.08559085461359</v>
      </c>
      <c r="L3" s="202">
        <f t="shared" si="0"/>
        <v>668484</v>
      </c>
      <c r="M3" s="205">
        <f>IF(H3&lt;&gt;0,L3/H3,"")</f>
        <v>1.0285255345075883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0" t="s">
        <v>85</v>
      </c>
      <c r="B4" s="361" t="s">
        <v>86</v>
      </c>
      <c r="C4" s="362"/>
      <c r="D4" s="362"/>
      <c r="E4" s="362"/>
      <c r="F4" s="362"/>
      <c r="G4" s="363"/>
      <c r="H4" s="361" t="s">
        <v>87</v>
      </c>
      <c r="I4" s="362"/>
      <c r="J4" s="362"/>
      <c r="K4" s="362"/>
      <c r="L4" s="362"/>
      <c r="M4" s="363"/>
      <c r="N4" s="361" t="s">
        <v>88</v>
      </c>
      <c r="O4" s="362"/>
      <c r="P4" s="362"/>
      <c r="Q4" s="362"/>
      <c r="R4" s="362"/>
      <c r="S4" s="363"/>
    </row>
    <row r="5" spans="1:19" ht="14.4" customHeight="1" thickBot="1" x14ac:dyDescent="0.35">
      <c r="A5" s="503"/>
      <c r="B5" s="504">
        <v>2013</v>
      </c>
      <c r="C5" s="505"/>
      <c r="D5" s="505">
        <v>2014</v>
      </c>
      <c r="E5" s="505"/>
      <c r="F5" s="505">
        <v>2015</v>
      </c>
      <c r="G5" s="506" t="s">
        <v>2</v>
      </c>
      <c r="H5" s="504">
        <v>2013</v>
      </c>
      <c r="I5" s="505"/>
      <c r="J5" s="505">
        <v>2014</v>
      </c>
      <c r="K5" s="505"/>
      <c r="L5" s="505">
        <v>2015</v>
      </c>
      <c r="M5" s="506" t="s">
        <v>2</v>
      </c>
      <c r="N5" s="504">
        <v>2013</v>
      </c>
      <c r="O5" s="505"/>
      <c r="P5" s="505">
        <v>2014</v>
      </c>
      <c r="Q5" s="505"/>
      <c r="R5" s="505">
        <v>2015</v>
      </c>
      <c r="S5" s="506" t="s">
        <v>2</v>
      </c>
    </row>
    <row r="6" spans="1:19" ht="14.4" customHeight="1" x14ac:dyDescent="0.3">
      <c r="A6" s="451" t="s">
        <v>1204</v>
      </c>
      <c r="B6" s="507">
        <v>4077351.0600000005</v>
      </c>
      <c r="C6" s="416">
        <v>1</v>
      </c>
      <c r="D6" s="507">
        <v>4200663.3400000036</v>
      </c>
      <c r="E6" s="416">
        <v>1.0302432334585394</v>
      </c>
      <c r="F6" s="507">
        <v>3795132.2</v>
      </c>
      <c r="G6" s="438">
        <v>0.93078377214838104</v>
      </c>
      <c r="H6" s="507">
        <v>392036</v>
      </c>
      <c r="I6" s="416">
        <v>1</v>
      </c>
      <c r="J6" s="507">
        <v>404398</v>
      </c>
      <c r="K6" s="416">
        <v>1.0315328184146353</v>
      </c>
      <c r="L6" s="507">
        <v>427403</v>
      </c>
      <c r="M6" s="438">
        <v>1.090213653848116</v>
      </c>
      <c r="N6" s="507"/>
      <c r="O6" s="416"/>
      <c r="P6" s="507"/>
      <c r="Q6" s="416"/>
      <c r="R6" s="507"/>
      <c r="S6" s="462"/>
    </row>
    <row r="7" spans="1:19" ht="14.4" customHeight="1" thickBot="1" x14ac:dyDescent="0.35">
      <c r="A7" s="509" t="s">
        <v>1205</v>
      </c>
      <c r="B7" s="508">
        <v>1638447.8199999996</v>
      </c>
      <c r="C7" s="428">
        <v>1</v>
      </c>
      <c r="D7" s="508">
        <v>1591245.5799999998</v>
      </c>
      <c r="E7" s="428">
        <v>0.97119087991462572</v>
      </c>
      <c r="F7" s="508">
        <v>1502214.4900000002</v>
      </c>
      <c r="G7" s="439">
        <v>0.91685220100570586</v>
      </c>
      <c r="H7" s="508">
        <v>257908</v>
      </c>
      <c r="I7" s="428">
        <v>1</v>
      </c>
      <c r="J7" s="508">
        <v>271850</v>
      </c>
      <c r="K7" s="428">
        <v>1.0540580361989547</v>
      </c>
      <c r="L7" s="508">
        <v>241081</v>
      </c>
      <c r="M7" s="439">
        <v>0.93475580439536576</v>
      </c>
      <c r="N7" s="508"/>
      <c r="O7" s="428"/>
      <c r="P7" s="508"/>
      <c r="Q7" s="428"/>
      <c r="R7" s="508"/>
      <c r="S7" s="463"/>
    </row>
    <row r="8" spans="1:19" ht="14.4" customHeight="1" x14ac:dyDescent="0.3">
      <c r="A8" s="510" t="s">
        <v>1206</v>
      </c>
    </row>
    <row r="9" spans="1:19" ht="14.4" customHeight="1" x14ac:dyDescent="0.3">
      <c r="A9" s="511" t="s">
        <v>1207</v>
      </c>
    </row>
    <row r="10" spans="1:19" ht="14.4" customHeight="1" x14ac:dyDescent="0.3">
      <c r="A10" s="510" t="s">
        <v>1208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1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1211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2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00" t="s">
        <v>109</v>
      </c>
      <c r="B3" s="292">
        <f t="shared" ref="B3:G3" si="0">SUBTOTAL(9,B6:B1048576)</f>
        <v>22394</v>
      </c>
      <c r="C3" s="293">
        <f t="shared" si="0"/>
        <v>23810</v>
      </c>
      <c r="D3" s="293">
        <f t="shared" si="0"/>
        <v>19930</v>
      </c>
      <c r="E3" s="204">
        <f t="shared" si="0"/>
        <v>5715798.8799999999</v>
      </c>
      <c r="F3" s="202">
        <f t="shared" si="0"/>
        <v>5791908.9199999981</v>
      </c>
      <c r="G3" s="294">
        <f t="shared" si="0"/>
        <v>5297346.6899999985</v>
      </c>
    </row>
    <row r="4" spans="1:7" ht="14.4" customHeight="1" x14ac:dyDescent="0.3">
      <c r="A4" s="360" t="s">
        <v>117</v>
      </c>
      <c r="B4" s="361" t="s">
        <v>231</v>
      </c>
      <c r="C4" s="362"/>
      <c r="D4" s="362"/>
      <c r="E4" s="364" t="s">
        <v>86</v>
      </c>
      <c r="F4" s="365"/>
      <c r="G4" s="366"/>
    </row>
    <row r="5" spans="1:7" ht="14.4" customHeight="1" thickBot="1" x14ac:dyDescent="0.35">
      <c r="A5" s="503"/>
      <c r="B5" s="504">
        <v>2013</v>
      </c>
      <c r="C5" s="505">
        <v>2014</v>
      </c>
      <c r="D5" s="505">
        <v>2015</v>
      </c>
      <c r="E5" s="504">
        <v>2013</v>
      </c>
      <c r="F5" s="505">
        <v>2014</v>
      </c>
      <c r="G5" s="512">
        <v>2015</v>
      </c>
    </row>
    <row r="6" spans="1:7" ht="14.4" customHeight="1" thickBot="1" x14ac:dyDescent="0.35">
      <c r="A6" s="515" t="s">
        <v>1210</v>
      </c>
      <c r="B6" s="440">
        <v>22394</v>
      </c>
      <c r="C6" s="440">
        <v>23810</v>
      </c>
      <c r="D6" s="440">
        <v>19930</v>
      </c>
      <c r="E6" s="513">
        <v>5715798.8799999999</v>
      </c>
      <c r="F6" s="513">
        <v>5791908.9199999981</v>
      </c>
      <c r="G6" s="514">
        <v>5297346.6899999985</v>
      </c>
    </row>
    <row r="7" spans="1:7" ht="14.4" customHeight="1" x14ac:dyDescent="0.3">
      <c r="A7" s="510" t="s">
        <v>1206</v>
      </c>
    </row>
    <row r="8" spans="1:7" ht="14.4" customHeight="1" x14ac:dyDescent="0.3">
      <c r="A8" s="511" t="s">
        <v>1207</v>
      </c>
    </row>
    <row r="9" spans="1:7" ht="14.4" customHeight="1" x14ac:dyDescent="0.3">
      <c r="A9" s="510" t="s">
        <v>1208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6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8" style="115" customWidth="1"/>
    <col min="4" max="4" width="50.88671875" style="115" bestFit="1" customWidth="1"/>
    <col min="5" max="6" width="11.109375" style="191" customWidth="1"/>
    <col min="7" max="8" width="9.33203125" style="115" hidden="1" customWidth="1"/>
    <col min="9" max="10" width="11.109375" style="191" customWidth="1"/>
    <col min="11" max="12" width="9.33203125" style="115" hidden="1" customWidth="1"/>
    <col min="13" max="14" width="11.109375" style="191" customWidth="1"/>
    <col min="15" max="15" width="11.109375" style="194" customWidth="1"/>
    <col min="16" max="16" width="11.109375" style="191" customWidth="1"/>
    <col min="17" max="16384" width="8.88671875" style="115"/>
  </cols>
  <sheetData>
    <row r="1" spans="1:16" ht="18.600000000000001" customHeight="1" thickBot="1" x14ac:dyDescent="0.4">
      <c r="A1" s="302" t="s">
        <v>1424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6" ht="14.4" customHeight="1" thickBot="1" x14ac:dyDescent="0.35">
      <c r="A2" s="212" t="s">
        <v>255</v>
      </c>
      <c r="B2" s="116"/>
      <c r="C2" s="291"/>
      <c r="D2" s="116"/>
      <c r="E2" s="206"/>
      <c r="F2" s="206"/>
      <c r="G2" s="116"/>
      <c r="H2" s="116"/>
      <c r="I2" s="206"/>
      <c r="J2" s="206"/>
      <c r="K2" s="116"/>
      <c r="L2" s="116"/>
      <c r="M2" s="206"/>
      <c r="N2" s="206"/>
      <c r="O2" s="207"/>
      <c r="P2" s="206"/>
    </row>
    <row r="3" spans="1:16" ht="14.4" customHeight="1" thickBot="1" x14ac:dyDescent="0.35">
      <c r="D3" s="73" t="s">
        <v>109</v>
      </c>
      <c r="E3" s="88">
        <f t="shared" ref="E3:N3" si="0">SUBTOTAL(9,E6:E1048576)</f>
        <v>23288</v>
      </c>
      <c r="F3" s="89">
        <f t="shared" si="0"/>
        <v>6365742.879999999</v>
      </c>
      <c r="G3" s="66"/>
      <c r="H3" s="66"/>
      <c r="I3" s="89">
        <f t="shared" si="0"/>
        <v>24778</v>
      </c>
      <c r="J3" s="89">
        <f t="shared" si="0"/>
        <v>6468156.9199999981</v>
      </c>
      <c r="K3" s="66"/>
      <c r="L3" s="66"/>
      <c r="M3" s="89">
        <f t="shared" si="0"/>
        <v>20820</v>
      </c>
      <c r="N3" s="89">
        <f t="shared" si="0"/>
        <v>5965830.6900000004</v>
      </c>
      <c r="O3" s="67">
        <f>IF(F3=0,0,N3/F3)</f>
        <v>0.93717745162839527</v>
      </c>
      <c r="P3" s="90">
        <f>IF(M3=0,0,N3/M3)</f>
        <v>286.54326080691646</v>
      </c>
    </row>
    <row r="4" spans="1:16" ht="14.4" customHeight="1" x14ac:dyDescent="0.3">
      <c r="A4" s="368" t="s">
        <v>82</v>
      </c>
      <c r="B4" s="369" t="s">
        <v>83</v>
      </c>
      <c r="C4" s="374" t="s">
        <v>58</v>
      </c>
      <c r="D4" s="370" t="s">
        <v>57</v>
      </c>
      <c r="E4" s="371">
        <v>2013</v>
      </c>
      <c r="F4" s="372"/>
      <c r="G4" s="87"/>
      <c r="H4" s="87"/>
      <c r="I4" s="371">
        <v>2014</v>
      </c>
      <c r="J4" s="372"/>
      <c r="K4" s="87"/>
      <c r="L4" s="87"/>
      <c r="M4" s="371">
        <v>2015</v>
      </c>
      <c r="N4" s="372"/>
      <c r="O4" s="373" t="s">
        <v>2</v>
      </c>
      <c r="P4" s="367" t="s">
        <v>84</v>
      </c>
    </row>
    <row r="5" spans="1:16" ht="14.4" customHeight="1" thickBot="1" x14ac:dyDescent="0.35">
      <c r="A5" s="516"/>
      <c r="B5" s="517"/>
      <c r="C5" s="518"/>
      <c r="D5" s="519"/>
      <c r="E5" s="520" t="s">
        <v>59</v>
      </c>
      <c r="F5" s="521" t="s">
        <v>14</v>
      </c>
      <c r="G5" s="522"/>
      <c r="H5" s="522"/>
      <c r="I5" s="520" t="s">
        <v>59</v>
      </c>
      <c r="J5" s="521" t="s">
        <v>14</v>
      </c>
      <c r="K5" s="522"/>
      <c r="L5" s="522"/>
      <c r="M5" s="520" t="s">
        <v>59</v>
      </c>
      <c r="N5" s="521" t="s">
        <v>14</v>
      </c>
      <c r="O5" s="523"/>
      <c r="P5" s="524"/>
    </row>
    <row r="6" spans="1:16" ht="14.4" customHeight="1" x14ac:dyDescent="0.3">
      <c r="A6" s="415" t="s">
        <v>1212</v>
      </c>
      <c r="B6" s="416" t="s">
        <v>1213</v>
      </c>
      <c r="C6" s="416" t="s">
        <v>1214</v>
      </c>
      <c r="D6" s="416" t="s">
        <v>1206</v>
      </c>
      <c r="E6" s="419"/>
      <c r="F6" s="419"/>
      <c r="G6" s="416"/>
      <c r="H6" s="416"/>
      <c r="I6" s="419"/>
      <c r="J6" s="419"/>
      <c r="K6" s="416"/>
      <c r="L6" s="416"/>
      <c r="M6" s="419">
        <v>1</v>
      </c>
      <c r="N6" s="419">
        <v>333</v>
      </c>
      <c r="O6" s="438"/>
      <c r="P6" s="420">
        <v>333</v>
      </c>
    </row>
    <row r="7" spans="1:16" ht="14.4" customHeight="1" x14ac:dyDescent="0.3">
      <c r="A7" s="421" t="s">
        <v>1212</v>
      </c>
      <c r="B7" s="422" t="s">
        <v>1213</v>
      </c>
      <c r="C7" s="422" t="s">
        <v>1215</v>
      </c>
      <c r="D7" s="422" t="s">
        <v>1206</v>
      </c>
      <c r="E7" s="425">
        <v>2</v>
      </c>
      <c r="F7" s="425">
        <v>3314</v>
      </c>
      <c r="G7" s="422">
        <v>1</v>
      </c>
      <c r="H7" s="422">
        <v>1657</v>
      </c>
      <c r="I7" s="425">
        <v>2</v>
      </c>
      <c r="J7" s="425">
        <v>3314</v>
      </c>
      <c r="K7" s="422">
        <v>1</v>
      </c>
      <c r="L7" s="422">
        <v>1657</v>
      </c>
      <c r="M7" s="425">
        <v>1</v>
      </c>
      <c r="N7" s="425">
        <v>1657</v>
      </c>
      <c r="O7" s="447">
        <v>0.5</v>
      </c>
      <c r="P7" s="426">
        <v>1657</v>
      </c>
    </row>
    <row r="8" spans="1:16" ht="14.4" customHeight="1" x14ac:dyDescent="0.3">
      <c r="A8" s="421" t="s">
        <v>1212</v>
      </c>
      <c r="B8" s="422" t="s">
        <v>1213</v>
      </c>
      <c r="C8" s="422" t="s">
        <v>1216</v>
      </c>
      <c r="D8" s="422" t="s">
        <v>1206</v>
      </c>
      <c r="E8" s="425">
        <v>3</v>
      </c>
      <c r="F8" s="425">
        <v>3537</v>
      </c>
      <c r="G8" s="422">
        <v>1</v>
      </c>
      <c r="H8" s="422">
        <v>1179</v>
      </c>
      <c r="I8" s="425">
        <v>1</v>
      </c>
      <c r="J8" s="425">
        <v>1179</v>
      </c>
      <c r="K8" s="422">
        <v>0.33333333333333331</v>
      </c>
      <c r="L8" s="422">
        <v>1179</v>
      </c>
      <c r="M8" s="425"/>
      <c r="N8" s="425"/>
      <c r="O8" s="447"/>
      <c r="P8" s="426"/>
    </row>
    <row r="9" spans="1:16" ht="14.4" customHeight="1" x14ac:dyDescent="0.3">
      <c r="A9" s="421" t="s">
        <v>1212</v>
      </c>
      <c r="B9" s="422" t="s">
        <v>1213</v>
      </c>
      <c r="C9" s="422" t="s">
        <v>1217</v>
      </c>
      <c r="D9" s="422" t="s">
        <v>1206</v>
      </c>
      <c r="E9" s="425"/>
      <c r="F9" s="425"/>
      <c r="G9" s="422"/>
      <c r="H9" s="422"/>
      <c r="I9" s="425"/>
      <c r="J9" s="425"/>
      <c r="K9" s="422"/>
      <c r="L9" s="422"/>
      <c r="M9" s="425">
        <v>1</v>
      </c>
      <c r="N9" s="425">
        <v>185</v>
      </c>
      <c r="O9" s="447"/>
      <c r="P9" s="426">
        <v>185</v>
      </c>
    </row>
    <row r="10" spans="1:16" ht="14.4" customHeight="1" x14ac:dyDescent="0.3">
      <c r="A10" s="421" t="s">
        <v>1212</v>
      </c>
      <c r="B10" s="422" t="s">
        <v>1213</v>
      </c>
      <c r="C10" s="422" t="s">
        <v>1218</v>
      </c>
      <c r="D10" s="422" t="s">
        <v>1206</v>
      </c>
      <c r="E10" s="425">
        <v>1</v>
      </c>
      <c r="F10" s="425">
        <v>1281</v>
      </c>
      <c r="G10" s="422">
        <v>1</v>
      </c>
      <c r="H10" s="422">
        <v>1281</v>
      </c>
      <c r="I10" s="425"/>
      <c r="J10" s="425"/>
      <c r="K10" s="422"/>
      <c r="L10" s="422"/>
      <c r="M10" s="425"/>
      <c r="N10" s="425"/>
      <c r="O10" s="447"/>
      <c r="P10" s="426"/>
    </row>
    <row r="11" spans="1:16" ht="14.4" customHeight="1" x14ac:dyDescent="0.3">
      <c r="A11" s="421" t="s">
        <v>1212</v>
      </c>
      <c r="B11" s="422" t="s">
        <v>1213</v>
      </c>
      <c r="C11" s="422" t="s">
        <v>1219</v>
      </c>
      <c r="D11" s="422" t="s">
        <v>1206</v>
      </c>
      <c r="E11" s="425">
        <v>28</v>
      </c>
      <c r="F11" s="425">
        <v>3164</v>
      </c>
      <c r="G11" s="422">
        <v>1</v>
      </c>
      <c r="H11" s="422">
        <v>113</v>
      </c>
      <c r="I11" s="425">
        <v>19</v>
      </c>
      <c r="J11" s="425">
        <v>2147</v>
      </c>
      <c r="K11" s="422">
        <v>0.6785714285714286</v>
      </c>
      <c r="L11" s="422">
        <v>113</v>
      </c>
      <c r="M11" s="425">
        <v>32</v>
      </c>
      <c r="N11" s="425">
        <v>3616</v>
      </c>
      <c r="O11" s="447">
        <v>1.1428571428571428</v>
      </c>
      <c r="P11" s="426">
        <v>113</v>
      </c>
    </row>
    <row r="12" spans="1:16" ht="14.4" customHeight="1" x14ac:dyDescent="0.3">
      <c r="A12" s="421" t="s">
        <v>1212</v>
      </c>
      <c r="B12" s="422" t="s">
        <v>1213</v>
      </c>
      <c r="C12" s="422" t="s">
        <v>1220</v>
      </c>
      <c r="D12" s="422" t="s">
        <v>1206</v>
      </c>
      <c r="E12" s="425">
        <v>1</v>
      </c>
      <c r="F12" s="425">
        <v>219</v>
      </c>
      <c r="G12" s="422">
        <v>1</v>
      </c>
      <c r="H12" s="422">
        <v>219</v>
      </c>
      <c r="I12" s="425">
        <v>2</v>
      </c>
      <c r="J12" s="425">
        <v>438</v>
      </c>
      <c r="K12" s="422">
        <v>2</v>
      </c>
      <c r="L12" s="422">
        <v>219</v>
      </c>
      <c r="M12" s="425">
        <v>8</v>
      </c>
      <c r="N12" s="425">
        <v>1752</v>
      </c>
      <c r="O12" s="447">
        <v>8</v>
      </c>
      <c r="P12" s="426">
        <v>219</v>
      </c>
    </row>
    <row r="13" spans="1:16" ht="14.4" customHeight="1" x14ac:dyDescent="0.3">
      <c r="A13" s="421" t="s">
        <v>1212</v>
      </c>
      <c r="B13" s="422" t="s">
        <v>1213</v>
      </c>
      <c r="C13" s="422" t="s">
        <v>1221</v>
      </c>
      <c r="D13" s="422" t="s">
        <v>1206</v>
      </c>
      <c r="E13" s="425">
        <v>1</v>
      </c>
      <c r="F13" s="425">
        <v>236</v>
      </c>
      <c r="G13" s="422">
        <v>1</v>
      </c>
      <c r="H13" s="422">
        <v>236</v>
      </c>
      <c r="I13" s="425">
        <v>3</v>
      </c>
      <c r="J13" s="425">
        <v>708</v>
      </c>
      <c r="K13" s="422">
        <v>3</v>
      </c>
      <c r="L13" s="422">
        <v>236</v>
      </c>
      <c r="M13" s="425">
        <v>4</v>
      </c>
      <c r="N13" s="425">
        <v>944</v>
      </c>
      <c r="O13" s="447">
        <v>4</v>
      </c>
      <c r="P13" s="426">
        <v>236</v>
      </c>
    </row>
    <row r="14" spans="1:16" ht="14.4" customHeight="1" x14ac:dyDescent="0.3">
      <c r="A14" s="421" t="s">
        <v>1212</v>
      </c>
      <c r="B14" s="422" t="s">
        <v>1213</v>
      </c>
      <c r="C14" s="422" t="s">
        <v>1222</v>
      </c>
      <c r="D14" s="422" t="s">
        <v>1206</v>
      </c>
      <c r="E14" s="425">
        <v>10</v>
      </c>
      <c r="F14" s="425">
        <v>1560</v>
      </c>
      <c r="G14" s="422">
        <v>1</v>
      </c>
      <c r="H14" s="422">
        <v>156</v>
      </c>
      <c r="I14" s="425">
        <v>13</v>
      </c>
      <c r="J14" s="425">
        <v>2028</v>
      </c>
      <c r="K14" s="422">
        <v>1.3</v>
      </c>
      <c r="L14" s="422">
        <v>156</v>
      </c>
      <c r="M14" s="425">
        <v>9</v>
      </c>
      <c r="N14" s="425">
        <v>1404</v>
      </c>
      <c r="O14" s="447">
        <v>0.9</v>
      </c>
      <c r="P14" s="426">
        <v>156</v>
      </c>
    </row>
    <row r="15" spans="1:16" ht="14.4" customHeight="1" x14ac:dyDescent="0.3">
      <c r="A15" s="421" t="s">
        <v>1212</v>
      </c>
      <c r="B15" s="422" t="s">
        <v>1213</v>
      </c>
      <c r="C15" s="422" t="s">
        <v>1223</v>
      </c>
      <c r="D15" s="422" t="s">
        <v>1206</v>
      </c>
      <c r="E15" s="425">
        <v>4</v>
      </c>
      <c r="F15" s="425">
        <v>760</v>
      </c>
      <c r="G15" s="422">
        <v>1</v>
      </c>
      <c r="H15" s="422">
        <v>190</v>
      </c>
      <c r="I15" s="425">
        <v>3</v>
      </c>
      <c r="J15" s="425">
        <v>570</v>
      </c>
      <c r="K15" s="422">
        <v>0.75</v>
      </c>
      <c r="L15" s="422">
        <v>190</v>
      </c>
      <c r="M15" s="425">
        <v>8</v>
      </c>
      <c r="N15" s="425">
        <v>1520</v>
      </c>
      <c r="O15" s="447">
        <v>2</v>
      </c>
      <c r="P15" s="426">
        <v>190</v>
      </c>
    </row>
    <row r="16" spans="1:16" ht="14.4" customHeight="1" x14ac:dyDescent="0.3">
      <c r="A16" s="421" t="s">
        <v>1212</v>
      </c>
      <c r="B16" s="422" t="s">
        <v>1213</v>
      </c>
      <c r="C16" s="422" t="s">
        <v>1224</v>
      </c>
      <c r="D16" s="422" t="s">
        <v>1206</v>
      </c>
      <c r="E16" s="425"/>
      <c r="F16" s="425"/>
      <c r="G16" s="422"/>
      <c r="H16" s="422"/>
      <c r="I16" s="425">
        <v>2</v>
      </c>
      <c r="J16" s="425">
        <v>168</v>
      </c>
      <c r="K16" s="422"/>
      <c r="L16" s="422">
        <v>84</v>
      </c>
      <c r="M16" s="425">
        <v>2</v>
      </c>
      <c r="N16" s="425">
        <v>168</v>
      </c>
      <c r="O16" s="447"/>
      <c r="P16" s="426">
        <v>84</v>
      </c>
    </row>
    <row r="17" spans="1:16" ht="14.4" customHeight="1" x14ac:dyDescent="0.3">
      <c r="A17" s="421" t="s">
        <v>1212</v>
      </c>
      <c r="B17" s="422" t="s">
        <v>1213</v>
      </c>
      <c r="C17" s="422" t="s">
        <v>1225</v>
      </c>
      <c r="D17" s="422" t="s">
        <v>1206</v>
      </c>
      <c r="E17" s="425">
        <v>2</v>
      </c>
      <c r="F17" s="425">
        <v>210</v>
      </c>
      <c r="G17" s="422">
        <v>1</v>
      </c>
      <c r="H17" s="422">
        <v>105</v>
      </c>
      <c r="I17" s="425">
        <v>2</v>
      </c>
      <c r="J17" s="425">
        <v>210</v>
      </c>
      <c r="K17" s="422">
        <v>1</v>
      </c>
      <c r="L17" s="422">
        <v>105</v>
      </c>
      <c r="M17" s="425">
        <v>1</v>
      </c>
      <c r="N17" s="425">
        <v>105</v>
      </c>
      <c r="O17" s="447">
        <v>0.5</v>
      </c>
      <c r="P17" s="426">
        <v>105</v>
      </c>
    </row>
    <row r="18" spans="1:16" ht="14.4" customHeight="1" x14ac:dyDescent="0.3">
      <c r="A18" s="421" t="s">
        <v>1212</v>
      </c>
      <c r="B18" s="422" t="s">
        <v>1213</v>
      </c>
      <c r="C18" s="422" t="s">
        <v>1226</v>
      </c>
      <c r="D18" s="422" t="s">
        <v>1206</v>
      </c>
      <c r="E18" s="425">
        <v>24</v>
      </c>
      <c r="F18" s="425">
        <v>14304</v>
      </c>
      <c r="G18" s="422">
        <v>1</v>
      </c>
      <c r="H18" s="422">
        <v>596</v>
      </c>
      <c r="I18" s="425">
        <v>41</v>
      </c>
      <c r="J18" s="425">
        <v>24436</v>
      </c>
      <c r="K18" s="422">
        <v>1.7083333333333333</v>
      </c>
      <c r="L18" s="422">
        <v>596</v>
      </c>
      <c r="M18" s="425">
        <v>27</v>
      </c>
      <c r="N18" s="425">
        <v>16092</v>
      </c>
      <c r="O18" s="447">
        <v>1.125</v>
      </c>
      <c r="P18" s="426">
        <v>596</v>
      </c>
    </row>
    <row r="19" spans="1:16" ht="14.4" customHeight="1" x14ac:dyDescent="0.3">
      <c r="A19" s="421" t="s">
        <v>1212</v>
      </c>
      <c r="B19" s="422" t="s">
        <v>1213</v>
      </c>
      <c r="C19" s="422" t="s">
        <v>1227</v>
      </c>
      <c r="D19" s="422" t="s">
        <v>1206</v>
      </c>
      <c r="E19" s="425">
        <v>11</v>
      </c>
      <c r="F19" s="425">
        <v>7326</v>
      </c>
      <c r="G19" s="422">
        <v>1</v>
      </c>
      <c r="H19" s="422">
        <v>666</v>
      </c>
      <c r="I19" s="425">
        <v>14</v>
      </c>
      <c r="J19" s="425">
        <v>9324</v>
      </c>
      <c r="K19" s="422">
        <v>1.2727272727272727</v>
      </c>
      <c r="L19" s="422">
        <v>666</v>
      </c>
      <c r="M19" s="425">
        <v>6</v>
      </c>
      <c r="N19" s="425">
        <v>3996</v>
      </c>
      <c r="O19" s="447">
        <v>0.54545454545454541</v>
      </c>
      <c r="P19" s="426">
        <v>666</v>
      </c>
    </row>
    <row r="20" spans="1:16" ht="14.4" customHeight="1" x14ac:dyDescent="0.3">
      <c r="A20" s="421" t="s">
        <v>1212</v>
      </c>
      <c r="B20" s="422" t="s">
        <v>1213</v>
      </c>
      <c r="C20" s="422" t="s">
        <v>1228</v>
      </c>
      <c r="D20" s="422" t="s">
        <v>1206</v>
      </c>
      <c r="E20" s="425">
        <v>1</v>
      </c>
      <c r="F20" s="425">
        <v>770</v>
      </c>
      <c r="G20" s="422">
        <v>1</v>
      </c>
      <c r="H20" s="422">
        <v>770</v>
      </c>
      <c r="I20" s="425">
        <v>1</v>
      </c>
      <c r="J20" s="425">
        <v>770</v>
      </c>
      <c r="K20" s="422">
        <v>1</v>
      </c>
      <c r="L20" s="422">
        <v>770</v>
      </c>
      <c r="M20" s="425"/>
      <c r="N20" s="425"/>
      <c r="O20" s="447"/>
      <c r="P20" s="426"/>
    </row>
    <row r="21" spans="1:16" ht="14.4" customHeight="1" x14ac:dyDescent="0.3">
      <c r="A21" s="421" t="s">
        <v>1212</v>
      </c>
      <c r="B21" s="422" t="s">
        <v>1213</v>
      </c>
      <c r="C21" s="422" t="s">
        <v>1229</v>
      </c>
      <c r="D21" s="422" t="s">
        <v>1206</v>
      </c>
      <c r="E21" s="425">
        <v>11</v>
      </c>
      <c r="F21" s="425">
        <v>12892</v>
      </c>
      <c r="G21" s="422">
        <v>1</v>
      </c>
      <c r="H21" s="422">
        <v>1172</v>
      </c>
      <c r="I21" s="425">
        <v>23</v>
      </c>
      <c r="J21" s="425">
        <v>26956</v>
      </c>
      <c r="K21" s="422">
        <v>2.0909090909090908</v>
      </c>
      <c r="L21" s="422">
        <v>1172</v>
      </c>
      <c r="M21" s="425">
        <v>18</v>
      </c>
      <c r="N21" s="425">
        <v>21096</v>
      </c>
      <c r="O21" s="447">
        <v>1.6363636363636365</v>
      </c>
      <c r="P21" s="426">
        <v>1172</v>
      </c>
    </row>
    <row r="22" spans="1:16" ht="14.4" customHeight="1" x14ac:dyDescent="0.3">
      <c r="A22" s="421" t="s">
        <v>1212</v>
      </c>
      <c r="B22" s="422" t="s">
        <v>1213</v>
      </c>
      <c r="C22" s="422" t="s">
        <v>1230</v>
      </c>
      <c r="D22" s="422" t="s">
        <v>1206</v>
      </c>
      <c r="E22" s="425">
        <v>13</v>
      </c>
      <c r="F22" s="425">
        <v>10400</v>
      </c>
      <c r="G22" s="422">
        <v>1</v>
      </c>
      <c r="H22" s="422">
        <v>800</v>
      </c>
      <c r="I22" s="425">
        <v>18</v>
      </c>
      <c r="J22" s="425">
        <v>14400</v>
      </c>
      <c r="K22" s="422">
        <v>1.3846153846153846</v>
      </c>
      <c r="L22" s="422">
        <v>800</v>
      </c>
      <c r="M22" s="425">
        <v>14</v>
      </c>
      <c r="N22" s="425">
        <v>11200</v>
      </c>
      <c r="O22" s="447">
        <v>1.0769230769230769</v>
      </c>
      <c r="P22" s="426">
        <v>800</v>
      </c>
    </row>
    <row r="23" spans="1:16" ht="14.4" customHeight="1" x14ac:dyDescent="0.3">
      <c r="A23" s="421" t="s">
        <v>1212</v>
      </c>
      <c r="B23" s="422" t="s">
        <v>1213</v>
      </c>
      <c r="C23" s="422" t="s">
        <v>1231</v>
      </c>
      <c r="D23" s="422" t="s">
        <v>1206</v>
      </c>
      <c r="E23" s="425"/>
      <c r="F23" s="425"/>
      <c r="G23" s="422"/>
      <c r="H23" s="422"/>
      <c r="I23" s="425">
        <v>4</v>
      </c>
      <c r="J23" s="425">
        <v>2980</v>
      </c>
      <c r="K23" s="422"/>
      <c r="L23" s="422">
        <v>745</v>
      </c>
      <c r="M23" s="425">
        <v>4</v>
      </c>
      <c r="N23" s="425">
        <v>2980</v>
      </c>
      <c r="O23" s="447"/>
      <c r="P23" s="426">
        <v>745</v>
      </c>
    </row>
    <row r="24" spans="1:16" ht="14.4" customHeight="1" x14ac:dyDescent="0.3">
      <c r="A24" s="421" t="s">
        <v>1212</v>
      </c>
      <c r="B24" s="422" t="s">
        <v>1213</v>
      </c>
      <c r="C24" s="422" t="s">
        <v>1232</v>
      </c>
      <c r="D24" s="422" t="s">
        <v>1206</v>
      </c>
      <c r="E24" s="425">
        <v>14</v>
      </c>
      <c r="F24" s="425">
        <v>10430</v>
      </c>
      <c r="G24" s="422">
        <v>1</v>
      </c>
      <c r="H24" s="422">
        <v>745</v>
      </c>
      <c r="I24" s="425">
        <v>7</v>
      </c>
      <c r="J24" s="425">
        <v>5215</v>
      </c>
      <c r="K24" s="422">
        <v>0.5</v>
      </c>
      <c r="L24" s="422">
        <v>745</v>
      </c>
      <c r="M24" s="425">
        <v>19</v>
      </c>
      <c r="N24" s="425">
        <v>14155</v>
      </c>
      <c r="O24" s="447">
        <v>1.3571428571428572</v>
      </c>
      <c r="P24" s="426">
        <v>745</v>
      </c>
    </row>
    <row r="25" spans="1:16" ht="14.4" customHeight="1" x14ac:dyDescent="0.3">
      <c r="A25" s="421" t="s">
        <v>1212</v>
      </c>
      <c r="B25" s="422" t="s">
        <v>1213</v>
      </c>
      <c r="C25" s="422" t="s">
        <v>1233</v>
      </c>
      <c r="D25" s="422" t="s">
        <v>1206</v>
      </c>
      <c r="E25" s="425">
        <v>7</v>
      </c>
      <c r="F25" s="425">
        <v>4144</v>
      </c>
      <c r="G25" s="422">
        <v>1</v>
      </c>
      <c r="H25" s="422">
        <v>592</v>
      </c>
      <c r="I25" s="425">
        <v>3</v>
      </c>
      <c r="J25" s="425">
        <v>1776</v>
      </c>
      <c r="K25" s="422">
        <v>0.42857142857142855</v>
      </c>
      <c r="L25" s="422">
        <v>592</v>
      </c>
      <c r="M25" s="425">
        <v>1</v>
      </c>
      <c r="N25" s="425">
        <v>592</v>
      </c>
      <c r="O25" s="447">
        <v>0.14285714285714285</v>
      </c>
      <c r="P25" s="426">
        <v>592</v>
      </c>
    </row>
    <row r="26" spans="1:16" ht="14.4" customHeight="1" x14ac:dyDescent="0.3">
      <c r="A26" s="421" t="s">
        <v>1212</v>
      </c>
      <c r="B26" s="422" t="s">
        <v>1213</v>
      </c>
      <c r="C26" s="422" t="s">
        <v>1234</v>
      </c>
      <c r="D26" s="422" t="s">
        <v>1206</v>
      </c>
      <c r="E26" s="425">
        <v>48</v>
      </c>
      <c r="F26" s="425">
        <v>26928</v>
      </c>
      <c r="G26" s="422">
        <v>1</v>
      </c>
      <c r="H26" s="422">
        <v>561</v>
      </c>
      <c r="I26" s="425">
        <v>39</v>
      </c>
      <c r="J26" s="425">
        <v>21879</v>
      </c>
      <c r="K26" s="422">
        <v>0.8125</v>
      </c>
      <c r="L26" s="422">
        <v>561</v>
      </c>
      <c r="M26" s="425">
        <v>43</v>
      </c>
      <c r="N26" s="425">
        <v>24123</v>
      </c>
      <c r="O26" s="447">
        <v>0.89583333333333337</v>
      </c>
      <c r="P26" s="426">
        <v>561</v>
      </c>
    </row>
    <row r="27" spans="1:16" ht="14.4" customHeight="1" x14ac:dyDescent="0.3">
      <c r="A27" s="421" t="s">
        <v>1212</v>
      </c>
      <c r="B27" s="422" t="s">
        <v>1213</v>
      </c>
      <c r="C27" s="422" t="s">
        <v>1235</v>
      </c>
      <c r="D27" s="422" t="s">
        <v>1206</v>
      </c>
      <c r="E27" s="425">
        <v>37</v>
      </c>
      <c r="F27" s="425">
        <v>19203</v>
      </c>
      <c r="G27" s="422">
        <v>1</v>
      </c>
      <c r="H27" s="422">
        <v>519</v>
      </c>
      <c r="I27" s="425">
        <v>40</v>
      </c>
      <c r="J27" s="425">
        <v>20760</v>
      </c>
      <c r="K27" s="422">
        <v>1.0810810810810811</v>
      </c>
      <c r="L27" s="422">
        <v>519</v>
      </c>
      <c r="M27" s="425">
        <v>29</v>
      </c>
      <c r="N27" s="425">
        <v>15051</v>
      </c>
      <c r="O27" s="447">
        <v>0.78378378378378377</v>
      </c>
      <c r="P27" s="426">
        <v>519</v>
      </c>
    </row>
    <row r="28" spans="1:16" ht="14.4" customHeight="1" x14ac:dyDescent="0.3">
      <c r="A28" s="421" t="s">
        <v>1212</v>
      </c>
      <c r="B28" s="422" t="s">
        <v>1213</v>
      </c>
      <c r="C28" s="422" t="s">
        <v>1236</v>
      </c>
      <c r="D28" s="422" t="s">
        <v>1206</v>
      </c>
      <c r="E28" s="425">
        <v>1</v>
      </c>
      <c r="F28" s="425">
        <v>321</v>
      </c>
      <c r="G28" s="422">
        <v>1</v>
      </c>
      <c r="H28" s="422">
        <v>321</v>
      </c>
      <c r="I28" s="425">
        <v>2</v>
      </c>
      <c r="J28" s="425">
        <v>642</v>
      </c>
      <c r="K28" s="422">
        <v>2</v>
      </c>
      <c r="L28" s="422">
        <v>321</v>
      </c>
      <c r="M28" s="425">
        <v>3</v>
      </c>
      <c r="N28" s="425">
        <v>963</v>
      </c>
      <c r="O28" s="447">
        <v>3</v>
      </c>
      <c r="P28" s="426">
        <v>321</v>
      </c>
    </row>
    <row r="29" spans="1:16" ht="14.4" customHeight="1" x14ac:dyDescent="0.3">
      <c r="A29" s="421" t="s">
        <v>1212</v>
      </c>
      <c r="B29" s="422" t="s">
        <v>1213</v>
      </c>
      <c r="C29" s="422" t="s">
        <v>1237</v>
      </c>
      <c r="D29" s="422" t="s">
        <v>1206</v>
      </c>
      <c r="E29" s="425"/>
      <c r="F29" s="425"/>
      <c r="G29" s="422"/>
      <c r="H29" s="422"/>
      <c r="I29" s="425">
        <v>1</v>
      </c>
      <c r="J29" s="425">
        <v>321</v>
      </c>
      <c r="K29" s="422"/>
      <c r="L29" s="422">
        <v>321</v>
      </c>
      <c r="M29" s="425"/>
      <c r="N29" s="425"/>
      <c r="O29" s="447"/>
      <c r="P29" s="426"/>
    </row>
    <row r="30" spans="1:16" ht="14.4" customHeight="1" x14ac:dyDescent="0.3">
      <c r="A30" s="421" t="s">
        <v>1212</v>
      </c>
      <c r="B30" s="422" t="s">
        <v>1213</v>
      </c>
      <c r="C30" s="422" t="s">
        <v>1238</v>
      </c>
      <c r="D30" s="422" t="s">
        <v>1206</v>
      </c>
      <c r="E30" s="425">
        <v>27</v>
      </c>
      <c r="F30" s="425">
        <v>8667</v>
      </c>
      <c r="G30" s="422">
        <v>1</v>
      </c>
      <c r="H30" s="422">
        <v>321</v>
      </c>
      <c r="I30" s="425">
        <v>31</v>
      </c>
      <c r="J30" s="425">
        <v>9951</v>
      </c>
      <c r="K30" s="422">
        <v>1.1481481481481481</v>
      </c>
      <c r="L30" s="422">
        <v>321</v>
      </c>
      <c r="M30" s="425">
        <v>14</v>
      </c>
      <c r="N30" s="425">
        <v>4494</v>
      </c>
      <c r="O30" s="447">
        <v>0.51851851851851849</v>
      </c>
      <c r="P30" s="426">
        <v>321</v>
      </c>
    </row>
    <row r="31" spans="1:16" ht="14.4" customHeight="1" x14ac:dyDescent="0.3">
      <c r="A31" s="421" t="s">
        <v>1212</v>
      </c>
      <c r="B31" s="422" t="s">
        <v>1213</v>
      </c>
      <c r="C31" s="422" t="s">
        <v>1239</v>
      </c>
      <c r="D31" s="422" t="s">
        <v>1206</v>
      </c>
      <c r="E31" s="425">
        <v>1</v>
      </c>
      <c r="F31" s="425">
        <v>1230</v>
      </c>
      <c r="G31" s="422">
        <v>1</v>
      </c>
      <c r="H31" s="422">
        <v>1230</v>
      </c>
      <c r="I31" s="425">
        <v>2</v>
      </c>
      <c r="J31" s="425">
        <v>2460</v>
      </c>
      <c r="K31" s="422">
        <v>2</v>
      </c>
      <c r="L31" s="422">
        <v>1230</v>
      </c>
      <c r="M31" s="425"/>
      <c r="N31" s="425"/>
      <c r="O31" s="447"/>
      <c r="P31" s="426"/>
    </row>
    <row r="32" spans="1:16" ht="14.4" customHeight="1" x14ac:dyDescent="0.3">
      <c r="A32" s="421" t="s">
        <v>1212</v>
      </c>
      <c r="B32" s="422" t="s">
        <v>1213</v>
      </c>
      <c r="C32" s="422" t="s">
        <v>1240</v>
      </c>
      <c r="D32" s="422" t="s">
        <v>1206</v>
      </c>
      <c r="E32" s="425">
        <v>33</v>
      </c>
      <c r="F32" s="425">
        <v>9306</v>
      </c>
      <c r="G32" s="422">
        <v>1</v>
      </c>
      <c r="H32" s="422">
        <v>282</v>
      </c>
      <c r="I32" s="425">
        <v>56</v>
      </c>
      <c r="J32" s="425">
        <v>15792</v>
      </c>
      <c r="K32" s="422">
        <v>1.696969696969697</v>
      </c>
      <c r="L32" s="422">
        <v>282</v>
      </c>
      <c r="M32" s="425">
        <v>39</v>
      </c>
      <c r="N32" s="425">
        <v>10998</v>
      </c>
      <c r="O32" s="447">
        <v>1.1818181818181819</v>
      </c>
      <c r="P32" s="426">
        <v>282</v>
      </c>
    </row>
    <row r="33" spans="1:16" ht="14.4" customHeight="1" x14ac:dyDescent="0.3">
      <c r="A33" s="421" t="s">
        <v>1212</v>
      </c>
      <c r="B33" s="422" t="s">
        <v>1213</v>
      </c>
      <c r="C33" s="422" t="s">
        <v>1241</v>
      </c>
      <c r="D33" s="422" t="s">
        <v>1206</v>
      </c>
      <c r="E33" s="425">
        <v>23</v>
      </c>
      <c r="F33" s="425">
        <v>15617</v>
      </c>
      <c r="G33" s="422">
        <v>1</v>
      </c>
      <c r="H33" s="422">
        <v>679</v>
      </c>
      <c r="I33" s="425">
        <v>14</v>
      </c>
      <c r="J33" s="425">
        <v>9506</v>
      </c>
      <c r="K33" s="422">
        <v>0.60869565217391308</v>
      </c>
      <c r="L33" s="422">
        <v>679</v>
      </c>
      <c r="M33" s="425">
        <v>18</v>
      </c>
      <c r="N33" s="425">
        <v>12222</v>
      </c>
      <c r="O33" s="447">
        <v>0.78260869565217395</v>
      </c>
      <c r="P33" s="426">
        <v>679</v>
      </c>
    </row>
    <row r="34" spans="1:16" ht="14.4" customHeight="1" x14ac:dyDescent="0.3">
      <c r="A34" s="421" t="s">
        <v>1212</v>
      </c>
      <c r="B34" s="422" t="s">
        <v>1213</v>
      </c>
      <c r="C34" s="422" t="s">
        <v>1242</v>
      </c>
      <c r="D34" s="422" t="s">
        <v>1206</v>
      </c>
      <c r="E34" s="425">
        <v>14</v>
      </c>
      <c r="F34" s="425">
        <v>13006</v>
      </c>
      <c r="G34" s="422">
        <v>1</v>
      </c>
      <c r="H34" s="422">
        <v>929</v>
      </c>
      <c r="I34" s="425">
        <v>4</v>
      </c>
      <c r="J34" s="425">
        <v>3716</v>
      </c>
      <c r="K34" s="422">
        <v>0.2857142857142857</v>
      </c>
      <c r="L34" s="422">
        <v>929</v>
      </c>
      <c r="M34" s="425">
        <v>13</v>
      </c>
      <c r="N34" s="425">
        <v>12077</v>
      </c>
      <c r="O34" s="447">
        <v>0.9285714285714286</v>
      </c>
      <c r="P34" s="426">
        <v>929</v>
      </c>
    </row>
    <row r="35" spans="1:16" ht="14.4" customHeight="1" x14ac:dyDescent="0.3">
      <c r="A35" s="421" t="s">
        <v>1212</v>
      </c>
      <c r="B35" s="422" t="s">
        <v>1213</v>
      </c>
      <c r="C35" s="422" t="s">
        <v>1243</v>
      </c>
      <c r="D35" s="422" t="s">
        <v>1206</v>
      </c>
      <c r="E35" s="425">
        <v>2</v>
      </c>
      <c r="F35" s="425">
        <v>416</v>
      </c>
      <c r="G35" s="422">
        <v>1</v>
      </c>
      <c r="H35" s="422">
        <v>208</v>
      </c>
      <c r="I35" s="425"/>
      <c r="J35" s="425"/>
      <c r="K35" s="422"/>
      <c r="L35" s="422"/>
      <c r="M35" s="425">
        <v>1</v>
      </c>
      <c r="N35" s="425">
        <v>208</v>
      </c>
      <c r="O35" s="447">
        <v>0.5</v>
      </c>
      <c r="P35" s="426">
        <v>208</v>
      </c>
    </row>
    <row r="36" spans="1:16" ht="14.4" customHeight="1" x14ac:dyDescent="0.3">
      <c r="A36" s="421" t="s">
        <v>1212</v>
      </c>
      <c r="B36" s="422" t="s">
        <v>1213</v>
      </c>
      <c r="C36" s="422" t="s">
        <v>1244</v>
      </c>
      <c r="D36" s="422" t="s">
        <v>1206</v>
      </c>
      <c r="E36" s="425"/>
      <c r="F36" s="425"/>
      <c r="G36" s="422"/>
      <c r="H36" s="422"/>
      <c r="I36" s="425"/>
      <c r="J36" s="425"/>
      <c r="K36" s="422"/>
      <c r="L36" s="422"/>
      <c r="M36" s="425">
        <v>1</v>
      </c>
      <c r="N36" s="425">
        <v>508</v>
      </c>
      <c r="O36" s="447"/>
      <c r="P36" s="426">
        <v>508</v>
      </c>
    </row>
    <row r="37" spans="1:16" ht="14.4" customHeight="1" x14ac:dyDescent="0.3">
      <c r="A37" s="421" t="s">
        <v>1212</v>
      </c>
      <c r="B37" s="422" t="s">
        <v>1213</v>
      </c>
      <c r="C37" s="422" t="s">
        <v>1245</v>
      </c>
      <c r="D37" s="422" t="s">
        <v>1206</v>
      </c>
      <c r="E37" s="425">
        <v>8</v>
      </c>
      <c r="F37" s="425">
        <v>13920</v>
      </c>
      <c r="G37" s="422">
        <v>1</v>
      </c>
      <c r="H37" s="422">
        <v>1740</v>
      </c>
      <c r="I37" s="425">
        <v>6</v>
      </c>
      <c r="J37" s="425">
        <v>10440</v>
      </c>
      <c r="K37" s="422">
        <v>0.75</v>
      </c>
      <c r="L37" s="422">
        <v>1740</v>
      </c>
      <c r="M37" s="425">
        <v>14</v>
      </c>
      <c r="N37" s="425">
        <v>24360</v>
      </c>
      <c r="O37" s="447">
        <v>1.75</v>
      </c>
      <c r="P37" s="426">
        <v>1740</v>
      </c>
    </row>
    <row r="38" spans="1:16" ht="14.4" customHeight="1" x14ac:dyDescent="0.3">
      <c r="A38" s="421" t="s">
        <v>1212</v>
      </c>
      <c r="B38" s="422" t="s">
        <v>1213</v>
      </c>
      <c r="C38" s="422" t="s">
        <v>1246</v>
      </c>
      <c r="D38" s="422" t="s">
        <v>1206</v>
      </c>
      <c r="E38" s="425">
        <v>5</v>
      </c>
      <c r="F38" s="425">
        <v>10120</v>
      </c>
      <c r="G38" s="422">
        <v>1</v>
      </c>
      <c r="H38" s="422">
        <v>2024</v>
      </c>
      <c r="I38" s="425">
        <v>5</v>
      </c>
      <c r="J38" s="425">
        <v>10120</v>
      </c>
      <c r="K38" s="422">
        <v>1</v>
      </c>
      <c r="L38" s="422">
        <v>2024</v>
      </c>
      <c r="M38" s="425">
        <v>6</v>
      </c>
      <c r="N38" s="425">
        <v>12144</v>
      </c>
      <c r="O38" s="447">
        <v>1.2</v>
      </c>
      <c r="P38" s="426">
        <v>2024</v>
      </c>
    </row>
    <row r="39" spans="1:16" ht="14.4" customHeight="1" x14ac:dyDescent="0.3">
      <c r="A39" s="421" t="s">
        <v>1212</v>
      </c>
      <c r="B39" s="422" t="s">
        <v>1213</v>
      </c>
      <c r="C39" s="422" t="s">
        <v>1247</v>
      </c>
      <c r="D39" s="422" t="s">
        <v>1206</v>
      </c>
      <c r="E39" s="425">
        <v>1</v>
      </c>
      <c r="F39" s="425">
        <v>2010</v>
      </c>
      <c r="G39" s="422">
        <v>1</v>
      </c>
      <c r="H39" s="422">
        <v>2010</v>
      </c>
      <c r="I39" s="425"/>
      <c r="J39" s="425"/>
      <c r="K39" s="422"/>
      <c r="L39" s="422"/>
      <c r="M39" s="425">
        <v>1</v>
      </c>
      <c r="N39" s="425">
        <v>2010</v>
      </c>
      <c r="O39" s="447">
        <v>1</v>
      </c>
      <c r="P39" s="426">
        <v>2010</v>
      </c>
    </row>
    <row r="40" spans="1:16" ht="14.4" customHeight="1" x14ac:dyDescent="0.3">
      <c r="A40" s="421" t="s">
        <v>1212</v>
      </c>
      <c r="B40" s="422" t="s">
        <v>1213</v>
      </c>
      <c r="C40" s="422" t="s">
        <v>1248</v>
      </c>
      <c r="D40" s="422" t="s">
        <v>1206</v>
      </c>
      <c r="E40" s="425">
        <v>2</v>
      </c>
      <c r="F40" s="425">
        <v>4292</v>
      </c>
      <c r="G40" s="422">
        <v>1</v>
      </c>
      <c r="H40" s="422">
        <v>2146</v>
      </c>
      <c r="I40" s="425">
        <v>4</v>
      </c>
      <c r="J40" s="425">
        <v>8584</v>
      </c>
      <c r="K40" s="422">
        <v>2</v>
      </c>
      <c r="L40" s="422">
        <v>2146</v>
      </c>
      <c r="M40" s="425">
        <v>4</v>
      </c>
      <c r="N40" s="425">
        <v>8584</v>
      </c>
      <c r="O40" s="447">
        <v>2</v>
      </c>
      <c r="P40" s="426">
        <v>2146</v>
      </c>
    </row>
    <row r="41" spans="1:16" ht="14.4" customHeight="1" x14ac:dyDescent="0.3">
      <c r="A41" s="421" t="s">
        <v>1212</v>
      </c>
      <c r="B41" s="422" t="s">
        <v>1213</v>
      </c>
      <c r="C41" s="422" t="s">
        <v>1249</v>
      </c>
      <c r="D41" s="422" t="s">
        <v>1206</v>
      </c>
      <c r="E41" s="425">
        <v>3</v>
      </c>
      <c r="F41" s="425">
        <v>3738</v>
      </c>
      <c r="G41" s="422">
        <v>1</v>
      </c>
      <c r="H41" s="422">
        <v>1246</v>
      </c>
      <c r="I41" s="425">
        <v>2</v>
      </c>
      <c r="J41" s="425">
        <v>2492</v>
      </c>
      <c r="K41" s="422">
        <v>0.66666666666666663</v>
      </c>
      <c r="L41" s="422">
        <v>1246</v>
      </c>
      <c r="M41" s="425">
        <v>1</v>
      </c>
      <c r="N41" s="425">
        <v>1246</v>
      </c>
      <c r="O41" s="447">
        <v>0.33333333333333331</v>
      </c>
      <c r="P41" s="426">
        <v>1246</v>
      </c>
    </row>
    <row r="42" spans="1:16" ht="14.4" customHeight="1" x14ac:dyDescent="0.3">
      <c r="A42" s="421" t="s">
        <v>1212</v>
      </c>
      <c r="B42" s="422" t="s">
        <v>1213</v>
      </c>
      <c r="C42" s="422" t="s">
        <v>1250</v>
      </c>
      <c r="D42" s="422" t="s">
        <v>1206</v>
      </c>
      <c r="E42" s="425">
        <v>2</v>
      </c>
      <c r="F42" s="425">
        <v>2690</v>
      </c>
      <c r="G42" s="422">
        <v>1</v>
      </c>
      <c r="H42" s="422">
        <v>1345</v>
      </c>
      <c r="I42" s="425"/>
      <c r="J42" s="425"/>
      <c r="K42" s="422"/>
      <c r="L42" s="422"/>
      <c r="M42" s="425"/>
      <c r="N42" s="425"/>
      <c r="O42" s="447"/>
      <c r="P42" s="426"/>
    </row>
    <row r="43" spans="1:16" ht="14.4" customHeight="1" x14ac:dyDescent="0.3">
      <c r="A43" s="421" t="s">
        <v>1212</v>
      </c>
      <c r="B43" s="422" t="s">
        <v>1213</v>
      </c>
      <c r="C43" s="422" t="s">
        <v>1251</v>
      </c>
      <c r="D43" s="422" t="s">
        <v>1206</v>
      </c>
      <c r="E43" s="425">
        <v>28</v>
      </c>
      <c r="F43" s="425">
        <v>99512</v>
      </c>
      <c r="G43" s="422">
        <v>1</v>
      </c>
      <c r="H43" s="422">
        <v>3554</v>
      </c>
      <c r="I43" s="425">
        <v>29</v>
      </c>
      <c r="J43" s="425">
        <v>103066</v>
      </c>
      <c r="K43" s="422">
        <v>1.0357142857142858</v>
      </c>
      <c r="L43" s="422">
        <v>3554</v>
      </c>
      <c r="M43" s="425">
        <v>32</v>
      </c>
      <c r="N43" s="425">
        <v>113728</v>
      </c>
      <c r="O43" s="447">
        <v>1.1428571428571428</v>
      </c>
      <c r="P43" s="426">
        <v>3554</v>
      </c>
    </row>
    <row r="44" spans="1:16" ht="14.4" customHeight="1" x14ac:dyDescent="0.3">
      <c r="A44" s="421" t="s">
        <v>1212</v>
      </c>
      <c r="B44" s="422" t="s">
        <v>1213</v>
      </c>
      <c r="C44" s="422" t="s">
        <v>1252</v>
      </c>
      <c r="D44" s="422" t="s">
        <v>1206</v>
      </c>
      <c r="E44" s="425">
        <v>16</v>
      </c>
      <c r="F44" s="425">
        <v>57872</v>
      </c>
      <c r="G44" s="422">
        <v>1</v>
      </c>
      <c r="H44" s="422">
        <v>3617</v>
      </c>
      <c r="I44" s="425">
        <v>14</v>
      </c>
      <c r="J44" s="425">
        <v>50638</v>
      </c>
      <c r="K44" s="422">
        <v>0.875</v>
      </c>
      <c r="L44" s="422">
        <v>3617</v>
      </c>
      <c r="M44" s="425">
        <v>21</v>
      </c>
      <c r="N44" s="425">
        <v>75957</v>
      </c>
      <c r="O44" s="447">
        <v>1.3125</v>
      </c>
      <c r="P44" s="426">
        <v>3617</v>
      </c>
    </row>
    <row r="45" spans="1:16" ht="14.4" customHeight="1" x14ac:dyDescent="0.3">
      <c r="A45" s="421" t="s">
        <v>1212</v>
      </c>
      <c r="B45" s="422" t="s">
        <v>1213</v>
      </c>
      <c r="C45" s="422" t="s">
        <v>1253</v>
      </c>
      <c r="D45" s="422" t="s">
        <v>1206</v>
      </c>
      <c r="E45" s="425">
        <v>2</v>
      </c>
      <c r="F45" s="425">
        <v>2702</v>
      </c>
      <c r="G45" s="422">
        <v>1</v>
      </c>
      <c r="H45" s="422">
        <v>1351</v>
      </c>
      <c r="I45" s="425">
        <v>3</v>
      </c>
      <c r="J45" s="425">
        <v>4053</v>
      </c>
      <c r="K45" s="422">
        <v>1.5</v>
      </c>
      <c r="L45" s="422">
        <v>1351</v>
      </c>
      <c r="M45" s="425"/>
      <c r="N45" s="425"/>
      <c r="O45" s="447"/>
      <c r="P45" s="426"/>
    </row>
    <row r="46" spans="1:16" ht="14.4" customHeight="1" x14ac:dyDescent="0.3">
      <c r="A46" s="421" t="s">
        <v>1212</v>
      </c>
      <c r="B46" s="422" t="s">
        <v>1213</v>
      </c>
      <c r="C46" s="422" t="s">
        <v>1254</v>
      </c>
      <c r="D46" s="422" t="s">
        <v>1206</v>
      </c>
      <c r="E46" s="425">
        <v>3</v>
      </c>
      <c r="F46" s="425">
        <v>492</v>
      </c>
      <c r="G46" s="422">
        <v>1</v>
      </c>
      <c r="H46" s="422">
        <v>164</v>
      </c>
      <c r="I46" s="425">
        <v>6</v>
      </c>
      <c r="J46" s="425">
        <v>984</v>
      </c>
      <c r="K46" s="422">
        <v>2</v>
      </c>
      <c r="L46" s="422">
        <v>164</v>
      </c>
      <c r="M46" s="425">
        <v>3</v>
      </c>
      <c r="N46" s="425">
        <v>492</v>
      </c>
      <c r="O46" s="447">
        <v>1</v>
      </c>
      <c r="P46" s="426">
        <v>164</v>
      </c>
    </row>
    <row r="47" spans="1:16" ht="14.4" customHeight="1" x14ac:dyDescent="0.3">
      <c r="A47" s="421" t="s">
        <v>1212</v>
      </c>
      <c r="B47" s="422" t="s">
        <v>1213</v>
      </c>
      <c r="C47" s="422" t="s">
        <v>1255</v>
      </c>
      <c r="D47" s="422" t="s">
        <v>1206</v>
      </c>
      <c r="E47" s="425">
        <v>17</v>
      </c>
      <c r="F47" s="425">
        <v>3825</v>
      </c>
      <c r="G47" s="422">
        <v>1</v>
      </c>
      <c r="H47" s="422">
        <v>225</v>
      </c>
      <c r="I47" s="425">
        <v>21</v>
      </c>
      <c r="J47" s="425">
        <v>4725</v>
      </c>
      <c r="K47" s="422">
        <v>1.2352941176470589</v>
      </c>
      <c r="L47" s="422">
        <v>225</v>
      </c>
      <c r="M47" s="425">
        <v>15</v>
      </c>
      <c r="N47" s="425">
        <v>3375</v>
      </c>
      <c r="O47" s="447">
        <v>0.88235294117647056</v>
      </c>
      <c r="P47" s="426">
        <v>225</v>
      </c>
    </row>
    <row r="48" spans="1:16" ht="14.4" customHeight="1" x14ac:dyDescent="0.3">
      <c r="A48" s="421" t="s">
        <v>1212</v>
      </c>
      <c r="B48" s="422" t="s">
        <v>1213</v>
      </c>
      <c r="C48" s="422" t="s">
        <v>1256</v>
      </c>
      <c r="D48" s="422" t="s">
        <v>1206</v>
      </c>
      <c r="E48" s="425">
        <v>8</v>
      </c>
      <c r="F48" s="425">
        <v>2904</v>
      </c>
      <c r="G48" s="422">
        <v>1</v>
      </c>
      <c r="H48" s="422">
        <v>363</v>
      </c>
      <c r="I48" s="425">
        <v>10</v>
      </c>
      <c r="J48" s="425">
        <v>3630</v>
      </c>
      <c r="K48" s="422">
        <v>1.25</v>
      </c>
      <c r="L48" s="422">
        <v>363</v>
      </c>
      <c r="M48" s="425">
        <v>4</v>
      </c>
      <c r="N48" s="425">
        <v>1452</v>
      </c>
      <c r="O48" s="447">
        <v>0.5</v>
      </c>
      <c r="P48" s="426">
        <v>363</v>
      </c>
    </row>
    <row r="49" spans="1:16" ht="14.4" customHeight="1" x14ac:dyDescent="0.3">
      <c r="A49" s="421" t="s">
        <v>1212</v>
      </c>
      <c r="B49" s="422" t="s">
        <v>1213</v>
      </c>
      <c r="C49" s="422" t="s">
        <v>1257</v>
      </c>
      <c r="D49" s="422" t="s">
        <v>1206</v>
      </c>
      <c r="E49" s="425">
        <v>16</v>
      </c>
      <c r="F49" s="425">
        <v>9392</v>
      </c>
      <c r="G49" s="422">
        <v>1</v>
      </c>
      <c r="H49" s="422">
        <v>587</v>
      </c>
      <c r="I49" s="425">
        <v>12</v>
      </c>
      <c r="J49" s="425">
        <v>7044</v>
      </c>
      <c r="K49" s="422">
        <v>0.75</v>
      </c>
      <c r="L49" s="422">
        <v>587</v>
      </c>
      <c r="M49" s="425">
        <v>12</v>
      </c>
      <c r="N49" s="425">
        <v>7044</v>
      </c>
      <c r="O49" s="447">
        <v>0.75</v>
      </c>
      <c r="P49" s="426">
        <v>587</v>
      </c>
    </row>
    <row r="50" spans="1:16" ht="14.4" customHeight="1" x14ac:dyDescent="0.3">
      <c r="A50" s="421" t="s">
        <v>1212</v>
      </c>
      <c r="B50" s="422" t="s">
        <v>1213</v>
      </c>
      <c r="C50" s="422" t="s">
        <v>1258</v>
      </c>
      <c r="D50" s="422" t="s">
        <v>1206</v>
      </c>
      <c r="E50" s="425"/>
      <c r="F50" s="425"/>
      <c r="G50" s="422"/>
      <c r="H50" s="422"/>
      <c r="I50" s="425"/>
      <c r="J50" s="425"/>
      <c r="K50" s="422"/>
      <c r="L50" s="422"/>
      <c r="M50" s="425">
        <v>1</v>
      </c>
      <c r="N50" s="425">
        <v>600</v>
      </c>
      <c r="O50" s="447"/>
      <c r="P50" s="426">
        <v>600</v>
      </c>
    </row>
    <row r="51" spans="1:16" ht="14.4" customHeight="1" x14ac:dyDescent="0.3">
      <c r="A51" s="421" t="s">
        <v>1212</v>
      </c>
      <c r="B51" s="422" t="s">
        <v>1213</v>
      </c>
      <c r="C51" s="422" t="s">
        <v>1259</v>
      </c>
      <c r="D51" s="422" t="s">
        <v>1206</v>
      </c>
      <c r="E51" s="425"/>
      <c r="F51" s="425"/>
      <c r="G51" s="422"/>
      <c r="H51" s="422"/>
      <c r="I51" s="425"/>
      <c r="J51" s="425"/>
      <c r="K51" s="422"/>
      <c r="L51" s="422"/>
      <c r="M51" s="425">
        <v>1</v>
      </c>
      <c r="N51" s="425">
        <v>4359</v>
      </c>
      <c r="O51" s="447"/>
      <c r="P51" s="426">
        <v>4359</v>
      </c>
    </row>
    <row r="52" spans="1:16" ht="14.4" customHeight="1" x14ac:dyDescent="0.3">
      <c r="A52" s="421" t="s">
        <v>1212</v>
      </c>
      <c r="B52" s="422" t="s">
        <v>1213</v>
      </c>
      <c r="C52" s="422" t="s">
        <v>1260</v>
      </c>
      <c r="D52" s="422" t="s">
        <v>1206</v>
      </c>
      <c r="E52" s="425">
        <v>3</v>
      </c>
      <c r="F52" s="425">
        <v>3024</v>
      </c>
      <c r="G52" s="422">
        <v>1</v>
      </c>
      <c r="H52" s="422">
        <v>1008</v>
      </c>
      <c r="I52" s="425"/>
      <c r="J52" s="425"/>
      <c r="K52" s="422"/>
      <c r="L52" s="422"/>
      <c r="M52" s="425"/>
      <c r="N52" s="425"/>
      <c r="O52" s="447"/>
      <c r="P52" s="426"/>
    </row>
    <row r="53" spans="1:16" ht="14.4" customHeight="1" x14ac:dyDescent="0.3">
      <c r="A53" s="421" t="s">
        <v>1212</v>
      </c>
      <c r="B53" s="422" t="s">
        <v>1213</v>
      </c>
      <c r="C53" s="422" t="s">
        <v>1261</v>
      </c>
      <c r="D53" s="422" t="s">
        <v>1206</v>
      </c>
      <c r="E53" s="425"/>
      <c r="F53" s="425"/>
      <c r="G53" s="422"/>
      <c r="H53" s="422"/>
      <c r="I53" s="425">
        <v>6</v>
      </c>
      <c r="J53" s="425">
        <v>3366</v>
      </c>
      <c r="K53" s="422"/>
      <c r="L53" s="422">
        <v>561</v>
      </c>
      <c r="M53" s="425">
        <v>3</v>
      </c>
      <c r="N53" s="425">
        <v>1683</v>
      </c>
      <c r="O53" s="447"/>
      <c r="P53" s="426">
        <v>561</v>
      </c>
    </row>
    <row r="54" spans="1:16" ht="14.4" customHeight="1" x14ac:dyDescent="0.3">
      <c r="A54" s="421" t="s">
        <v>1212</v>
      </c>
      <c r="B54" s="422" t="s">
        <v>1213</v>
      </c>
      <c r="C54" s="422" t="s">
        <v>1262</v>
      </c>
      <c r="D54" s="422" t="s">
        <v>1206</v>
      </c>
      <c r="E54" s="425"/>
      <c r="F54" s="425"/>
      <c r="G54" s="422"/>
      <c r="H54" s="422"/>
      <c r="I54" s="425">
        <v>1</v>
      </c>
      <c r="J54" s="425">
        <v>369</v>
      </c>
      <c r="K54" s="422"/>
      <c r="L54" s="422">
        <v>369</v>
      </c>
      <c r="M54" s="425"/>
      <c r="N54" s="425"/>
      <c r="O54" s="447"/>
      <c r="P54" s="426"/>
    </row>
    <row r="55" spans="1:16" ht="14.4" customHeight="1" x14ac:dyDescent="0.3">
      <c r="A55" s="421" t="s">
        <v>1212</v>
      </c>
      <c r="B55" s="422" t="s">
        <v>1213</v>
      </c>
      <c r="C55" s="422" t="s">
        <v>1263</v>
      </c>
      <c r="D55" s="422" t="s">
        <v>1206</v>
      </c>
      <c r="E55" s="425"/>
      <c r="F55" s="425"/>
      <c r="G55" s="422"/>
      <c r="H55" s="422"/>
      <c r="I55" s="425">
        <v>1</v>
      </c>
      <c r="J55" s="425">
        <v>258</v>
      </c>
      <c r="K55" s="422"/>
      <c r="L55" s="422">
        <v>258</v>
      </c>
      <c r="M55" s="425"/>
      <c r="N55" s="425"/>
      <c r="O55" s="447"/>
      <c r="P55" s="426"/>
    </row>
    <row r="56" spans="1:16" ht="14.4" customHeight="1" x14ac:dyDescent="0.3">
      <c r="A56" s="421" t="s">
        <v>1212</v>
      </c>
      <c r="B56" s="422" t="s">
        <v>1213</v>
      </c>
      <c r="C56" s="422" t="s">
        <v>1264</v>
      </c>
      <c r="D56" s="422" t="s">
        <v>1206</v>
      </c>
      <c r="E56" s="425"/>
      <c r="F56" s="425"/>
      <c r="G56" s="422"/>
      <c r="H56" s="422"/>
      <c r="I56" s="425">
        <v>1</v>
      </c>
      <c r="J56" s="425">
        <v>1122</v>
      </c>
      <c r="K56" s="422"/>
      <c r="L56" s="422">
        <v>1122</v>
      </c>
      <c r="M56" s="425"/>
      <c r="N56" s="425"/>
      <c r="O56" s="447"/>
      <c r="P56" s="426"/>
    </row>
    <row r="57" spans="1:16" ht="14.4" customHeight="1" x14ac:dyDescent="0.3">
      <c r="A57" s="421" t="s">
        <v>1212</v>
      </c>
      <c r="B57" s="422" t="s">
        <v>1213</v>
      </c>
      <c r="C57" s="422" t="s">
        <v>1265</v>
      </c>
      <c r="D57" s="422" t="s">
        <v>1206</v>
      </c>
      <c r="E57" s="425">
        <v>6</v>
      </c>
      <c r="F57" s="425">
        <v>5202</v>
      </c>
      <c r="G57" s="422">
        <v>1</v>
      </c>
      <c r="H57" s="422">
        <v>867</v>
      </c>
      <c r="I57" s="425">
        <v>3</v>
      </c>
      <c r="J57" s="425">
        <v>2601</v>
      </c>
      <c r="K57" s="422">
        <v>0.5</v>
      </c>
      <c r="L57" s="422">
        <v>867</v>
      </c>
      <c r="M57" s="425">
        <v>3</v>
      </c>
      <c r="N57" s="425">
        <v>2601</v>
      </c>
      <c r="O57" s="447">
        <v>0.5</v>
      </c>
      <c r="P57" s="426">
        <v>867</v>
      </c>
    </row>
    <row r="58" spans="1:16" ht="14.4" customHeight="1" x14ac:dyDescent="0.3">
      <c r="A58" s="421" t="s">
        <v>1212</v>
      </c>
      <c r="B58" s="422" t="s">
        <v>1213</v>
      </c>
      <c r="C58" s="422" t="s">
        <v>1266</v>
      </c>
      <c r="D58" s="422" t="s">
        <v>1206</v>
      </c>
      <c r="E58" s="425">
        <v>2</v>
      </c>
      <c r="F58" s="425">
        <v>1100</v>
      </c>
      <c r="G58" s="422">
        <v>1</v>
      </c>
      <c r="H58" s="422">
        <v>550</v>
      </c>
      <c r="I58" s="425">
        <v>4</v>
      </c>
      <c r="J58" s="425">
        <v>2200</v>
      </c>
      <c r="K58" s="422">
        <v>2</v>
      </c>
      <c r="L58" s="422">
        <v>550</v>
      </c>
      <c r="M58" s="425">
        <v>3</v>
      </c>
      <c r="N58" s="425">
        <v>1650</v>
      </c>
      <c r="O58" s="447">
        <v>1.5</v>
      </c>
      <c r="P58" s="426">
        <v>550</v>
      </c>
    </row>
    <row r="59" spans="1:16" ht="14.4" customHeight="1" x14ac:dyDescent="0.3">
      <c r="A59" s="421" t="s">
        <v>1212</v>
      </c>
      <c r="B59" s="422" t="s">
        <v>1213</v>
      </c>
      <c r="C59" s="422" t="s">
        <v>1267</v>
      </c>
      <c r="D59" s="422" t="s">
        <v>1206</v>
      </c>
      <c r="E59" s="425"/>
      <c r="F59" s="425"/>
      <c r="G59" s="422"/>
      <c r="H59" s="422"/>
      <c r="I59" s="425">
        <v>2</v>
      </c>
      <c r="J59" s="425">
        <v>1038</v>
      </c>
      <c r="K59" s="422"/>
      <c r="L59" s="422">
        <v>519</v>
      </c>
      <c r="M59" s="425">
        <v>2</v>
      </c>
      <c r="N59" s="425">
        <v>1038</v>
      </c>
      <c r="O59" s="447"/>
      <c r="P59" s="426">
        <v>519</v>
      </c>
    </row>
    <row r="60" spans="1:16" ht="14.4" customHeight="1" x14ac:dyDescent="0.3">
      <c r="A60" s="421" t="s">
        <v>1212</v>
      </c>
      <c r="B60" s="422" t="s">
        <v>1213</v>
      </c>
      <c r="C60" s="422" t="s">
        <v>1268</v>
      </c>
      <c r="D60" s="422" t="s">
        <v>1206</v>
      </c>
      <c r="E60" s="425"/>
      <c r="F60" s="425"/>
      <c r="G60" s="422"/>
      <c r="H60" s="422"/>
      <c r="I60" s="425">
        <v>1</v>
      </c>
      <c r="J60" s="425">
        <v>470</v>
      </c>
      <c r="K60" s="422"/>
      <c r="L60" s="422">
        <v>470</v>
      </c>
      <c r="M60" s="425"/>
      <c r="N60" s="425"/>
      <c r="O60" s="447"/>
      <c r="P60" s="426"/>
    </row>
    <row r="61" spans="1:16" ht="14.4" customHeight="1" x14ac:dyDescent="0.3">
      <c r="A61" s="421" t="s">
        <v>1212</v>
      </c>
      <c r="B61" s="422" t="s">
        <v>1213</v>
      </c>
      <c r="C61" s="422" t="s">
        <v>1269</v>
      </c>
      <c r="D61" s="422" t="s">
        <v>1206</v>
      </c>
      <c r="E61" s="425"/>
      <c r="F61" s="425"/>
      <c r="G61" s="422"/>
      <c r="H61" s="422"/>
      <c r="I61" s="425">
        <v>2</v>
      </c>
      <c r="J61" s="425">
        <v>2652</v>
      </c>
      <c r="K61" s="422"/>
      <c r="L61" s="422">
        <v>1326</v>
      </c>
      <c r="M61" s="425"/>
      <c r="N61" s="425"/>
      <c r="O61" s="447"/>
      <c r="P61" s="426"/>
    </row>
    <row r="62" spans="1:16" ht="14.4" customHeight="1" x14ac:dyDescent="0.3">
      <c r="A62" s="421" t="s">
        <v>1212</v>
      </c>
      <c r="B62" s="422" t="s">
        <v>1213</v>
      </c>
      <c r="C62" s="422" t="s">
        <v>1270</v>
      </c>
      <c r="D62" s="422" t="s">
        <v>1206</v>
      </c>
      <c r="E62" s="425"/>
      <c r="F62" s="425"/>
      <c r="G62" s="422"/>
      <c r="H62" s="422"/>
      <c r="I62" s="425">
        <v>1</v>
      </c>
      <c r="J62" s="425">
        <v>2900</v>
      </c>
      <c r="K62" s="422"/>
      <c r="L62" s="422">
        <v>2900</v>
      </c>
      <c r="M62" s="425"/>
      <c r="N62" s="425"/>
      <c r="O62" s="447"/>
      <c r="P62" s="426"/>
    </row>
    <row r="63" spans="1:16" ht="14.4" customHeight="1" x14ac:dyDescent="0.3">
      <c r="A63" s="421" t="s">
        <v>1212</v>
      </c>
      <c r="B63" s="422" t="s">
        <v>1213</v>
      </c>
      <c r="C63" s="422" t="s">
        <v>1271</v>
      </c>
      <c r="D63" s="422" t="s">
        <v>1206</v>
      </c>
      <c r="E63" s="425"/>
      <c r="F63" s="425"/>
      <c r="G63" s="422"/>
      <c r="H63" s="422"/>
      <c r="I63" s="425"/>
      <c r="J63" s="425"/>
      <c r="K63" s="422"/>
      <c r="L63" s="422"/>
      <c r="M63" s="425">
        <v>2</v>
      </c>
      <c r="N63" s="425">
        <v>810</v>
      </c>
      <c r="O63" s="447"/>
      <c r="P63" s="426">
        <v>405</v>
      </c>
    </row>
    <row r="64" spans="1:16" ht="14.4" customHeight="1" x14ac:dyDescent="0.3">
      <c r="A64" s="421" t="s">
        <v>1212</v>
      </c>
      <c r="B64" s="422" t="s">
        <v>1213</v>
      </c>
      <c r="C64" s="422" t="s">
        <v>1272</v>
      </c>
      <c r="D64" s="422" t="s">
        <v>1206</v>
      </c>
      <c r="E64" s="425"/>
      <c r="F64" s="425"/>
      <c r="G64" s="422"/>
      <c r="H64" s="422"/>
      <c r="I64" s="425"/>
      <c r="J64" s="425"/>
      <c r="K64" s="422"/>
      <c r="L64" s="422"/>
      <c r="M64" s="425">
        <v>1</v>
      </c>
      <c r="N64" s="425">
        <v>550</v>
      </c>
      <c r="O64" s="447"/>
      <c r="P64" s="426">
        <v>550</v>
      </c>
    </row>
    <row r="65" spans="1:16" ht="14.4" customHeight="1" x14ac:dyDescent="0.3">
      <c r="A65" s="421" t="s">
        <v>1212</v>
      </c>
      <c r="B65" s="422" t="s">
        <v>1213</v>
      </c>
      <c r="C65" s="422" t="s">
        <v>1273</v>
      </c>
      <c r="D65" s="422" t="s">
        <v>1206</v>
      </c>
      <c r="E65" s="425"/>
      <c r="F65" s="425"/>
      <c r="G65" s="422"/>
      <c r="H65" s="422"/>
      <c r="I65" s="425"/>
      <c r="J65" s="425"/>
      <c r="K65" s="422"/>
      <c r="L65" s="422"/>
      <c r="M65" s="425">
        <v>1</v>
      </c>
      <c r="N65" s="425">
        <v>1281</v>
      </c>
      <c r="O65" s="447"/>
      <c r="P65" s="426">
        <v>1281</v>
      </c>
    </row>
    <row r="66" spans="1:16" ht="14.4" customHeight="1" x14ac:dyDescent="0.3">
      <c r="A66" s="421" t="s">
        <v>1212</v>
      </c>
      <c r="B66" s="422" t="s">
        <v>1274</v>
      </c>
      <c r="C66" s="422" t="s">
        <v>1275</v>
      </c>
      <c r="D66" s="422" t="s">
        <v>1276</v>
      </c>
      <c r="E66" s="425">
        <v>46</v>
      </c>
      <c r="F66" s="425">
        <v>20342.210000000003</v>
      </c>
      <c r="G66" s="422">
        <v>1</v>
      </c>
      <c r="H66" s="422">
        <v>442.22195652173917</v>
      </c>
      <c r="I66" s="425">
        <v>43</v>
      </c>
      <c r="J66" s="425">
        <v>19015.550000000003</v>
      </c>
      <c r="K66" s="422">
        <v>0.93478289723682928</v>
      </c>
      <c r="L66" s="422">
        <v>442.22209302325587</v>
      </c>
      <c r="M66" s="425">
        <v>64</v>
      </c>
      <c r="N66" s="425">
        <v>28302.209999999995</v>
      </c>
      <c r="O66" s="447">
        <v>1.3913045829337123</v>
      </c>
      <c r="P66" s="426">
        <v>442.22203124999993</v>
      </c>
    </row>
    <row r="67" spans="1:16" ht="14.4" customHeight="1" x14ac:dyDescent="0.3">
      <c r="A67" s="421" t="s">
        <v>1212</v>
      </c>
      <c r="B67" s="422" t="s">
        <v>1274</v>
      </c>
      <c r="C67" s="422" t="s">
        <v>1277</v>
      </c>
      <c r="D67" s="422" t="s">
        <v>1278</v>
      </c>
      <c r="E67" s="425">
        <v>481</v>
      </c>
      <c r="F67" s="425">
        <v>196675.56</v>
      </c>
      <c r="G67" s="422">
        <v>1</v>
      </c>
      <c r="H67" s="422">
        <v>408.88889812889812</v>
      </c>
      <c r="I67" s="425">
        <v>419</v>
      </c>
      <c r="J67" s="425">
        <v>171324.44</v>
      </c>
      <c r="K67" s="422">
        <v>0.87110182881899512</v>
      </c>
      <c r="L67" s="422">
        <v>408.88887828162291</v>
      </c>
      <c r="M67" s="425">
        <v>352</v>
      </c>
      <c r="N67" s="425">
        <v>160355.56000000003</v>
      </c>
      <c r="O67" s="447">
        <v>0.81533038472090802</v>
      </c>
      <c r="P67" s="426">
        <v>455.55556818181827</v>
      </c>
    </row>
    <row r="68" spans="1:16" ht="14.4" customHeight="1" x14ac:dyDescent="0.3">
      <c r="A68" s="421" t="s">
        <v>1212</v>
      </c>
      <c r="B68" s="422" t="s">
        <v>1274</v>
      </c>
      <c r="C68" s="422" t="s">
        <v>1279</v>
      </c>
      <c r="D68" s="422" t="s">
        <v>1280</v>
      </c>
      <c r="E68" s="425">
        <v>395</v>
      </c>
      <c r="F68" s="425">
        <v>41694.46</v>
      </c>
      <c r="G68" s="422">
        <v>1</v>
      </c>
      <c r="H68" s="422">
        <v>105.55559493670886</v>
      </c>
      <c r="I68" s="425">
        <v>385</v>
      </c>
      <c r="J68" s="425">
        <v>40638.890000000007</v>
      </c>
      <c r="K68" s="422">
        <v>0.97468320731339386</v>
      </c>
      <c r="L68" s="422">
        <v>105.55555844155846</v>
      </c>
      <c r="M68" s="425">
        <v>316</v>
      </c>
      <c r="N68" s="425">
        <v>33355.550000000003</v>
      </c>
      <c r="O68" s="447">
        <v>0.79999956828796925</v>
      </c>
      <c r="P68" s="426">
        <v>105.55553797468356</v>
      </c>
    </row>
    <row r="69" spans="1:16" ht="14.4" customHeight="1" x14ac:dyDescent="0.3">
      <c r="A69" s="421" t="s">
        <v>1212</v>
      </c>
      <c r="B69" s="422" t="s">
        <v>1274</v>
      </c>
      <c r="C69" s="422" t="s">
        <v>1281</v>
      </c>
      <c r="D69" s="422" t="s">
        <v>1282</v>
      </c>
      <c r="E69" s="425">
        <v>1568</v>
      </c>
      <c r="F69" s="425">
        <v>121955.54000000001</v>
      </c>
      <c r="G69" s="422">
        <v>1</v>
      </c>
      <c r="H69" s="422">
        <v>77.777767857142862</v>
      </c>
      <c r="I69" s="425">
        <v>1887</v>
      </c>
      <c r="J69" s="425">
        <v>146766.65999999997</v>
      </c>
      <c r="K69" s="422">
        <v>1.2034439763868043</v>
      </c>
      <c r="L69" s="422">
        <v>77.777774244833054</v>
      </c>
      <c r="M69" s="425">
        <v>1615</v>
      </c>
      <c r="N69" s="425">
        <v>125611.12</v>
      </c>
      <c r="O69" s="447">
        <v>1.0299746940565389</v>
      </c>
      <c r="P69" s="426">
        <v>77.777783281733747</v>
      </c>
    </row>
    <row r="70" spans="1:16" ht="14.4" customHeight="1" x14ac:dyDescent="0.3">
      <c r="A70" s="421" t="s">
        <v>1212</v>
      </c>
      <c r="B70" s="422" t="s">
        <v>1274</v>
      </c>
      <c r="C70" s="422" t="s">
        <v>1283</v>
      </c>
      <c r="D70" s="422" t="s">
        <v>1284</v>
      </c>
      <c r="E70" s="425">
        <v>11</v>
      </c>
      <c r="F70" s="425">
        <v>2750</v>
      </c>
      <c r="G70" s="422">
        <v>1</v>
      </c>
      <c r="H70" s="422">
        <v>250</v>
      </c>
      <c r="I70" s="425">
        <v>10</v>
      </c>
      <c r="J70" s="425">
        <v>2500</v>
      </c>
      <c r="K70" s="422">
        <v>0.90909090909090906</v>
      </c>
      <c r="L70" s="422">
        <v>250</v>
      </c>
      <c r="M70" s="425">
        <v>6</v>
      </c>
      <c r="N70" s="425">
        <v>1500</v>
      </c>
      <c r="O70" s="447">
        <v>0.54545454545454541</v>
      </c>
      <c r="P70" s="426">
        <v>250</v>
      </c>
    </row>
    <row r="71" spans="1:16" ht="14.4" customHeight="1" x14ac:dyDescent="0.3">
      <c r="A71" s="421" t="s">
        <v>1212</v>
      </c>
      <c r="B71" s="422" t="s">
        <v>1274</v>
      </c>
      <c r="C71" s="422" t="s">
        <v>1285</v>
      </c>
      <c r="D71" s="422" t="s">
        <v>1286</v>
      </c>
      <c r="E71" s="425"/>
      <c r="F71" s="425"/>
      <c r="G71" s="422"/>
      <c r="H71" s="422"/>
      <c r="I71" s="425">
        <v>3</v>
      </c>
      <c r="J71" s="425">
        <v>900</v>
      </c>
      <c r="K71" s="422"/>
      <c r="L71" s="422">
        <v>300</v>
      </c>
      <c r="M71" s="425"/>
      <c r="N71" s="425"/>
      <c r="O71" s="447"/>
      <c r="P71" s="426"/>
    </row>
    <row r="72" spans="1:16" ht="14.4" customHeight="1" x14ac:dyDescent="0.3">
      <c r="A72" s="421" t="s">
        <v>1212</v>
      </c>
      <c r="B72" s="422" t="s">
        <v>1274</v>
      </c>
      <c r="C72" s="422" t="s">
        <v>1287</v>
      </c>
      <c r="D72" s="422" t="s">
        <v>1288</v>
      </c>
      <c r="E72" s="425">
        <v>705</v>
      </c>
      <c r="F72" s="425">
        <v>78333.320000000007</v>
      </c>
      <c r="G72" s="422">
        <v>1</v>
      </c>
      <c r="H72" s="422">
        <v>111.11109219858157</v>
      </c>
      <c r="I72" s="425">
        <v>775</v>
      </c>
      <c r="J72" s="425">
        <v>86111.11</v>
      </c>
      <c r="K72" s="422">
        <v>1.0992909530708004</v>
      </c>
      <c r="L72" s="422">
        <v>111.11110967741935</v>
      </c>
      <c r="M72" s="425">
        <v>709</v>
      </c>
      <c r="N72" s="425">
        <v>78777.78</v>
      </c>
      <c r="O72" s="447">
        <v>1.0056739584125887</v>
      </c>
      <c r="P72" s="426">
        <v>111.11111424541608</v>
      </c>
    </row>
    <row r="73" spans="1:16" ht="14.4" customHeight="1" x14ac:dyDescent="0.3">
      <c r="A73" s="421" t="s">
        <v>1212</v>
      </c>
      <c r="B73" s="422" t="s">
        <v>1274</v>
      </c>
      <c r="C73" s="422" t="s">
        <v>1289</v>
      </c>
      <c r="D73" s="422" t="s">
        <v>1290</v>
      </c>
      <c r="E73" s="425">
        <v>63</v>
      </c>
      <c r="F73" s="425">
        <v>22050</v>
      </c>
      <c r="G73" s="422">
        <v>1</v>
      </c>
      <c r="H73" s="422">
        <v>350</v>
      </c>
      <c r="I73" s="425">
        <v>47</v>
      </c>
      <c r="J73" s="425">
        <v>16450</v>
      </c>
      <c r="K73" s="422">
        <v>0.74603174603174605</v>
      </c>
      <c r="L73" s="422">
        <v>350</v>
      </c>
      <c r="M73" s="425">
        <v>44</v>
      </c>
      <c r="N73" s="425">
        <v>15400</v>
      </c>
      <c r="O73" s="447">
        <v>0.69841269841269837</v>
      </c>
      <c r="P73" s="426">
        <v>350</v>
      </c>
    </row>
    <row r="74" spans="1:16" ht="14.4" customHeight="1" x14ac:dyDescent="0.3">
      <c r="A74" s="421" t="s">
        <v>1212</v>
      </c>
      <c r="B74" s="422" t="s">
        <v>1274</v>
      </c>
      <c r="C74" s="422" t="s">
        <v>1291</v>
      </c>
      <c r="D74" s="422" t="s">
        <v>1292</v>
      </c>
      <c r="E74" s="425">
        <v>1419</v>
      </c>
      <c r="F74" s="425">
        <v>346866.67000000004</v>
      </c>
      <c r="G74" s="422">
        <v>1</v>
      </c>
      <c r="H74" s="422">
        <v>244.44444679351659</v>
      </c>
      <c r="I74" s="425">
        <v>1303</v>
      </c>
      <c r="J74" s="425">
        <v>318511.11</v>
      </c>
      <c r="K74" s="422">
        <v>0.91825227831777534</v>
      </c>
      <c r="L74" s="422">
        <v>244.44444359171143</v>
      </c>
      <c r="M74" s="425">
        <v>1122</v>
      </c>
      <c r="N74" s="425">
        <v>301693.34000000008</v>
      </c>
      <c r="O74" s="447">
        <v>0.86976745272181977</v>
      </c>
      <c r="P74" s="426">
        <v>268.88889483065964</v>
      </c>
    </row>
    <row r="75" spans="1:16" ht="14.4" customHeight="1" x14ac:dyDescent="0.3">
      <c r="A75" s="421" t="s">
        <v>1212</v>
      </c>
      <c r="B75" s="422" t="s">
        <v>1274</v>
      </c>
      <c r="C75" s="422" t="s">
        <v>1293</v>
      </c>
      <c r="D75" s="422" t="s">
        <v>1294</v>
      </c>
      <c r="E75" s="425">
        <v>273</v>
      </c>
      <c r="F75" s="425">
        <v>80383.349999999991</v>
      </c>
      <c r="G75" s="422">
        <v>1</v>
      </c>
      <c r="H75" s="422">
        <v>294.44450549450545</v>
      </c>
      <c r="I75" s="425">
        <v>427</v>
      </c>
      <c r="J75" s="425">
        <v>125727.78</v>
      </c>
      <c r="K75" s="422">
        <v>1.5641022674471767</v>
      </c>
      <c r="L75" s="422">
        <v>294.44444964871195</v>
      </c>
      <c r="M75" s="425">
        <v>269</v>
      </c>
      <c r="N75" s="425">
        <v>79205.540000000008</v>
      </c>
      <c r="O75" s="447">
        <v>0.98534758752900964</v>
      </c>
      <c r="P75" s="426">
        <v>294.44438661710041</v>
      </c>
    </row>
    <row r="76" spans="1:16" ht="14.4" customHeight="1" x14ac:dyDescent="0.3">
      <c r="A76" s="421" t="s">
        <v>1212</v>
      </c>
      <c r="B76" s="422" t="s">
        <v>1274</v>
      </c>
      <c r="C76" s="422" t="s">
        <v>1295</v>
      </c>
      <c r="D76" s="422" t="s">
        <v>1296</v>
      </c>
      <c r="E76" s="425">
        <v>1308</v>
      </c>
      <c r="F76" s="425">
        <v>1017333.3299999998</v>
      </c>
      <c r="G76" s="422">
        <v>1</v>
      </c>
      <c r="H76" s="422">
        <v>777.77777522935764</v>
      </c>
      <c r="I76" s="425">
        <v>1382</v>
      </c>
      <c r="J76" s="425">
        <v>1074888.8899999999</v>
      </c>
      <c r="K76" s="422">
        <v>1.0565749281014907</v>
      </c>
      <c r="L76" s="422">
        <v>777.77777858176546</v>
      </c>
      <c r="M76" s="425">
        <v>1248</v>
      </c>
      <c r="N76" s="425">
        <v>970666.65999999992</v>
      </c>
      <c r="O76" s="447">
        <v>0.95412843694013261</v>
      </c>
      <c r="P76" s="426">
        <v>777.77777243589742</v>
      </c>
    </row>
    <row r="77" spans="1:16" ht="14.4" customHeight="1" x14ac:dyDescent="0.3">
      <c r="A77" s="421" t="s">
        <v>1212</v>
      </c>
      <c r="B77" s="422" t="s">
        <v>1274</v>
      </c>
      <c r="C77" s="422" t="s">
        <v>1297</v>
      </c>
      <c r="D77" s="422" t="s">
        <v>1298</v>
      </c>
      <c r="E77" s="425">
        <v>651</v>
      </c>
      <c r="F77" s="425">
        <v>60760</v>
      </c>
      <c r="G77" s="422">
        <v>1</v>
      </c>
      <c r="H77" s="422">
        <v>93.333333333333329</v>
      </c>
      <c r="I77" s="425">
        <v>1615</v>
      </c>
      <c r="J77" s="425">
        <v>150733.32</v>
      </c>
      <c r="K77" s="422">
        <v>2.4807985516787361</v>
      </c>
      <c r="L77" s="422">
        <v>93.33332507739938</v>
      </c>
      <c r="M77" s="425">
        <v>848</v>
      </c>
      <c r="N77" s="425">
        <v>79146.67</v>
      </c>
      <c r="O77" s="447">
        <v>1.3026114219881502</v>
      </c>
      <c r="P77" s="426">
        <v>93.333337264150941</v>
      </c>
    </row>
    <row r="78" spans="1:16" ht="14.4" customHeight="1" x14ac:dyDescent="0.3">
      <c r="A78" s="421" t="s">
        <v>1212</v>
      </c>
      <c r="B78" s="422" t="s">
        <v>1274</v>
      </c>
      <c r="C78" s="422" t="s">
        <v>1299</v>
      </c>
      <c r="D78" s="422" t="s">
        <v>1300</v>
      </c>
      <c r="E78" s="425">
        <v>26</v>
      </c>
      <c r="F78" s="425">
        <v>17333.339999999997</v>
      </c>
      <c r="G78" s="422">
        <v>1</v>
      </c>
      <c r="H78" s="422">
        <v>666.6669230769229</v>
      </c>
      <c r="I78" s="425">
        <v>12</v>
      </c>
      <c r="J78" s="425">
        <v>7999.99</v>
      </c>
      <c r="K78" s="422">
        <v>0.46153770710088199</v>
      </c>
      <c r="L78" s="422">
        <v>666.66583333333335</v>
      </c>
      <c r="M78" s="425">
        <v>19</v>
      </c>
      <c r="N78" s="425">
        <v>12666.66</v>
      </c>
      <c r="O78" s="447">
        <v>0.73076856508901356</v>
      </c>
      <c r="P78" s="426">
        <v>666.66631578947363</v>
      </c>
    </row>
    <row r="79" spans="1:16" ht="14.4" customHeight="1" x14ac:dyDescent="0.3">
      <c r="A79" s="421" t="s">
        <v>1212</v>
      </c>
      <c r="B79" s="422" t="s">
        <v>1274</v>
      </c>
      <c r="C79" s="422" t="s">
        <v>1301</v>
      </c>
      <c r="D79" s="422" t="s">
        <v>1302</v>
      </c>
      <c r="E79" s="425">
        <v>91</v>
      </c>
      <c r="F79" s="425">
        <v>70777.76999999999</v>
      </c>
      <c r="G79" s="422">
        <v>1</v>
      </c>
      <c r="H79" s="422">
        <v>777.77769230769218</v>
      </c>
      <c r="I79" s="425">
        <v>128</v>
      </c>
      <c r="J79" s="425">
        <v>99555.56</v>
      </c>
      <c r="K79" s="422">
        <v>1.4065936239584831</v>
      </c>
      <c r="L79" s="422">
        <v>777.77781249999998</v>
      </c>
      <c r="M79" s="425">
        <v>103</v>
      </c>
      <c r="N79" s="425">
        <v>80111.12</v>
      </c>
      <c r="O79" s="447">
        <v>1.1318683818379698</v>
      </c>
      <c r="P79" s="426">
        <v>777.77786407766985</v>
      </c>
    </row>
    <row r="80" spans="1:16" ht="14.4" customHeight="1" x14ac:dyDescent="0.3">
      <c r="A80" s="421" t="s">
        <v>1212</v>
      </c>
      <c r="B80" s="422" t="s">
        <v>1274</v>
      </c>
      <c r="C80" s="422" t="s">
        <v>1303</v>
      </c>
      <c r="D80" s="422" t="s">
        <v>1304</v>
      </c>
      <c r="E80" s="425">
        <v>45</v>
      </c>
      <c r="F80" s="425">
        <v>15000</v>
      </c>
      <c r="G80" s="422">
        <v>1</v>
      </c>
      <c r="H80" s="422">
        <v>333.33333333333331</v>
      </c>
      <c r="I80" s="425">
        <v>32</v>
      </c>
      <c r="J80" s="425">
        <v>10666.67</v>
      </c>
      <c r="K80" s="422">
        <v>0.71111133333333332</v>
      </c>
      <c r="L80" s="422">
        <v>333.3334375</v>
      </c>
      <c r="M80" s="425">
        <v>33</v>
      </c>
      <c r="N80" s="425">
        <v>11000</v>
      </c>
      <c r="O80" s="447">
        <v>0.73333333333333328</v>
      </c>
      <c r="P80" s="426">
        <v>333.33333333333331</v>
      </c>
    </row>
    <row r="81" spans="1:16" ht="14.4" customHeight="1" x14ac:dyDescent="0.3">
      <c r="A81" s="421" t="s">
        <v>1212</v>
      </c>
      <c r="B81" s="422" t="s">
        <v>1274</v>
      </c>
      <c r="C81" s="422" t="s">
        <v>1305</v>
      </c>
      <c r="D81" s="422" t="s">
        <v>1306</v>
      </c>
      <c r="E81" s="425"/>
      <c r="F81" s="425"/>
      <c r="G81" s="422"/>
      <c r="H81" s="422"/>
      <c r="I81" s="425"/>
      <c r="J81" s="425"/>
      <c r="K81" s="422"/>
      <c r="L81" s="422"/>
      <c r="M81" s="425">
        <v>15</v>
      </c>
      <c r="N81" s="425">
        <v>166.67</v>
      </c>
      <c r="O81" s="447"/>
      <c r="P81" s="426">
        <v>11.111333333333333</v>
      </c>
    </row>
    <row r="82" spans="1:16" ht="14.4" customHeight="1" x14ac:dyDescent="0.3">
      <c r="A82" s="421" t="s">
        <v>1212</v>
      </c>
      <c r="B82" s="422" t="s">
        <v>1274</v>
      </c>
      <c r="C82" s="422" t="s">
        <v>1307</v>
      </c>
      <c r="D82" s="422" t="s">
        <v>1278</v>
      </c>
      <c r="E82" s="425">
        <v>1306</v>
      </c>
      <c r="F82" s="425">
        <v>487573.32</v>
      </c>
      <c r="G82" s="422">
        <v>1</v>
      </c>
      <c r="H82" s="422">
        <v>373.33332312404286</v>
      </c>
      <c r="I82" s="425">
        <v>1360</v>
      </c>
      <c r="J82" s="425">
        <v>507733.33</v>
      </c>
      <c r="K82" s="422">
        <v>1.0413476479804105</v>
      </c>
      <c r="L82" s="422">
        <v>373.33333088235293</v>
      </c>
      <c r="M82" s="425">
        <v>1198</v>
      </c>
      <c r="N82" s="425">
        <v>447253.32999999996</v>
      </c>
      <c r="O82" s="447">
        <v>0.91730476556838658</v>
      </c>
      <c r="P82" s="426">
        <v>373.33333055091816</v>
      </c>
    </row>
    <row r="83" spans="1:16" ht="14.4" customHeight="1" x14ac:dyDescent="0.3">
      <c r="A83" s="421" t="s">
        <v>1212</v>
      </c>
      <c r="B83" s="422" t="s">
        <v>1274</v>
      </c>
      <c r="C83" s="422" t="s">
        <v>1308</v>
      </c>
      <c r="D83" s="422" t="s">
        <v>1309</v>
      </c>
      <c r="E83" s="425">
        <v>253</v>
      </c>
      <c r="F83" s="425">
        <v>47226.670000000006</v>
      </c>
      <c r="G83" s="422">
        <v>1</v>
      </c>
      <c r="H83" s="422">
        <v>186.66667984189726</v>
      </c>
      <c r="I83" s="425">
        <v>211</v>
      </c>
      <c r="J83" s="425">
        <v>39386.659999999996</v>
      </c>
      <c r="K83" s="422">
        <v>0.83399189483399938</v>
      </c>
      <c r="L83" s="422">
        <v>186.66663507109004</v>
      </c>
      <c r="M83" s="425">
        <v>186</v>
      </c>
      <c r="N83" s="425">
        <v>34720</v>
      </c>
      <c r="O83" s="447">
        <v>0.73517781372262736</v>
      </c>
      <c r="P83" s="426">
        <v>186.66666666666666</v>
      </c>
    </row>
    <row r="84" spans="1:16" ht="14.4" customHeight="1" x14ac:dyDescent="0.3">
      <c r="A84" s="421" t="s">
        <v>1212</v>
      </c>
      <c r="B84" s="422" t="s">
        <v>1274</v>
      </c>
      <c r="C84" s="422" t="s">
        <v>1310</v>
      </c>
      <c r="D84" s="422" t="s">
        <v>1311</v>
      </c>
      <c r="E84" s="425">
        <v>91</v>
      </c>
      <c r="F84" s="425">
        <v>53083.320000000007</v>
      </c>
      <c r="G84" s="422">
        <v>1</v>
      </c>
      <c r="H84" s="422">
        <v>583.3331868131869</v>
      </c>
      <c r="I84" s="425">
        <v>62</v>
      </c>
      <c r="J84" s="425">
        <v>36166.640000000007</v>
      </c>
      <c r="K84" s="422">
        <v>0.681318350095661</v>
      </c>
      <c r="L84" s="422">
        <v>583.3329032258066</v>
      </c>
      <c r="M84" s="425">
        <v>71</v>
      </c>
      <c r="N84" s="425">
        <v>41416.650000000009</v>
      </c>
      <c r="O84" s="447">
        <v>0.78021966222157924</v>
      </c>
      <c r="P84" s="426">
        <v>583.3330985915494</v>
      </c>
    </row>
    <row r="85" spans="1:16" ht="14.4" customHeight="1" x14ac:dyDescent="0.3">
      <c r="A85" s="421" t="s">
        <v>1212</v>
      </c>
      <c r="B85" s="422" t="s">
        <v>1274</v>
      </c>
      <c r="C85" s="422" t="s">
        <v>1312</v>
      </c>
      <c r="D85" s="422" t="s">
        <v>1313</v>
      </c>
      <c r="E85" s="425">
        <v>94</v>
      </c>
      <c r="F85" s="425">
        <v>43866.65</v>
      </c>
      <c r="G85" s="422">
        <v>1</v>
      </c>
      <c r="H85" s="422">
        <v>466.66648936170213</v>
      </c>
      <c r="I85" s="425">
        <v>131</v>
      </c>
      <c r="J85" s="425">
        <v>61133.34</v>
      </c>
      <c r="K85" s="422">
        <v>1.3936177027422882</v>
      </c>
      <c r="L85" s="422">
        <v>466.6667175572519</v>
      </c>
      <c r="M85" s="425">
        <v>164</v>
      </c>
      <c r="N85" s="425">
        <v>76533.339999999982</v>
      </c>
      <c r="O85" s="447">
        <v>1.7446816659124866</v>
      </c>
      <c r="P85" s="426">
        <v>466.66670731707308</v>
      </c>
    </row>
    <row r="86" spans="1:16" ht="14.4" customHeight="1" x14ac:dyDescent="0.3">
      <c r="A86" s="421" t="s">
        <v>1212</v>
      </c>
      <c r="B86" s="422" t="s">
        <v>1274</v>
      </c>
      <c r="C86" s="422" t="s">
        <v>1314</v>
      </c>
      <c r="D86" s="422" t="s">
        <v>1313</v>
      </c>
      <c r="E86" s="425">
        <v>36</v>
      </c>
      <c r="F86" s="425">
        <v>36000</v>
      </c>
      <c r="G86" s="422">
        <v>1</v>
      </c>
      <c r="H86" s="422">
        <v>1000</v>
      </c>
      <c r="I86" s="425">
        <v>23</v>
      </c>
      <c r="J86" s="425">
        <v>23000</v>
      </c>
      <c r="K86" s="422">
        <v>0.63888888888888884</v>
      </c>
      <c r="L86" s="422">
        <v>1000</v>
      </c>
      <c r="M86" s="425">
        <v>19</v>
      </c>
      <c r="N86" s="425">
        <v>19000</v>
      </c>
      <c r="O86" s="447">
        <v>0.52777777777777779</v>
      </c>
      <c r="P86" s="426">
        <v>1000</v>
      </c>
    </row>
    <row r="87" spans="1:16" ht="14.4" customHeight="1" x14ac:dyDescent="0.3">
      <c r="A87" s="421" t="s">
        <v>1212</v>
      </c>
      <c r="B87" s="422" t="s">
        <v>1274</v>
      </c>
      <c r="C87" s="422" t="s">
        <v>1315</v>
      </c>
      <c r="D87" s="422" t="s">
        <v>1316</v>
      </c>
      <c r="E87" s="425">
        <v>306</v>
      </c>
      <c r="F87" s="425">
        <v>15300</v>
      </c>
      <c r="G87" s="422">
        <v>1</v>
      </c>
      <c r="H87" s="422">
        <v>50</v>
      </c>
      <c r="I87" s="425">
        <v>296</v>
      </c>
      <c r="J87" s="425">
        <v>14800</v>
      </c>
      <c r="K87" s="422">
        <v>0.9673202614379085</v>
      </c>
      <c r="L87" s="422">
        <v>50</v>
      </c>
      <c r="M87" s="425">
        <v>328</v>
      </c>
      <c r="N87" s="425">
        <v>16400</v>
      </c>
      <c r="O87" s="447">
        <v>1.0718954248366013</v>
      </c>
      <c r="P87" s="426">
        <v>50</v>
      </c>
    </row>
    <row r="88" spans="1:16" ht="14.4" customHeight="1" x14ac:dyDescent="0.3">
      <c r="A88" s="421" t="s">
        <v>1212</v>
      </c>
      <c r="B88" s="422" t="s">
        <v>1274</v>
      </c>
      <c r="C88" s="422" t="s">
        <v>1317</v>
      </c>
      <c r="D88" s="422" t="s">
        <v>1318</v>
      </c>
      <c r="E88" s="425">
        <v>182</v>
      </c>
      <c r="F88" s="425">
        <v>18402.229999999996</v>
      </c>
      <c r="G88" s="422">
        <v>1</v>
      </c>
      <c r="H88" s="422">
        <v>101.11115384615383</v>
      </c>
      <c r="I88" s="425">
        <v>84</v>
      </c>
      <c r="J88" s="425">
        <v>8493.33</v>
      </c>
      <c r="K88" s="422">
        <v>0.46153808532987589</v>
      </c>
      <c r="L88" s="422">
        <v>101.11107142857142</v>
      </c>
      <c r="M88" s="425">
        <v>138</v>
      </c>
      <c r="N88" s="425">
        <v>13953.329999999998</v>
      </c>
      <c r="O88" s="447">
        <v>0.75824125663031061</v>
      </c>
      <c r="P88" s="426">
        <v>101.11108695652173</v>
      </c>
    </row>
    <row r="89" spans="1:16" ht="14.4" customHeight="1" x14ac:dyDescent="0.3">
      <c r="A89" s="421" t="s">
        <v>1212</v>
      </c>
      <c r="B89" s="422" t="s">
        <v>1274</v>
      </c>
      <c r="C89" s="422" t="s">
        <v>1319</v>
      </c>
      <c r="D89" s="422" t="s">
        <v>1320</v>
      </c>
      <c r="E89" s="425">
        <v>37</v>
      </c>
      <c r="F89" s="425">
        <v>2836.67</v>
      </c>
      <c r="G89" s="422">
        <v>1</v>
      </c>
      <c r="H89" s="422">
        <v>76.666756756756754</v>
      </c>
      <c r="I89" s="425">
        <v>26</v>
      </c>
      <c r="J89" s="425">
        <v>1993.33</v>
      </c>
      <c r="K89" s="422">
        <v>0.70270070187931621</v>
      </c>
      <c r="L89" s="422">
        <v>76.666538461538465</v>
      </c>
      <c r="M89" s="425">
        <v>49</v>
      </c>
      <c r="N89" s="425">
        <v>3756.67</v>
      </c>
      <c r="O89" s="447">
        <v>1.3243239432151079</v>
      </c>
      <c r="P89" s="426">
        <v>76.666734693877558</v>
      </c>
    </row>
    <row r="90" spans="1:16" ht="14.4" customHeight="1" x14ac:dyDescent="0.3">
      <c r="A90" s="421" t="s">
        <v>1212</v>
      </c>
      <c r="B90" s="422" t="s">
        <v>1274</v>
      </c>
      <c r="C90" s="422" t="s">
        <v>1321</v>
      </c>
      <c r="D90" s="422" t="s">
        <v>1322</v>
      </c>
      <c r="E90" s="425">
        <v>7</v>
      </c>
      <c r="F90" s="425">
        <v>0</v>
      </c>
      <c r="G90" s="422"/>
      <c r="H90" s="422">
        <v>0</v>
      </c>
      <c r="I90" s="425">
        <v>5</v>
      </c>
      <c r="J90" s="425">
        <v>0</v>
      </c>
      <c r="K90" s="422"/>
      <c r="L90" s="422">
        <v>0</v>
      </c>
      <c r="M90" s="425"/>
      <c r="N90" s="425"/>
      <c r="O90" s="447"/>
      <c r="P90" s="426"/>
    </row>
    <row r="91" spans="1:16" ht="14.4" customHeight="1" x14ac:dyDescent="0.3">
      <c r="A91" s="421" t="s">
        <v>1212</v>
      </c>
      <c r="B91" s="422" t="s">
        <v>1274</v>
      </c>
      <c r="C91" s="422" t="s">
        <v>1323</v>
      </c>
      <c r="D91" s="422" t="s">
        <v>1324</v>
      </c>
      <c r="E91" s="425">
        <v>298</v>
      </c>
      <c r="F91" s="425">
        <v>0</v>
      </c>
      <c r="G91" s="422"/>
      <c r="H91" s="422">
        <v>0</v>
      </c>
      <c r="I91" s="425">
        <v>343</v>
      </c>
      <c r="J91" s="425">
        <v>0</v>
      </c>
      <c r="K91" s="422"/>
      <c r="L91" s="422">
        <v>0</v>
      </c>
      <c r="M91" s="425">
        <v>312</v>
      </c>
      <c r="N91" s="425">
        <v>0</v>
      </c>
      <c r="O91" s="447"/>
      <c r="P91" s="426">
        <v>0</v>
      </c>
    </row>
    <row r="92" spans="1:16" ht="14.4" customHeight="1" x14ac:dyDescent="0.3">
      <c r="A92" s="421" t="s">
        <v>1212</v>
      </c>
      <c r="B92" s="422" t="s">
        <v>1274</v>
      </c>
      <c r="C92" s="422" t="s">
        <v>1325</v>
      </c>
      <c r="D92" s="422" t="s">
        <v>1326</v>
      </c>
      <c r="E92" s="425">
        <v>829</v>
      </c>
      <c r="F92" s="425">
        <v>253305.57000000004</v>
      </c>
      <c r="G92" s="422">
        <v>1</v>
      </c>
      <c r="H92" s="422">
        <v>305.55557297949343</v>
      </c>
      <c r="I92" s="425">
        <v>818</v>
      </c>
      <c r="J92" s="425">
        <v>249944.44999999998</v>
      </c>
      <c r="K92" s="422">
        <v>0.98673096687135597</v>
      </c>
      <c r="L92" s="422">
        <v>305.55556234718824</v>
      </c>
      <c r="M92" s="425">
        <v>663</v>
      </c>
      <c r="N92" s="425">
        <v>202583.34999999998</v>
      </c>
      <c r="O92" s="447">
        <v>0.79975876566788462</v>
      </c>
      <c r="P92" s="426">
        <v>305.55558069381595</v>
      </c>
    </row>
    <row r="93" spans="1:16" ht="14.4" customHeight="1" x14ac:dyDescent="0.3">
      <c r="A93" s="421" t="s">
        <v>1212</v>
      </c>
      <c r="B93" s="422" t="s">
        <v>1274</v>
      </c>
      <c r="C93" s="422" t="s">
        <v>1327</v>
      </c>
      <c r="D93" s="422" t="s">
        <v>1328</v>
      </c>
      <c r="E93" s="425">
        <v>2126</v>
      </c>
      <c r="F93" s="425">
        <v>0</v>
      </c>
      <c r="G93" s="422"/>
      <c r="H93" s="422">
        <v>0</v>
      </c>
      <c r="I93" s="425">
        <v>2102</v>
      </c>
      <c r="J93" s="425">
        <v>0</v>
      </c>
      <c r="K93" s="422"/>
      <c r="L93" s="422">
        <v>0</v>
      </c>
      <c r="M93" s="425">
        <v>1372</v>
      </c>
      <c r="N93" s="425">
        <v>0</v>
      </c>
      <c r="O93" s="447"/>
      <c r="P93" s="426">
        <v>0</v>
      </c>
    </row>
    <row r="94" spans="1:16" ht="14.4" customHeight="1" x14ac:dyDescent="0.3">
      <c r="A94" s="421" t="s">
        <v>1212</v>
      </c>
      <c r="B94" s="422" t="s">
        <v>1274</v>
      </c>
      <c r="C94" s="422" t="s">
        <v>1329</v>
      </c>
      <c r="D94" s="422" t="s">
        <v>1330</v>
      </c>
      <c r="E94" s="425">
        <v>1169</v>
      </c>
      <c r="F94" s="425">
        <v>532544.44000000006</v>
      </c>
      <c r="G94" s="422">
        <v>1</v>
      </c>
      <c r="H94" s="422">
        <v>455.55555175363565</v>
      </c>
      <c r="I94" s="425">
        <v>1060</v>
      </c>
      <c r="J94" s="425">
        <v>482888.89999999997</v>
      </c>
      <c r="K94" s="422">
        <v>0.9067579411776413</v>
      </c>
      <c r="L94" s="422">
        <v>455.55556603773584</v>
      </c>
      <c r="M94" s="425">
        <v>994</v>
      </c>
      <c r="N94" s="425">
        <v>452822.23000000004</v>
      </c>
      <c r="O94" s="447">
        <v>0.8502994228988664</v>
      </c>
      <c r="P94" s="426">
        <v>455.55556338028174</v>
      </c>
    </row>
    <row r="95" spans="1:16" ht="14.4" customHeight="1" x14ac:dyDescent="0.3">
      <c r="A95" s="421" t="s">
        <v>1212</v>
      </c>
      <c r="B95" s="422" t="s">
        <v>1274</v>
      </c>
      <c r="C95" s="422" t="s">
        <v>1331</v>
      </c>
      <c r="D95" s="422" t="s">
        <v>1332</v>
      </c>
      <c r="E95" s="425">
        <v>28</v>
      </c>
      <c r="F95" s="425">
        <v>1648.8899999999999</v>
      </c>
      <c r="G95" s="422">
        <v>1</v>
      </c>
      <c r="H95" s="422">
        <v>58.888928571428565</v>
      </c>
      <c r="I95" s="425">
        <v>71</v>
      </c>
      <c r="J95" s="425">
        <v>4181.12</v>
      </c>
      <c r="K95" s="422">
        <v>2.5357179678450352</v>
      </c>
      <c r="L95" s="422">
        <v>58.889014084507039</v>
      </c>
      <c r="M95" s="425">
        <v>52</v>
      </c>
      <c r="N95" s="425">
        <v>3062.21</v>
      </c>
      <c r="O95" s="447">
        <v>1.8571341933057999</v>
      </c>
      <c r="P95" s="426">
        <v>58.888653846153844</v>
      </c>
    </row>
    <row r="96" spans="1:16" ht="14.4" customHeight="1" x14ac:dyDescent="0.3">
      <c r="A96" s="421" t="s">
        <v>1212</v>
      </c>
      <c r="B96" s="422" t="s">
        <v>1274</v>
      </c>
      <c r="C96" s="422" t="s">
        <v>1333</v>
      </c>
      <c r="D96" s="422" t="s">
        <v>1334</v>
      </c>
      <c r="E96" s="425">
        <v>914</v>
      </c>
      <c r="F96" s="425">
        <v>71088.86</v>
      </c>
      <c r="G96" s="422">
        <v>1</v>
      </c>
      <c r="H96" s="422">
        <v>77.777746170678341</v>
      </c>
      <c r="I96" s="425">
        <v>891</v>
      </c>
      <c r="J96" s="425">
        <v>69299.989999999991</v>
      </c>
      <c r="K96" s="422">
        <v>0.9748361416964626</v>
      </c>
      <c r="L96" s="422">
        <v>77.777766554433214</v>
      </c>
      <c r="M96" s="425">
        <v>750</v>
      </c>
      <c r="N96" s="425">
        <v>58333.320000000007</v>
      </c>
      <c r="O96" s="447">
        <v>0.82056907369171495</v>
      </c>
      <c r="P96" s="426">
        <v>77.777760000000015</v>
      </c>
    </row>
    <row r="97" spans="1:16" ht="14.4" customHeight="1" x14ac:dyDescent="0.3">
      <c r="A97" s="421" t="s">
        <v>1212</v>
      </c>
      <c r="B97" s="422" t="s">
        <v>1274</v>
      </c>
      <c r="C97" s="422" t="s">
        <v>1335</v>
      </c>
      <c r="D97" s="422" t="s">
        <v>1336</v>
      </c>
      <c r="E97" s="425">
        <v>27</v>
      </c>
      <c r="F97" s="425">
        <v>18900</v>
      </c>
      <c r="G97" s="422">
        <v>1</v>
      </c>
      <c r="H97" s="422">
        <v>700</v>
      </c>
      <c r="I97" s="425">
        <v>18</v>
      </c>
      <c r="J97" s="425">
        <v>12600</v>
      </c>
      <c r="K97" s="422">
        <v>0.66666666666666663</v>
      </c>
      <c r="L97" s="422">
        <v>700</v>
      </c>
      <c r="M97" s="425">
        <v>8</v>
      </c>
      <c r="N97" s="425">
        <v>5600</v>
      </c>
      <c r="O97" s="447">
        <v>0.29629629629629628</v>
      </c>
      <c r="P97" s="426">
        <v>700</v>
      </c>
    </row>
    <row r="98" spans="1:16" ht="14.4" customHeight="1" x14ac:dyDescent="0.3">
      <c r="A98" s="421" t="s">
        <v>1212</v>
      </c>
      <c r="B98" s="422" t="s">
        <v>1274</v>
      </c>
      <c r="C98" s="422" t="s">
        <v>1337</v>
      </c>
      <c r="D98" s="422" t="s">
        <v>1338</v>
      </c>
      <c r="E98" s="425">
        <v>90</v>
      </c>
      <c r="F98" s="425">
        <v>100000</v>
      </c>
      <c r="G98" s="422">
        <v>1</v>
      </c>
      <c r="H98" s="422">
        <v>1111.1111111111111</v>
      </c>
      <c r="I98" s="425">
        <v>68</v>
      </c>
      <c r="J98" s="425">
        <v>75555.56</v>
      </c>
      <c r="K98" s="422">
        <v>0.75555559999999999</v>
      </c>
      <c r="L98" s="422">
        <v>1111.1111764705881</v>
      </c>
      <c r="M98" s="425">
        <v>87</v>
      </c>
      <c r="N98" s="425">
        <v>96666.66</v>
      </c>
      <c r="O98" s="447">
        <v>0.96666660000000004</v>
      </c>
      <c r="P98" s="426">
        <v>1111.1110344827587</v>
      </c>
    </row>
    <row r="99" spans="1:16" ht="14.4" customHeight="1" x14ac:dyDescent="0.3">
      <c r="A99" s="421" t="s">
        <v>1212</v>
      </c>
      <c r="B99" s="422" t="s">
        <v>1274</v>
      </c>
      <c r="C99" s="422" t="s">
        <v>1339</v>
      </c>
      <c r="D99" s="422" t="s">
        <v>1340</v>
      </c>
      <c r="E99" s="425">
        <v>0</v>
      </c>
      <c r="F99" s="425">
        <v>0</v>
      </c>
      <c r="G99" s="422"/>
      <c r="H99" s="422"/>
      <c r="I99" s="425"/>
      <c r="J99" s="425"/>
      <c r="K99" s="422"/>
      <c r="L99" s="422"/>
      <c r="M99" s="425"/>
      <c r="N99" s="425"/>
      <c r="O99" s="447"/>
      <c r="P99" s="426"/>
    </row>
    <row r="100" spans="1:16" ht="14.4" customHeight="1" x14ac:dyDescent="0.3">
      <c r="A100" s="421" t="s">
        <v>1212</v>
      </c>
      <c r="B100" s="422" t="s">
        <v>1274</v>
      </c>
      <c r="C100" s="422" t="s">
        <v>1341</v>
      </c>
      <c r="D100" s="422" t="s">
        <v>1342</v>
      </c>
      <c r="E100" s="425">
        <v>59</v>
      </c>
      <c r="F100" s="425">
        <v>15930</v>
      </c>
      <c r="G100" s="422">
        <v>1</v>
      </c>
      <c r="H100" s="422">
        <v>270</v>
      </c>
      <c r="I100" s="425">
        <v>56</v>
      </c>
      <c r="J100" s="425">
        <v>15120</v>
      </c>
      <c r="K100" s="422">
        <v>0.94915254237288138</v>
      </c>
      <c r="L100" s="422">
        <v>270</v>
      </c>
      <c r="M100" s="425">
        <v>19</v>
      </c>
      <c r="N100" s="425">
        <v>5130</v>
      </c>
      <c r="O100" s="447">
        <v>0.32203389830508472</v>
      </c>
      <c r="P100" s="426">
        <v>270</v>
      </c>
    </row>
    <row r="101" spans="1:16" ht="14.4" customHeight="1" x14ac:dyDescent="0.3">
      <c r="A101" s="421" t="s">
        <v>1212</v>
      </c>
      <c r="B101" s="422" t="s">
        <v>1274</v>
      </c>
      <c r="C101" s="422" t="s">
        <v>1343</v>
      </c>
      <c r="D101" s="422" t="s">
        <v>1344</v>
      </c>
      <c r="E101" s="425">
        <v>1080</v>
      </c>
      <c r="F101" s="425">
        <v>95999.980000000025</v>
      </c>
      <c r="G101" s="422">
        <v>1</v>
      </c>
      <c r="H101" s="422">
        <v>88.888870370370398</v>
      </c>
      <c r="I101" s="425">
        <v>1349</v>
      </c>
      <c r="J101" s="425">
        <v>119911.12999999999</v>
      </c>
      <c r="K101" s="422">
        <v>1.2490745310571936</v>
      </c>
      <c r="L101" s="422">
        <v>88.888902891030384</v>
      </c>
      <c r="M101" s="425">
        <v>1066</v>
      </c>
      <c r="N101" s="425">
        <v>94755.549999999988</v>
      </c>
      <c r="O101" s="447">
        <v>0.98703718479941316</v>
      </c>
      <c r="P101" s="426">
        <v>88.888883677298296</v>
      </c>
    </row>
    <row r="102" spans="1:16" ht="14.4" customHeight="1" x14ac:dyDescent="0.3">
      <c r="A102" s="421" t="s">
        <v>1212</v>
      </c>
      <c r="B102" s="422" t="s">
        <v>1274</v>
      </c>
      <c r="C102" s="422" t="s">
        <v>1345</v>
      </c>
      <c r="D102" s="422" t="s">
        <v>1346</v>
      </c>
      <c r="E102" s="425">
        <v>100</v>
      </c>
      <c r="F102" s="425">
        <v>4333.33</v>
      </c>
      <c r="G102" s="422">
        <v>1</v>
      </c>
      <c r="H102" s="422">
        <v>43.333300000000001</v>
      </c>
      <c r="I102" s="425">
        <v>99</v>
      </c>
      <c r="J102" s="425">
        <v>4290</v>
      </c>
      <c r="K102" s="422">
        <v>0.99000076153904737</v>
      </c>
      <c r="L102" s="422">
        <v>43.333333333333336</v>
      </c>
      <c r="M102" s="425">
        <v>119</v>
      </c>
      <c r="N102" s="425">
        <v>5156.67</v>
      </c>
      <c r="O102" s="447">
        <v>1.1900016846166805</v>
      </c>
      <c r="P102" s="426">
        <v>43.333361344537813</v>
      </c>
    </row>
    <row r="103" spans="1:16" ht="14.4" customHeight="1" x14ac:dyDescent="0.3">
      <c r="A103" s="421" t="s">
        <v>1212</v>
      </c>
      <c r="B103" s="422" t="s">
        <v>1274</v>
      </c>
      <c r="C103" s="422" t="s">
        <v>1347</v>
      </c>
      <c r="D103" s="422" t="s">
        <v>1348</v>
      </c>
      <c r="E103" s="425">
        <v>304</v>
      </c>
      <c r="F103" s="425">
        <v>29386.660000000003</v>
      </c>
      <c r="G103" s="422">
        <v>1</v>
      </c>
      <c r="H103" s="422">
        <v>96.666644736842116</v>
      </c>
      <c r="I103" s="425">
        <v>300</v>
      </c>
      <c r="J103" s="425">
        <v>28999.990000000005</v>
      </c>
      <c r="K103" s="422">
        <v>0.98684198884800112</v>
      </c>
      <c r="L103" s="422">
        <v>96.666633333333351</v>
      </c>
      <c r="M103" s="425">
        <v>274</v>
      </c>
      <c r="N103" s="425">
        <v>26486.679999999993</v>
      </c>
      <c r="O103" s="447">
        <v>0.90131644766707031</v>
      </c>
      <c r="P103" s="426">
        <v>96.666715328467134</v>
      </c>
    </row>
    <row r="104" spans="1:16" ht="14.4" customHeight="1" x14ac:dyDescent="0.3">
      <c r="A104" s="421" t="s">
        <v>1212</v>
      </c>
      <c r="B104" s="422" t="s">
        <v>1274</v>
      </c>
      <c r="C104" s="422" t="s">
        <v>1349</v>
      </c>
      <c r="D104" s="422" t="s">
        <v>1350</v>
      </c>
      <c r="E104" s="425">
        <v>7</v>
      </c>
      <c r="F104" s="425">
        <v>1407.7800000000002</v>
      </c>
      <c r="G104" s="422">
        <v>1</v>
      </c>
      <c r="H104" s="422">
        <v>201.1114285714286</v>
      </c>
      <c r="I104" s="425"/>
      <c r="J104" s="425"/>
      <c r="K104" s="422"/>
      <c r="L104" s="422"/>
      <c r="M104" s="425"/>
      <c r="N104" s="425"/>
      <c r="O104" s="447"/>
      <c r="P104" s="426"/>
    </row>
    <row r="105" spans="1:16" ht="14.4" customHeight="1" x14ac:dyDescent="0.3">
      <c r="A105" s="421" t="s">
        <v>1212</v>
      </c>
      <c r="B105" s="422" t="s">
        <v>1274</v>
      </c>
      <c r="C105" s="422" t="s">
        <v>1351</v>
      </c>
      <c r="D105" s="422" t="s">
        <v>1352</v>
      </c>
      <c r="E105" s="425">
        <v>534</v>
      </c>
      <c r="F105" s="425">
        <v>74760</v>
      </c>
      <c r="G105" s="422">
        <v>1</v>
      </c>
      <c r="H105" s="422">
        <v>140</v>
      </c>
      <c r="I105" s="425">
        <v>482</v>
      </c>
      <c r="J105" s="425">
        <v>67480</v>
      </c>
      <c r="K105" s="422">
        <v>0.90262172284644193</v>
      </c>
      <c r="L105" s="422">
        <v>140</v>
      </c>
      <c r="M105" s="425">
        <v>322</v>
      </c>
      <c r="N105" s="425">
        <v>45080</v>
      </c>
      <c r="O105" s="447">
        <v>0.60299625468164797</v>
      </c>
      <c r="P105" s="426">
        <v>140</v>
      </c>
    </row>
    <row r="106" spans="1:16" ht="14.4" customHeight="1" x14ac:dyDescent="0.3">
      <c r="A106" s="421" t="s">
        <v>1212</v>
      </c>
      <c r="B106" s="422" t="s">
        <v>1274</v>
      </c>
      <c r="C106" s="422" t="s">
        <v>1353</v>
      </c>
      <c r="D106" s="422" t="s">
        <v>1354</v>
      </c>
      <c r="E106" s="425">
        <v>452</v>
      </c>
      <c r="F106" s="425">
        <v>34151.129999999997</v>
      </c>
      <c r="G106" s="422">
        <v>1</v>
      </c>
      <c r="H106" s="422">
        <v>75.555597345132739</v>
      </c>
      <c r="I106" s="425">
        <v>422</v>
      </c>
      <c r="J106" s="425">
        <v>31884.440000000002</v>
      </c>
      <c r="K106" s="422">
        <v>0.93362767205653241</v>
      </c>
      <c r="L106" s="422">
        <v>75.555545023696695</v>
      </c>
      <c r="M106" s="425">
        <v>423</v>
      </c>
      <c r="N106" s="425">
        <v>31960</v>
      </c>
      <c r="O106" s="447">
        <v>0.93584019035387711</v>
      </c>
      <c r="P106" s="426">
        <v>75.555555555555557</v>
      </c>
    </row>
    <row r="107" spans="1:16" ht="14.4" customHeight="1" x14ac:dyDescent="0.3">
      <c r="A107" s="421" t="s">
        <v>1212</v>
      </c>
      <c r="B107" s="422" t="s">
        <v>1274</v>
      </c>
      <c r="C107" s="422" t="s">
        <v>1355</v>
      </c>
      <c r="D107" s="422" t="s">
        <v>1356</v>
      </c>
      <c r="E107" s="425">
        <v>27</v>
      </c>
      <c r="F107" s="425">
        <v>34650</v>
      </c>
      <c r="G107" s="422">
        <v>1</v>
      </c>
      <c r="H107" s="422">
        <v>1283.3333333333333</v>
      </c>
      <c r="I107" s="425">
        <v>41</v>
      </c>
      <c r="J107" s="425">
        <v>52616.670000000006</v>
      </c>
      <c r="K107" s="422">
        <v>1.5185186147186149</v>
      </c>
      <c r="L107" s="422">
        <v>1283.3334146341465</v>
      </c>
      <c r="M107" s="425">
        <v>68</v>
      </c>
      <c r="N107" s="425">
        <v>87266.650000000009</v>
      </c>
      <c r="O107" s="447">
        <v>2.5185180375180378</v>
      </c>
      <c r="P107" s="426">
        <v>1283.3330882352943</v>
      </c>
    </row>
    <row r="108" spans="1:16" ht="14.4" customHeight="1" x14ac:dyDescent="0.3">
      <c r="A108" s="421" t="s">
        <v>1212</v>
      </c>
      <c r="B108" s="422" t="s">
        <v>1274</v>
      </c>
      <c r="C108" s="422" t="s">
        <v>1357</v>
      </c>
      <c r="D108" s="422" t="s">
        <v>1358</v>
      </c>
      <c r="E108" s="425">
        <v>2</v>
      </c>
      <c r="F108" s="425">
        <v>233.34</v>
      </c>
      <c r="G108" s="422">
        <v>1</v>
      </c>
      <c r="H108" s="422">
        <v>116.67</v>
      </c>
      <c r="I108" s="425">
        <v>12</v>
      </c>
      <c r="J108" s="425">
        <v>1400.02</v>
      </c>
      <c r="K108" s="422">
        <v>5.9999142881631951</v>
      </c>
      <c r="L108" s="422">
        <v>116.66833333333334</v>
      </c>
      <c r="M108" s="425">
        <v>7</v>
      </c>
      <c r="N108" s="425">
        <v>816.68</v>
      </c>
      <c r="O108" s="447">
        <v>3.4999571440815975</v>
      </c>
      <c r="P108" s="426">
        <v>116.66857142857143</v>
      </c>
    </row>
    <row r="109" spans="1:16" ht="14.4" customHeight="1" x14ac:dyDescent="0.3">
      <c r="A109" s="421" t="s">
        <v>1212</v>
      </c>
      <c r="B109" s="422" t="s">
        <v>1274</v>
      </c>
      <c r="C109" s="422" t="s">
        <v>1359</v>
      </c>
      <c r="D109" s="422" t="s">
        <v>1360</v>
      </c>
      <c r="E109" s="425">
        <v>47</v>
      </c>
      <c r="F109" s="425">
        <v>2297.7799999999997</v>
      </c>
      <c r="G109" s="422">
        <v>1</v>
      </c>
      <c r="H109" s="422">
        <v>48.888936170212759</v>
      </c>
      <c r="I109" s="425">
        <v>13</v>
      </c>
      <c r="J109" s="425">
        <v>635.55999999999995</v>
      </c>
      <c r="K109" s="422">
        <v>0.27659741141449573</v>
      </c>
      <c r="L109" s="422">
        <v>48.889230769230764</v>
      </c>
      <c r="M109" s="425">
        <v>40</v>
      </c>
      <c r="N109" s="425">
        <v>1955.5599999999997</v>
      </c>
      <c r="O109" s="447">
        <v>0.85106494094299712</v>
      </c>
      <c r="P109" s="426">
        <v>48.888999999999996</v>
      </c>
    </row>
    <row r="110" spans="1:16" ht="14.4" customHeight="1" x14ac:dyDescent="0.3">
      <c r="A110" s="421" t="s">
        <v>1212</v>
      </c>
      <c r="B110" s="422" t="s">
        <v>1274</v>
      </c>
      <c r="C110" s="422" t="s">
        <v>1361</v>
      </c>
      <c r="D110" s="422" t="s">
        <v>1362</v>
      </c>
      <c r="E110" s="425">
        <v>2</v>
      </c>
      <c r="F110" s="425">
        <v>933.33</v>
      </c>
      <c r="G110" s="422">
        <v>1</v>
      </c>
      <c r="H110" s="422">
        <v>466.66500000000002</v>
      </c>
      <c r="I110" s="425">
        <v>3</v>
      </c>
      <c r="J110" s="425">
        <v>1400.01</v>
      </c>
      <c r="K110" s="422">
        <v>1.5000160714859696</v>
      </c>
      <c r="L110" s="422">
        <v>466.67</v>
      </c>
      <c r="M110" s="425">
        <v>5</v>
      </c>
      <c r="N110" s="425">
        <v>2333.33</v>
      </c>
      <c r="O110" s="447">
        <v>2.5000053571619896</v>
      </c>
      <c r="P110" s="426">
        <v>466.666</v>
      </c>
    </row>
    <row r="111" spans="1:16" ht="14.4" customHeight="1" x14ac:dyDescent="0.3">
      <c r="A111" s="421" t="s">
        <v>1212</v>
      </c>
      <c r="B111" s="422" t="s">
        <v>1274</v>
      </c>
      <c r="C111" s="422" t="s">
        <v>1363</v>
      </c>
      <c r="D111" s="422" t="s">
        <v>1364</v>
      </c>
      <c r="E111" s="425">
        <v>2</v>
      </c>
      <c r="F111" s="425">
        <v>655.56</v>
      </c>
      <c r="G111" s="422">
        <v>1</v>
      </c>
      <c r="H111" s="422">
        <v>327.78</v>
      </c>
      <c r="I111" s="425">
        <v>13</v>
      </c>
      <c r="J111" s="425">
        <v>4261.1099999999997</v>
      </c>
      <c r="K111" s="422">
        <v>6.4999542375983896</v>
      </c>
      <c r="L111" s="422">
        <v>327.77769230769229</v>
      </c>
      <c r="M111" s="425">
        <v>1</v>
      </c>
      <c r="N111" s="425">
        <v>327.78</v>
      </c>
      <c r="O111" s="447">
        <v>0.5</v>
      </c>
      <c r="P111" s="426">
        <v>327.78</v>
      </c>
    </row>
    <row r="112" spans="1:16" ht="14.4" customHeight="1" x14ac:dyDescent="0.3">
      <c r="A112" s="421" t="s">
        <v>1212</v>
      </c>
      <c r="B112" s="422" t="s">
        <v>1274</v>
      </c>
      <c r="C112" s="422" t="s">
        <v>1365</v>
      </c>
      <c r="D112" s="422" t="s">
        <v>1366</v>
      </c>
      <c r="E112" s="425">
        <v>12</v>
      </c>
      <c r="F112" s="425">
        <v>5600</v>
      </c>
      <c r="G112" s="422">
        <v>1</v>
      </c>
      <c r="H112" s="422">
        <v>466.66666666666669</v>
      </c>
      <c r="I112" s="425">
        <v>26</v>
      </c>
      <c r="J112" s="425">
        <v>12133.34</v>
      </c>
      <c r="K112" s="422">
        <v>2.166667857142857</v>
      </c>
      <c r="L112" s="422">
        <v>466.66692307692307</v>
      </c>
      <c r="M112" s="425">
        <v>91</v>
      </c>
      <c r="N112" s="425">
        <v>42466.66</v>
      </c>
      <c r="O112" s="447">
        <v>7.5833321428571434</v>
      </c>
      <c r="P112" s="426">
        <v>466.66659340659345</v>
      </c>
    </row>
    <row r="113" spans="1:16" ht="14.4" customHeight="1" x14ac:dyDescent="0.3">
      <c r="A113" s="421" t="s">
        <v>1212</v>
      </c>
      <c r="B113" s="422" t="s">
        <v>1274</v>
      </c>
      <c r="C113" s="422" t="s">
        <v>1367</v>
      </c>
      <c r="D113" s="422" t="s">
        <v>1368</v>
      </c>
      <c r="E113" s="425">
        <v>15</v>
      </c>
      <c r="F113" s="425">
        <v>1466.67</v>
      </c>
      <c r="G113" s="422">
        <v>1</v>
      </c>
      <c r="H113" s="422">
        <v>97.778000000000006</v>
      </c>
      <c r="I113" s="425">
        <v>16</v>
      </c>
      <c r="J113" s="425">
        <v>1564.4499999999998</v>
      </c>
      <c r="K113" s="422">
        <v>1.066668030299931</v>
      </c>
      <c r="L113" s="422">
        <v>97.778124999999989</v>
      </c>
      <c r="M113" s="425">
        <v>10</v>
      </c>
      <c r="N113" s="425">
        <v>977.78</v>
      </c>
      <c r="O113" s="447">
        <v>0.66666666666666663</v>
      </c>
      <c r="P113" s="426">
        <v>97.777999999999992</v>
      </c>
    </row>
    <row r="114" spans="1:16" ht="14.4" customHeight="1" x14ac:dyDescent="0.3">
      <c r="A114" s="421" t="s">
        <v>1212</v>
      </c>
      <c r="B114" s="422" t="s">
        <v>1274</v>
      </c>
      <c r="C114" s="422" t="s">
        <v>1369</v>
      </c>
      <c r="D114" s="422" t="s">
        <v>1370</v>
      </c>
      <c r="E114" s="425">
        <v>2</v>
      </c>
      <c r="F114" s="425">
        <v>1291.1099999999999</v>
      </c>
      <c r="G114" s="422">
        <v>1</v>
      </c>
      <c r="H114" s="422">
        <v>645.55499999999995</v>
      </c>
      <c r="I114" s="425"/>
      <c r="J114" s="425"/>
      <c r="K114" s="422"/>
      <c r="L114" s="422"/>
      <c r="M114" s="425"/>
      <c r="N114" s="425"/>
      <c r="O114" s="447"/>
      <c r="P114" s="426"/>
    </row>
    <row r="115" spans="1:16" ht="14.4" customHeight="1" x14ac:dyDescent="0.3">
      <c r="A115" s="421" t="s">
        <v>1212</v>
      </c>
      <c r="B115" s="422" t="s">
        <v>1274</v>
      </c>
      <c r="C115" s="422" t="s">
        <v>1371</v>
      </c>
      <c r="D115" s="422" t="s">
        <v>1372</v>
      </c>
      <c r="E115" s="425">
        <v>1</v>
      </c>
      <c r="F115" s="425">
        <v>222.22</v>
      </c>
      <c r="G115" s="422">
        <v>1</v>
      </c>
      <c r="H115" s="422">
        <v>222.22</v>
      </c>
      <c r="I115" s="425"/>
      <c r="J115" s="425"/>
      <c r="K115" s="422"/>
      <c r="L115" s="422"/>
      <c r="M115" s="425"/>
      <c r="N115" s="425"/>
      <c r="O115" s="447"/>
      <c r="P115" s="426"/>
    </row>
    <row r="116" spans="1:16" ht="14.4" customHeight="1" x14ac:dyDescent="0.3">
      <c r="A116" s="421" t="s">
        <v>1212</v>
      </c>
      <c r="B116" s="422" t="s">
        <v>1274</v>
      </c>
      <c r="C116" s="422" t="s">
        <v>1373</v>
      </c>
      <c r="D116" s="422" t="s">
        <v>1374</v>
      </c>
      <c r="E116" s="425"/>
      <c r="F116" s="425"/>
      <c r="G116" s="422"/>
      <c r="H116" s="422"/>
      <c r="I116" s="425"/>
      <c r="J116" s="425"/>
      <c r="K116" s="422"/>
      <c r="L116" s="422"/>
      <c r="M116" s="425">
        <v>1</v>
      </c>
      <c r="N116" s="425">
        <v>358.89</v>
      </c>
      <c r="O116" s="447"/>
      <c r="P116" s="426">
        <v>358.89</v>
      </c>
    </row>
    <row r="117" spans="1:16" ht="14.4" customHeight="1" x14ac:dyDescent="0.3">
      <c r="A117" s="421" t="s">
        <v>1375</v>
      </c>
      <c r="B117" s="422" t="s">
        <v>1213</v>
      </c>
      <c r="C117" s="422" t="s">
        <v>1376</v>
      </c>
      <c r="D117" s="422" t="s">
        <v>1206</v>
      </c>
      <c r="E117" s="425">
        <v>2</v>
      </c>
      <c r="F117" s="425">
        <v>226</v>
      </c>
      <c r="G117" s="422">
        <v>1</v>
      </c>
      <c r="H117" s="422">
        <v>113</v>
      </c>
      <c r="I117" s="425"/>
      <c r="J117" s="425"/>
      <c r="K117" s="422"/>
      <c r="L117" s="422"/>
      <c r="M117" s="425">
        <v>2</v>
      </c>
      <c r="N117" s="425">
        <v>226</v>
      </c>
      <c r="O117" s="447">
        <v>1</v>
      </c>
      <c r="P117" s="426">
        <v>113</v>
      </c>
    </row>
    <row r="118" spans="1:16" ht="14.4" customHeight="1" x14ac:dyDescent="0.3">
      <c r="A118" s="421" t="s">
        <v>1375</v>
      </c>
      <c r="B118" s="422" t="s">
        <v>1213</v>
      </c>
      <c r="C118" s="422" t="s">
        <v>1215</v>
      </c>
      <c r="D118" s="422" t="s">
        <v>1206</v>
      </c>
      <c r="E118" s="425">
        <v>2</v>
      </c>
      <c r="F118" s="425">
        <v>3314</v>
      </c>
      <c r="G118" s="422">
        <v>1</v>
      </c>
      <c r="H118" s="422">
        <v>1657</v>
      </c>
      <c r="I118" s="425">
        <v>2</v>
      </c>
      <c r="J118" s="425">
        <v>3314</v>
      </c>
      <c r="K118" s="422">
        <v>1</v>
      </c>
      <c r="L118" s="422">
        <v>1657</v>
      </c>
      <c r="M118" s="425"/>
      <c r="N118" s="425"/>
      <c r="O118" s="447"/>
      <c r="P118" s="426"/>
    </row>
    <row r="119" spans="1:16" ht="14.4" customHeight="1" x14ac:dyDescent="0.3">
      <c r="A119" s="421" t="s">
        <v>1375</v>
      </c>
      <c r="B119" s="422" t="s">
        <v>1213</v>
      </c>
      <c r="C119" s="422" t="s">
        <v>1377</v>
      </c>
      <c r="D119" s="422" t="s">
        <v>1206</v>
      </c>
      <c r="E119" s="425"/>
      <c r="F119" s="425"/>
      <c r="G119" s="422"/>
      <c r="H119" s="422"/>
      <c r="I119" s="425">
        <v>1</v>
      </c>
      <c r="J119" s="425">
        <v>1008</v>
      </c>
      <c r="K119" s="422"/>
      <c r="L119" s="422">
        <v>1008</v>
      </c>
      <c r="M119" s="425">
        <v>5</v>
      </c>
      <c r="N119" s="425">
        <v>5040</v>
      </c>
      <c r="O119" s="447"/>
      <c r="P119" s="426">
        <v>1008</v>
      </c>
    </row>
    <row r="120" spans="1:16" ht="14.4" customHeight="1" x14ac:dyDescent="0.3">
      <c r="A120" s="421" t="s">
        <v>1375</v>
      </c>
      <c r="B120" s="422" t="s">
        <v>1213</v>
      </c>
      <c r="C120" s="422" t="s">
        <v>1378</v>
      </c>
      <c r="D120" s="422" t="s">
        <v>1206</v>
      </c>
      <c r="E120" s="425">
        <v>139</v>
      </c>
      <c r="F120" s="425">
        <v>30163</v>
      </c>
      <c r="G120" s="422">
        <v>1</v>
      </c>
      <c r="H120" s="422">
        <v>217</v>
      </c>
      <c r="I120" s="425">
        <v>166</v>
      </c>
      <c r="J120" s="425">
        <v>36022</v>
      </c>
      <c r="K120" s="422">
        <v>1.1942446043165467</v>
      </c>
      <c r="L120" s="422">
        <v>217</v>
      </c>
      <c r="M120" s="425">
        <v>143</v>
      </c>
      <c r="N120" s="425">
        <v>31031</v>
      </c>
      <c r="O120" s="447">
        <v>1.0287769784172662</v>
      </c>
      <c r="P120" s="426">
        <v>217</v>
      </c>
    </row>
    <row r="121" spans="1:16" ht="14.4" customHeight="1" x14ac:dyDescent="0.3">
      <c r="A121" s="421" t="s">
        <v>1375</v>
      </c>
      <c r="B121" s="422" t="s">
        <v>1213</v>
      </c>
      <c r="C121" s="422" t="s">
        <v>1379</v>
      </c>
      <c r="D121" s="422" t="s">
        <v>1206</v>
      </c>
      <c r="E121" s="425">
        <v>1</v>
      </c>
      <c r="F121" s="425">
        <v>1289</v>
      </c>
      <c r="G121" s="422">
        <v>1</v>
      </c>
      <c r="H121" s="422">
        <v>1289</v>
      </c>
      <c r="I121" s="425"/>
      <c r="J121" s="425"/>
      <c r="K121" s="422"/>
      <c r="L121" s="422"/>
      <c r="M121" s="425">
        <v>1</v>
      </c>
      <c r="N121" s="425">
        <v>1289</v>
      </c>
      <c r="O121" s="447">
        <v>1</v>
      </c>
      <c r="P121" s="426">
        <v>1289</v>
      </c>
    </row>
    <row r="122" spans="1:16" ht="14.4" customHeight="1" x14ac:dyDescent="0.3">
      <c r="A122" s="421" t="s">
        <v>1375</v>
      </c>
      <c r="B122" s="422" t="s">
        <v>1213</v>
      </c>
      <c r="C122" s="422" t="s">
        <v>1380</v>
      </c>
      <c r="D122" s="422" t="s">
        <v>1206</v>
      </c>
      <c r="E122" s="425">
        <v>1</v>
      </c>
      <c r="F122" s="425">
        <v>806</v>
      </c>
      <c r="G122" s="422">
        <v>1</v>
      </c>
      <c r="H122" s="422">
        <v>806</v>
      </c>
      <c r="I122" s="425"/>
      <c r="J122" s="425"/>
      <c r="K122" s="422"/>
      <c r="L122" s="422"/>
      <c r="M122" s="425"/>
      <c r="N122" s="425"/>
      <c r="O122" s="447"/>
      <c r="P122" s="426"/>
    </row>
    <row r="123" spans="1:16" ht="14.4" customHeight="1" x14ac:dyDescent="0.3">
      <c r="A123" s="421" t="s">
        <v>1375</v>
      </c>
      <c r="B123" s="422" t="s">
        <v>1213</v>
      </c>
      <c r="C123" s="422" t="s">
        <v>1381</v>
      </c>
      <c r="D123" s="422" t="s">
        <v>1206</v>
      </c>
      <c r="E123" s="425">
        <v>1</v>
      </c>
      <c r="F123" s="425">
        <v>2450</v>
      </c>
      <c r="G123" s="422">
        <v>1</v>
      </c>
      <c r="H123" s="422">
        <v>2450</v>
      </c>
      <c r="I123" s="425"/>
      <c r="J123" s="425"/>
      <c r="K123" s="422"/>
      <c r="L123" s="422"/>
      <c r="M123" s="425">
        <v>1</v>
      </c>
      <c r="N123" s="425">
        <v>2450</v>
      </c>
      <c r="O123" s="447">
        <v>1</v>
      </c>
      <c r="P123" s="426">
        <v>2450</v>
      </c>
    </row>
    <row r="124" spans="1:16" ht="14.4" customHeight="1" x14ac:dyDescent="0.3">
      <c r="A124" s="421" t="s">
        <v>1375</v>
      </c>
      <c r="B124" s="422" t="s">
        <v>1213</v>
      </c>
      <c r="C124" s="422" t="s">
        <v>1382</v>
      </c>
      <c r="D124" s="422" t="s">
        <v>1206</v>
      </c>
      <c r="E124" s="425">
        <v>73</v>
      </c>
      <c r="F124" s="425">
        <v>76139</v>
      </c>
      <c r="G124" s="422">
        <v>1</v>
      </c>
      <c r="H124" s="422">
        <v>1043</v>
      </c>
      <c r="I124" s="425">
        <v>76</v>
      </c>
      <c r="J124" s="425">
        <v>79268</v>
      </c>
      <c r="K124" s="422">
        <v>1.0410958904109588</v>
      </c>
      <c r="L124" s="422">
        <v>1043</v>
      </c>
      <c r="M124" s="425">
        <v>67</v>
      </c>
      <c r="N124" s="425">
        <v>69881</v>
      </c>
      <c r="O124" s="447">
        <v>0.9178082191780822</v>
      </c>
      <c r="P124" s="426">
        <v>1043</v>
      </c>
    </row>
    <row r="125" spans="1:16" ht="14.4" customHeight="1" x14ac:dyDescent="0.3">
      <c r="A125" s="421" t="s">
        <v>1375</v>
      </c>
      <c r="B125" s="422" t="s">
        <v>1213</v>
      </c>
      <c r="C125" s="422" t="s">
        <v>1383</v>
      </c>
      <c r="D125" s="422" t="s">
        <v>1206</v>
      </c>
      <c r="E125" s="425">
        <v>1</v>
      </c>
      <c r="F125" s="425">
        <v>1654</v>
      </c>
      <c r="G125" s="422">
        <v>1</v>
      </c>
      <c r="H125" s="422">
        <v>1654</v>
      </c>
      <c r="I125" s="425"/>
      <c r="J125" s="425"/>
      <c r="K125" s="422"/>
      <c r="L125" s="422"/>
      <c r="M125" s="425"/>
      <c r="N125" s="425"/>
      <c r="O125" s="447"/>
      <c r="P125" s="426"/>
    </row>
    <row r="126" spans="1:16" ht="14.4" customHeight="1" x14ac:dyDescent="0.3">
      <c r="A126" s="421" t="s">
        <v>1375</v>
      </c>
      <c r="B126" s="422" t="s">
        <v>1213</v>
      </c>
      <c r="C126" s="422" t="s">
        <v>1384</v>
      </c>
      <c r="D126" s="422" t="s">
        <v>1206</v>
      </c>
      <c r="E126" s="425">
        <v>7</v>
      </c>
      <c r="F126" s="425">
        <v>9261</v>
      </c>
      <c r="G126" s="422">
        <v>1</v>
      </c>
      <c r="H126" s="422">
        <v>1323</v>
      </c>
      <c r="I126" s="425">
        <v>9</v>
      </c>
      <c r="J126" s="425">
        <v>11907</v>
      </c>
      <c r="K126" s="422">
        <v>1.2857142857142858</v>
      </c>
      <c r="L126" s="422">
        <v>1323</v>
      </c>
      <c r="M126" s="425">
        <v>7</v>
      </c>
      <c r="N126" s="425">
        <v>9261</v>
      </c>
      <c r="O126" s="447">
        <v>1</v>
      </c>
      <c r="P126" s="426">
        <v>1323</v>
      </c>
    </row>
    <row r="127" spans="1:16" ht="14.4" customHeight="1" x14ac:dyDescent="0.3">
      <c r="A127" s="421" t="s">
        <v>1375</v>
      </c>
      <c r="B127" s="422" t="s">
        <v>1213</v>
      </c>
      <c r="C127" s="422" t="s">
        <v>1385</v>
      </c>
      <c r="D127" s="422" t="s">
        <v>1206</v>
      </c>
      <c r="E127" s="425">
        <v>2</v>
      </c>
      <c r="F127" s="425">
        <v>3866</v>
      </c>
      <c r="G127" s="422">
        <v>1</v>
      </c>
      <c r="H127" s="422">
        <v>1933</v>
      </c>
      <c r="I127" s="425">
        <v>2</v>
      </c>
      <c r="J127" s="425">
        <v>3866</v>
      </c>
      <c r="K127" s="422">
        <v>1</v>
      </c>
      <c r="L127" s="422">
        <v>1933</v>
      </c>
      <c r="M127" s="425">
        <v>2</v>
      </c>
      <c r="N127" s="425">
        <v>3866</v>
      </c>
      <c r="O127" s="447">
        <v>1</v>
      </c>
      <c r="P127" s="426">
        <v>1933</v>
      </c>
    </row>
    <row r="128" spans="1:16" ht="14.4" customHeight="1" x14ac:dyDescent="0.3">
      <c r="A128" s="421" t="s">
        <v>1375</v>
      </c>
      <c r="B128" s="422" t="s">
        <v>1213</v>
      </c>
      <c r="C128" s="422" t="s">
        <v>1386</v>
      </c>
      <c r="D128" s="422" t="s">
        <v>1206</v>
      </c>
      <c r="E128" s="425">
        <v>35</v>
      </c>
      <c r="F128" s="425">
        <v>18970</v>
      </c>
      <c r="G128" s="422">
        <v>1</v>
      </c>
      <c r="H128" s="422">
        <v>542</v>
      </c>
      <c r="I128" s="425">
        <v>31</v>
      </c>
      <c r="J128" s="425">
        <v>16802</v>
      </c>
      <c r="K128" s="422">
        <v>0.88571428571428568</v>
      </c>
      <c r="L128" s="422">
        <v>542</v>
      </c>
      <c r="M128" s="425">
        <v>34</v>
      </c>
      <c r="N128" s="425">
        <v>18428</v>
      </c>
      <c r="O128" s="447">
        <v>0.97142857142857142</v>
      </c>
      <c r="P128" s="426">
        <v>542</v>
      </c>
    </row>
    <row r="129" spans="1:16" ht="14.4" customHeight="1" x14ac:dyDescent="0.3">
      <c r="A129" s="421" t="s">
        <v>1375</v>
      </c>
      <c r="B129" s="422" t="s">
        <v>1213</v>
      </c>
      <c r="C129" s="422" t="s">
        <v>1387</v>
      </c>
      <c r="D129" s="422" t="s">
        <v>1206</v>
      </c>
      <c r="E129" s="425"/>
      <c r="F129" s="425"/>
      <c r="G129" s="422"/>
      <c r="H129" s="422"/>
      <c r="I129" s="425">
        <v>1</v>
      </c>
      <c r="J129" s="425">
        <v>298</v>
      </c>
      <c r="K129" s="422"/>
      <c r="L129" s="422">
        <v>298</v>
      </c>
      <c r="M129" s="425"/>
      <c r="N129" s="425"/>
      <c r="O129" s="447"/>
      <c r="P129" s="426"/>
    </row>
    <row r="130" spans="1:16" ht="14.4" customHeight="1" x14ac:dyDescent="0.3">
      <c r="A130" s="421" t="s">
        <v>1375</v>
      </c>
      <c r="B130" s="422" t="s">
        <v>1213</v>
      </c>
      <c r="C130" s="422" t="s">
        <v>1388</v>
      </c>
      <c r="D130" s="422" t="s">
        <v>1206</v>
      </c>
      <c r="E130" s="425">
        <v>12</v>
      </c>
      <c r="F130" s="425">
        <v>6948</v>
      </c>
      <c r="G130" s="422">
        <v>1</v>
      </c>
      <c r="H130" s="422">
        <v>579</v>
      </c>
      <c r="I130" s="425">
        <v>18</v>
      </c>
      <c r="J130" s="425">
        <v>10422</v>
      </c>
      <c r="K130" s="422">
        <v>1.5</v>
      </c>
      <c r="L130" s="422">
        <v>579</v>
      </c>
      <c r="M130" s="425">
        <v>12</v>
      </c>
      <c r="N130" s="425">
        <v>6948</v>
      </c>
      <c r="O130" s="447">
        <v>1</v>
      </c>
      <c r="P130" s="426">
        <v>579</v>
      </c>
    </row>
    <row r="131" spans="1:16" ht="14.4" customHeight="1" x14ac:dyDescent="0.3">
      <c r="A131" s="421" t="s">
        <v>1375</v>
      </c>
      <c r="B131" s="422" t="s">
        <v>1213</v>
      </c>
      <c r="C131" s="422" t="s">
        <v>1219</v>
      </c>
      <c r="D131" s="422" t="s">
        <v>1206</v>
      </c>
      <c r="E131" s="425">
        <v>1</v>
      </c>
      <c r="F131" s="425">
        <v>113</v>
      </c>
      <c r="G131" s="422">
        <v>1</v>
      </c>
      <c r="H131" s="422">
        <v>113</v>
      </c>
      <c r="I131" s="425">
        <v>3</v>
      </c>
      <c r="J131" s="425">
        <v>339</v>
      </c>
      <c r="K131" s="422">
        <v>3</v>
      </c>
      <c r="L131" s="422">
        <v>113</v>
      </c>
      <c r="M131" s="425">
        <v>9</v>
      </c>
      <c r="N131" s="425">
        <v>1017</v>
      </c>
      <c r="O131" s="447">
        <v>9</v>
      </c>
      <c r="P131" s="426">
        <v>113</v>
      </c>
    </row>
    <row r="132" spans="1:16" ht="14.4" customHeight="1" x14ac:dyDescent="0.3">
      <c r="A132" s="421" t="s">
        <v>1375</v>
      </c>
      <c r="B132" s="422" t="s">
        <v>1213</v>
      </c>
      <c r="C132" s="422" t="s">
        <v>1389</v>
      </c>
      <c r="D132" s="422" t="s">
        <v>1206</v>
      </c>
      <c r="E132" s="425"/>
      <c r="F132" s="425"/>
      <c r="G132" s="422"/>
      <c r="H132" s="422"/>
      <c r="I132" s="425"/>
      <c r="J132" s="425"/>
      <c r="K132" s="422"/>
      <c r="L132" s="422"/>
      <c r="M132" s="425">
        <v>2</v>
      </c>
      <c r="N132" s="425">
        <v>264</v>
      </c>
      <c r="O132" s="447"/>
      <c r="P132" s="426">
        <v>132</v>
      </c>
    </row>
    <row r="133" spans="1:16" ht="14.4" customHeight="1" x14ac:dyDescent="0.3">
      <c r="A133" s="421" t="s">
        <v>1375</v>
      </c>
      <c r="B133" s="422" t="s">
        <v>1213</v>
      </c>
      <c r="C133" s="422" t="s">
        <v>1390</v>
      </c>
      <c r="D133" s="422" t="s">
        <v>1206</v>
      </c>
      <c r="E133" s="425"/>
      <c r="F133" s="425"/>
      <c r="G133" s="422"/>
      <c r="H133" s="422"/>
      <c r="I133" s="425"/>
      <c r="J133" s="425"/>
      <c r="K133" s="422"/>
      <c r="L133" s="422"/>
      <c r="M133" s="425">
        <v>1</v>
      </c>
      <c r="N133" s="425">
        <v>156</v>
      </c>
      <c r="O133" s="447"/>
      <c r="P133" s="426">
        <v>156</v>
      </c>
    </row>
    <row r="134" spans="1:16" ht="14.4" customHeight="1" x14ac:dyDescent="0.3">
      <c r="A134" s="421" t="s">
        <v>1375</v>
      </c>
      <c r="B134" s="422" t="s">
        <v>1213</v>
      </c>
      <c r="C134" s="422" t="s">
        <v>1245</v>
      </c>
      <c r="D134" s="422" t="s">
        <v>1206</v>
      </c>
      <c r="E134" s="425">
        <v>3</v>
      </c>
      <c r="F134" s="425">
        <v>5220</v>
      </c>
      <c r="G134" s="422">
        <v>1</v>
      </c>
      <c r="H134" s="422">
        <v>1740</v>
      </c>
      <c r="I134" s="425">
        <v>3</v>
      </c>
      <c r="J134" s="425">
        <v>5220</v>
      </c>
      <c r="K134" s="422">
        <v>1</v>
      </c>
      <c r="L134" s="422">
        <v>1740</v>
      </c>
      <c r="M134" s="425">
        <v>4</v>
      </c>
      <c r="N134" s="425">
        <v>6960</v>
      </c>
      <c r="O134" s="447">
        <v>1.3333333333333333</v>
      </c>
      <c r="P134" s="426">
        <v>1740</v>
      </c>
    </row>
    <row r="135" spans="1:16" ht="14.4" customHeight="1" x14ac:dyDescent="0.3">
      <c r="A135" s="421" t="s">
        <v>1375</v>
      </c>
      <c r="B135" s="422" t="s">
        <v>1213</v>
      </c>
      <c r="C135" s="422" t="s">
        <v>1260</v>
      </c>
      <c r="D135" s="422" t="s">
        <v>1206</v>
      </c>
      <c r="E135" s="425">
        <v>3</v>
      </c>
      <c r="F135" s="425">
        <v>3024</v>
      </c>
      <c r="G135" s="422">
        <v>1</v>
      </c>
      <c r="H135" s="422">
        <v>1008</v>
      </c>
      <c r="I135" s="425">
        <v>1</v>
      </c>
      <c r="J135" s="425">
        <v>1008</v>
      </c>
      <c r="K135" s="422">
        <v>0.33333333333333331</v>
      </c>
      <c r="L135" s="422">
        <v>1008</v>
      </c>
      <c r="M135" s="425"/>
      <c r="N135" s="425"/>
      <c r="O135" s="447"/>
      <c r="P135" s="426"/>
    </row>
    <row r="136" spans="1:16" ht="14.4" customHeight="1" x14ac:dyDescent="0.3">
      <c r="A136" s="421" t="s">
        <v>1375</v>
      </c>
      <c r="B136" s="422" t="s">
        <v>1213</v>
      </c>
      <c r="C136" s="422" t="s">
        <v>1391</v>
      </c>
      <c r="D136" s="422" t="s">
        <v>1206</v>
      </c>
      <c r="E136" s="425">
        <v>82</v>
      </c>
      <c r="F136" s="425">
        <v>17794</v>
      </c>
      <c r="G136" s="422">
        <v>1</v>
      </c>
      <c r="H136" s="422">
        <v>217</v>
      </c>
      <c r="I136" s="425">
        <v>76</v>
      </c>
      <c r="J136" s="425">
        <v>16492</v>
      </c>
      <c r="K136" s="422">
        <v>0.92682926829268297</v>
      </c>
      <c r="L136" s="422">
        <v>217</v>
      </c>
      <c r="M136" s="425">
        <v>74</v>
      </c>
      <c r="N136" s="425">
        <v>16058</v>
      </c>
      <c r="O136" s="447">
        <v>0.90243902439024393</v>
      </c>
      <c r="P136" s="426">
        <v>217</v>
      </c>
    </row>
    <row r="137" spans="1:16" ht="14.4" customHeight="1" x14ac:dyDescent="0.3">
      <c r="A137" s="421" t="s">
        <v>1375</v>
      </c>
      <c r="B137" s="422" t="s">
        <v>1213</v>
      </c>
      <c r="C137" s="422" t="s">
        <v>1392</v>
      </c>
      <c r="D137" s="422" t="s">
        <v>1206</v>
      </c>
      <c r="E137" s="425">
        <v>56</v>
      </c>
      <c r="F137" s="425">
        <v>58408</v>
      </c>
      <c r="G137" s="422">
        <v>1</v>
      </c>
      <c r="H137" s="422">
        <v>1043</v>
      </c>
      <c r="I137" s="425">
        <v>62</v>
      </c>
      <c r="J137" s="425">
        <v>64666</v>
      </c>
      <c r="K137" s="422">
        <v>1.1071428571428572</v>
      </c>
      <c r="L137" s="422">
        <v>1043</v>
      </c>
      <c r="M137" s="425">
        <v>44</v>
      </c>
      <c r="N137" s="425">
        <v>45892</v>
      </c>
      <c r="O137" s="447">
        <v>0.7857142857142857</v>
      </c>
      <c r="P137" s="426">
        <v>1043</v>
      </c>
    </row>
    <row r="138" spans="1:16" ht="14.4" customHeight="1" x14ac:dyDescent="0.3">
      <c r="A138" s="421" t="s">
        <v>1375</v>
      </c>
      <c r="B138" s="422" t="s">
        <v>1213</v>
      </c>
      <c r="C138" s="422" t="s">
        <v>1393</v>
      </c>
      <c r="D138" s="422" t="s">
        <v>1206</v>
      </c>
      <c r="E138" s="425"/>
      <c r="F138" s="425"/>
      <c r="G138" s="422"/>
      <c r="H138" s="422"/>
      <c r="I138" s="425">
        <v>1</v>
      </c>
      <c r="J138" s="425">
        <v>1323</v>
      </c>
      <c r="K138" s="422"/>
      <c r="L138" s="422">
        <v>1323</v>
      </c>
      <c r="M138" s="425"/>
      <c r="N138" s="425"/>
      <c r="O138" s="447"/>
      <c r="P138" s="426"/>
    </row>
    <row r="139" spans="1:16" ht="14.4" customHeight="1" x14ac:dyDescent="0.3">
      <c r="A139" s="421" t="s">
        <v>1375</v>
      </c>
      <c r="B139" s="422" t="s">
        <v>1213</v>
      </c>
      <c r="C139" s="422" t="s">
        <v>1394</v>
      </c>
      <c r="D139" s="422" t="s">
        <v>1206</v>
      </c>
      <c r="E139" s="425">
        <v>1</v>
      </c>
      <c r="F139" s="425">
        <v>965</v>
      </c>
      <c r="G139" s="422">
        <v>1</v>
      </c>
      <c r="H139" s="422">
        <v>965</v>
      </c>
      <c r="I139" s="425"/>
      <c r="J139" s="425"/>
      <c r="K139" s="422"/>
      <c r="L139" s="422"/>
      <c r="M139" s="425"/>
      <c r="N139" s="425"/>
      <c r="O139" s="447"/>
      <c r="P139" s="426"/>
    </row>
    <row r="140" spans="1:16" ht="14.4" customHeight="1" x14ac:dyDescent="0.3">
      <c r="A140" s="421" t="s">
        <v>1375</v>
      </c>
      <c r="B140" s="422" t="s">
        <v>1213</v>
      </c>
      <c r="C140" s="422" t="s">
        <v>1395</v>
      </c>
      <c r="D140" s="422" t="s">
        <v>1206</v>
      </c>
      <c r="E140" s="425">
        <v>10</v>
      </c>
      <c r="F140" s="425">
        <v>5420</v>
      </c>
      <c r="G140" s="422">
        <v>1</v>
      </c>
      <c r="H140" s="422">
        <v>542</v>
      </c>
      <c r="I140" s="425">
        <v>10</v>
      </c>
      <c r="J140" s="425">
        <v>5420</v>
      </c>
      <c r="K140" s="422">
        <v>1</v>
      </c>
      <c r="L140" s="422">
        <v>542</v>
      </c>
      <c r="M140" s="425">
        <v>6</v>
      </c>
      <c r="N140" s="425">
        <v>3252</v>
      </c>
      <c r="O140" s="447">
        <v>0.6</v>
      </c>
      <c r="P140" s="426">
        <v>542</v>
      </c>
    </row>
    <row r="141" spans="1:16" ht="14.4" customHeight="1" x14ac:dyDescent="0.3">
      <c r="A141" s="421" t="s">
        <v>1375</v>
      </c>
      <c r="B141" s="422" t="s">
        <v>1213</v>
      </c>
      <c r="C141" s="422" t="s">
        <v>1396</v>
      </c>
      <c r="D141" s="422" t="s">
        <v>1206</v>
      </c>
      <c r="E141" s="425">
        <v>1</v>
      </c>
      <c r="F141" s="425">
        <v>298</v>
      </c>
      <c r="G141" s="422">
        <v>1</v>
      </c>
      <c r="H141" s="422">
        <v>298</v>
      </c>
      <c r="I141" s="425"/>
      <c r="J141" s="425"/>
      <c r="K141" s="422"/>
      <c r="L141" s="422"/>
      <c r="M141" s="425"/>
      <c r="N141" s="425"/>
      <c r="O141" s="447"/>
      <c r="P141" s="426"/>
    </row>
    <row r="142" spans="1:16" ht="14.4" customHeight="1" x14ac:dyDescent="0.3">
      <c r="A142" s="421" t="s">
        <v>1375</v>
      </c>
      <c r="B142" s="422" t="s">
        <v>1213</v>
      </c>
      <c r="C142" s="422" t="s">
        <v>1397</v>
      </c>
      <c r="D142" s="422" t="s">
        <v>1206</v>
      </c>
      <c r="E142" s="425">
        <v>20</v>
      </c>
      <c r="F142" s="425">
        <v>11580</v>
      </c>
      <c r="G142" s="422">
        <v>1</v>
      </c>
      <c r="H142" s="422">
        <v>579</v>
      </c>
      <c r="I142" s="425">
        <v>25</v>
      </c>
      <c r="J142" s="425">
        <v>14475</v>
      </c>
      <c r="K142" s="422">
        <v>1.25</v>
      </c>
      <c r="L142" s="422">
        <v>579</v>
      </c>
      <c r="M142" s="425">
        <v>25</v>
      </c>
      <c r="N142" s="425">
        <v>14475</v>
      </c>
      <c r="O142" s="447">
        <v>1.25</v>
      </c>
      <c r="P142" s="426">
        <v>579</v>
      </c>
    </row>
    <row r="143" spans="1:16" ht="14.4" customHeight="1" x14ac:dyDescent="0.3">
      <c r="A143" s="421" t="s">
        <v>1375</v>
      </c>
      <c r="B143" s="422" t="s">
        <v>1213</v>
      </c>
      <c r="C143" s="422" t="s">
        <v>1398</v>
      </c>
      <c r="D143" s="422" t="s">
        <v>1206</v>
      </c>
      <c r="E143" s="425"/>
      <c r="F143" s="425"/>
      <c r="G143" s="422"/>
      <c r="H143" s="422"/>
      <c r="I143" s="425"/>
      <c r="J143" s="425"/>
      <c r="K143" s="422"/>
      <c r="L143" s="422"/>
      <c r="M143" s="425">
        <v>1</v>
      </c>
      <c r="N143" s="425">
        <v>678</v>
      </c>
      <c r="O143" s="447"/>
      <c r="P143" s="426">
        <v>678</v>
      </c>
    </row>
    <row r="144" spans="1:16" ht="14.4" customHeight="1" x14ac:dyDescent="0.3">
      <c r="A144" s="421" t="s">
        <v>1375</v>
      </c>
      <c r="B144" s="422" t="s">
        <v>1213</v>
      </c>
      <c r="C144" s="422" t="s">
        <v>1399</v>
      </c>
      <c r="D144" s="422" t="s">
        <v>1206</v>
      </c>
      <c r="E144" s="425"/>
      <c r="F144" s="425"/>
      <c r="G144" s="422"/>
      <c r="H144" s="422"/>
      <c r="I144" s="425"/>
      <c r="J144" s="425"/>
      <c r="K144" s="422"/>
      <c r="L144" s="422"/>
      <c r="M144" s="425">
        <v>3</v>
      </c>
      <c r="N144" s="425">
        <v>3909</v>
      </c>
      <c r="O144" s="447"/>
      <c r="P144" s="426">
        <v>1303</v>
      </c>
    </row>
    <row r="145" spans="1:16" ht="14.4" customHeight="1" x14ac:dyDescent="0.3">
      <c r="A145" s="421" t="s">
        <v>1375</v>
      </c>
      <c r="B145" s="422" t="s">
        <v>1274</v>
      </c>
      <c r="C145" s="422" t="s">
        <v>1281</v>
      </c>
      <c r="D145" s="422" t="s">
        <v>1282</v>
      </c>
      <c r="E145" s="425">
        <v>4</v>
      </c>
      <c r="F145" s="425">
        <v>311.11</v>
      </c>
      <c r="G145" s="422">
        <v>1</v>
      </c>
      <c r="H145" s="422">
        <v>77.777500000000003</v>
      </c>
      <c r="I145" s="425">
        <v>3</v>
      </c>
      <c r="J145" s="425">
        <v>233.34</v>
      </c>
      <c r="K145" s="422">
        <v>0.75002410722895441</v>
      </c>
      <c r="L145" s="422">
        <v>77.78</v>
      </c>
      <c r="M145" s="425">
        <v>9</v>
      </c>
      <c r="N145" s="425">
        <v>700</v>
      </c>
      <c r="O145" s="447">
        <v>2.2500080357429848</v>
      </c>
      <c r="P145" s="426">
        <v>77.777777777777771</v>
      </c>
    </row>
    <row r="146" spans="1:16" ht="14.4" customHeight="1" x14ac:dyDescent="0.3">
      <c r="A146" s="421" t="s">
        <v>1375</v>
      </c>
      <c r="B146" s="422" t="s">
        <v>1274</v>
      </c>
      <c r="C146" s="422" t="s">
        <v>1283</v>
      </c>
      <c r="D146" s="422" t="s">
        <v>1284</v>
      </c>
      <c r="E146" s="425">
        <v>32</v>
      </c>
      <c r="F146" s="425">
        <v>8000</v>
      </c>
      <c r="G146" s="422">
        <v>1</v>
      </c>
      <c r="H146" s="422">
        <v>250</v>
      </c>
      <c r="I146" s="425">
        <v>20</v>
      </c>
      <c r="J146" s="425">
        <v>5000</v>
      </c>
      <c r="K146" s="422">
        <v>0.625</v>
      </c>
      <c r="L146" s="422">
        <v>250</v>
      </c>
      <c r="M146" s="425">
        <v>13</v>
      </c>
      <c r="N146" s="425">
        <v>3250</v>
      </c>
      <c r="O146" s="447">
        <v>0.40625</v>
      </c>
      <c r="P146" s="426">
        <v>250</v>
      </c>
    </row>
    <row r="147" spans="1:16" ht="14.4" customHeight="1" x14ac:dyDescent="0.3">
      <c r="A147" s="421" t="s">
        <v>1375</v>
      </c>
      <c r="B147" s="422" t="s">
        <v>1274</v>
      </c>
      <c r="C147" s="422" t="s">
        <v>1285</v>
      </c>
      <c r="D147" s="422" t="s">
        <v>1286</v>
      </c>
      <c r="E147" s="425">
        <v>212</v>
      </c>
      <c r="F147" s="425">
        <v>63600</v>
      </c>
      <c r="G147" s="422">
        <v>1</v>
      </c>
      <c r="H147" s="422">
        <v>300</v>
      </c>
      <c r="I147" s="425">
        <v>230</v>
      </c>
      <c r="J147" s="425">
        <v>69000</v>
      </c>
      <c r="K147" s="422">
        <v>1.0849056603773586</v>
      </c>
      <c r="L147" s="422">
        <v>300</v>
      </c>
      <c r="M147" s="425">
        <v>218</v>
      </c>
      <c r="N147" s="425">
        <v>65400</v>
      </c>
      <c r="O147" s="447">
        <v>1.0283018867924529</v>
      </c>
      <c r="P147" s="426">
        <v>300</v>
      </c>
    </row>
    <row r="148" spans="1:16" ht="14.4" customHeight="1" x14ac:dyDescent="0.3">
      <c r="A148" s="421" t="s">
        <v>1375</v>
      </c>
      <c r="B148" s="422" t="s">
        <v>1274</v>
      </c>
      <c r="C148" s="422" t="s">
        <v>1400</v>
      </c>
      <c r="D148" s="422" t="s">
        <v>1401</v>
      </c>
      <c r="E148" s="425">
        <v>107</v>
      </c>
      <c r="F148" s="425">
        <v>71333.33</v>
      </c>
      <c r="G148" s="422">
        <v>1</v>
      </c>
      <c r="H148" s="422">
        <v>666.66663551401871</v>
      </c>
      <c r="I148" s="425">
        <v>136</v>
      </c>
      <c r="J148" s="425">
        <v>90666.67</v>
      </c>
      <c r="K148" s="422">
        <v>1.271028143505988</v>
      </c>
      <c r="L148" s="422">
        <v>666.66669117647052</v>
      </c>
      <c r="M148" s="425">
        <v>115</v>
      </c>
      <c r="N148" s="425">
        <v>76666.67</v>
      </c>
      <c r="O148" s="447">
        <v>1.0747664520918903</v>
      </c>
      <c r="P148" s="426">
        <v>666.66669565217387</v>
      </c>
    </row>
    <row r="149" spans="1:16" ht="14.4" customHeight="1" x14ac:dyDescent="0.3">
      <c r="A149" s="421" t="s">
        <v>1375</v>
      </c>
      <c r="B149" s="422" t="s">
        <v>1274</v>
      </c>
      <c r="C149" s="422" t="s">
        <v>1402</v>
      </c>
      <c r="D149" s="422" t="s">
        <v>1403</v>
      </c>
      <c r="E149" s="425">
        <v>174</v>
      </c>
      <c r="F149" s="425">
        <v>40600.009999999995</v>
      </c>
      <c r="G149" s="422">
        <v>1</v>
      </c>
      <c r="H149" s="422">
        <v>233.33339080459768</v>
      </c>
      <c r="I149" s="425">
        <v>152</v>
      </c>
      <c r="J149" s="425">
        <v>35466.660000000003</v>
      </c>
      <c r="K149" s="422">
        <v>0.8735628390239315</v>
      </c>
      <c r="L149" s="422">
        <v>233.33328947368423</v>
      </c>
      <c r="M149" s="425">
        <v>174</v>
      </c>
      <c r="N149" s="425">
        <v>40600</v>
      </c>
      <c r="O149" s="447">
        <v>0.99999975369464211</v>
      </c>
      <c r="P149" s="426">
        <v>233.33333333333334</v>
      </c>
    </row>
    <row r="150" spans="1:16" ht="14.4" customHeight="1" x14ac:dyDescent="0.3">
      <c r="A150" s="421" t="s">
        <v>1375</v>
      </c>
      <c r="B150" s="422" t="s">
        <v>1274</v>
      </c>
      <c r="C150" s="422" t="s">
        <v>1404</v>
      </c>
      <c r="D150" s="422" t="s">
        <v>1405</v>
      </c>
      <c r="E150" s="425">
        <v>138</v>
      </c>
      <c r="F150" s="425">
        <v>107333.34</v>
      </c>
      <c r="G150" s="422">
        <v>1</v>
      </c>
      <c r="H150" s="422">
        <v>777.77782608695645</v>
      </c>
      <c r="I150" s="425">
        <v>137</v>
      </c>
      <c r="J150" s="425">
        <v>106555.56</v>
      </c>
      <c r="K150" s="422">
        <v>0.99275360293455883</v>
      </c>
      <c r="L150" s="422">
        <v>777.77781021897806</v>
      </c>
      <c r="M150" s="425">
        <v>128</v>
      </c>
      <c r="N150" s="425">
        <v>99555.55</v>
      </c>
      <c r="O150" s="447">
        <v>0.92753612251328432</v>
      </c>
      <c r="P150" s="426">
        <v>777.77773437500002</v>
      </c>
    </row>
    <row r="151" spans="1:16" ht="14.4" customHeight="1" x14ac:dyDescent="0.3">
      <c r="A151" s="421" t="s">
        <v>1375</v>
      </c>
      <c r="B151" s="422" t="s">
        <v>1274</v>
      </c>
      <c r="C151" s="422" t="s">
        <v>1406</v>
      </c>
      <c r="D151" s="422" t="s">
        <v>1407</v>
      </c>
      <c r="E151" s="425">
        <v>509</v>
      </c>
      <c r="F151" s="425">
        <v>124422.21</v>
      </c>
      <c r="G151" s="422">
        <v>1</v>
      </c>
      <c r="H151" s="422">
        <v>244.44442043222006</v>
      </c>
      <c r="I151" s="425">
        <v>509</v>
      </c>
      <c r="J151" s="425">
        <v>124422.22</v>
      </c>
      <c r="K151" s="422">
        <v>1.0000000803715028</v>
      </c>
      <c r="L151" s="422">
        <v>244.44444007858547</v>
      </c>
      <c r="M151" s="425">
        <v>462</v>
      </c>
      <c r="N151" s="425">
        <v>112933.33</v>
      </c>
      <c r="O151" s="447">
        <v>0.90766214488554731</v>
      </c>
      <c r="P151" s="426">
        <v>244.44443722943723</v>
      </c>
    </row>
    <row r="152" spans="1:16" ht="14.4" customHeight="1" x14ac:dyDescent="0.3">
      <c r="A152" s="421" t="s">
        <v>1375</v>
      </c>
      <c r="B152" s="422" t="s">
        <v>1274</v>
      </c>
      <c r="C152" s="422" t="s">
        <v>1408</v>
      </c>
      <c r="D152" s="422" t="s">
        <v>1409</v>
      </c>
      <c r="E152" s="425">
        <v>3</v>
      </c>
      <c r="F152" s="425">
        <v>1576.6699999999998</v>
      </c>
      <c r="G152" s="422">
        <v>1</v>
      </c>
      <c r="H152" s="422">
        <v>525.55666666666662</v>
      </c>
      <c r="I152" s="425">
        <v>6</v>
      </c>
      <c r="J152" s="425">
        <v>3153.33</v>
      </c>
      <c r="K152" s="422">
        <v>1.9999936575186945</v>
      </c>
      <c r="L152" s="422">
        <v>525.55499999999995</v>
      </c>
      <c r="M152" s="425">
        <v>6</v>
      </c>
      <c r="N152" s="425">
        <v>3153.33</v>
      </c>
      <c r="O152" s="447">
        <v>1.9999936575186945</v>
      </c>
      <c r="P152" s="426">
        <v>525.55499999999995</v>
      </c>
    </row>
    <row r="153" spans="1:16" ht="14.4" customHeight="1" x14ac:dyDescent="0.3">
      <c r="A153" s="421" t="s">
        <v>1375</v>
      </c>
      <c r="B153" s="422" t="s">
        <v>1274</v>
      </c>
      <c r="C153" s="422" t="s">
        <v>1410</v>
      </c>
      <c r="D153" s="422" t="s">
        <v>1411</v>
      </c>
      <c r="E153" s="425">
        <v>3</v>
      </c>
      <c r="F153" s="425">
        <v>3000</v>
      </c>
      <c r="G153" s="422">
        <v>1</v>
      </c>
      <c r="H153" s="422">
        <v>1000</v>
      </c>
      <c r="I153" s="425"/>
      <c r="J153" s="425"/>
      <c r="K153" s="422"/>
      <c r="L153" s="422"/>
      <c r="M153" s="425">
        <v>2</v>
      </c>
      <c r="N153" s="425">
        <v>2000</v>
      </c>
      <c r="O153" s="447">
        <v>0.66666666666666663</v>
      </c>
      <c r="P153" s="426">
        <v>1000</v>
      </c>
    </row>
    <row r="154" spans="1:16" ht="14.4" customHeight="1" x14ac:dyDescent="0.3">
      <c r="A154" s="421" t="s">
        <v>1375</v>
      </c>
      <c r="B154" s="422" t="s">
        <v>1274</v>
      </c>
      <c r="C154" s="422" t="s">
        <v>1321</v>
      </c>
      <c r="D154" s="422" t="s">
        <v>1322</v>
      </c>
      <c r="E154" s="425">
        <v>4</v>
      </c>
      <c r="F154" s="425">
        <v>0</v>
      </c>
      <c r="G154" s="422"/>
      <c r="H154" s="422">
        <v>0</v>
      </c>
      <c r="I154" s="425">
        <v>7</v>
      </c>
      <c r="J154" s="425">
        <v>0</v>
      </c>
      <c r="K154" s="422"/>
      <c r="L154" s="422">
        <v>0</v>
      </c>
      <c r="M154" s="425">
        <v>2</v>
      </c>
      <c r="N154" s="425">
        <v>0</v>
      </c>
      <c r="O154" s="447"/>
      <c r="P154" s="426">
        <v>0</v>
      </c>
    </row>
    <row r="155" spans="1:16" ht="14.4" customHeight="1" x14ac:dyDescent="0.3">
      <c r="A155" s="421" t="s">
        <v>1375</v>
      </c>
      <c r="B155" s="422" t="s">
        <v>1274</v>
      </c>
      <c r="C155" s="422" t="s">
        <v>1323</v>
      </c>
      <c r="D155" s="422" t="s">
        <v>1324</v>
      </c>
      <c r="E155" s="425">
        <v>331</v>
      </c>
      <c r="F155" s="425">
        <v>0</v>
      </c>
      <c r="G155" s="422"/>
      <c r="H155" s="422">
        <v>0</v>
      </c>
      <c r="I155" s="425">
        <v>356</v>
      </c>
      <c r="J155" s="425">
        <v>0</v>
      </c>
      <c r="K155" s="422"/>
      <c r="L155" s="422">
        <v>0</v>
      </c>
      <c r="M155" s="425">
        <v>329</v>
      </c>
      <c r="N155" s="425">
        <v>0</v>
      </c>
      <c r="O155" s="447"/>
      <c r="P155" s="426">
        <v>0</v>
      </c>
    </row>
    <row r="156" spans="1:16" ht="14.4" customHeight="1" x14ac:dyDescent="0.3">
      <c r="A156" s="421" t="s">
        <v>1375</v>
      </c>
      <c r="B156" s="422" t="s">
        <v>1274</v>
      </c>
      <c r="C156" s="422" t="s">
        <v>1325</v>
      </c>
      <c r="D156" s="422" t="s">
        <v>1326</v>
      </c>
      <c r="E156" s="425">
        <v>270</v>
      </c>
      <c r="F156" s="425">
        <v>82500</v>
      </c>
      <c r="G156" s="422">
        <v>1</v>
      </c>
      <c r="H156" s="422">
        <v>305.55555555555554</v>
      </c>
      <c r="I156" s="425">
        <v>265</v>
      </c>
      <c r="J156" s="425">
        <v>80972.22</v>
      </c>
      <c r="K156" s="422">
        <v>0.98148145454545455</v>
      </c>
      <c r="L156" s="422">
        <v>305.55554716981135</v>
      </c>
      <c r="M156" s="425">
        <v>257</v>
      </c>
      <c r="N156" s="425">
        <v>78527.78</v>
      </c>
      <c r="O156" s="447">
        <v>0.9518518787878788</v>
      </c>
      <c r="P156" s="426">
        <v>305.55556420233461</v>
      </c>
    </row>
    <row r="157" spans="1:16" ht="14.4" customHeight="1" x14ac:dyDescent="0.3">
      <c r="A157" s="421" t="s">
        <v>1375</v>
      </c>
      <c r="B157" s="422" t="s">
        <v>1274</v>
      </c>
      <c r="C157" s="422" t="s">
        <v>1327</v>
      </c>
      <c r="D157" s="422" t="s">
        <v>1328</v>
      </c>
      <c r="E157" s="425">
        <v>715</v>
      </c>
      <c r="F157" s="425">
        <v>0</v>
      </c>
      <c r="G157" s="422"/>
      <c r="H157" s="422">
        <v>0</v>
      </c>
      <c r="I157" s="425">
        <v>682</v>
      </c>
      <c r="J157" s="425">
        <v>0</v>
      </c>
      <c r="K157" s="422"/>
      <c r="L157" s="422">
        <v>0</v>
      </c>
      <c r="M157" s="425">
        <v>368</v>
      </c>
      <c r="N157" s="425">
        <v>0</v>
      </c>
      <c r="O157" s="447"/>
      <c r="P157" s="426">
        <v>0</v>
      </c>
    </row>
    <row r="158" spans="1:16" ht="14.4" customHeight="1" x14ac:dyDescent="0.3">
      <c r="A158" s="421" t="s">
        <v>1375</v>
      </c>
      <c r="B158" s="422" t="s">
        <v>1274</v>
      </c>
      <c r="C158" s="422" t="s">
        <v>1329</v>
      </c>
      <c r="D158" s="422" t="s">
        <v>1330</v>
      </c>
      <c r="E158" s="425">
        <v>226</v>
      </c>
      <c r="F158" s="425">
        <v>102955.56</v>
      </c>
      <c r="G158" s="422">
        <v>1</v>
      </c>
      <c r="H158" s="422">
        <v>455.55557522123894</v>
      </c>
      <c r="I158" s="425">
        <v>292</v>
      </c>
      <c r="J158" s="425">
        <v>133022.22999999998</v>
      </c>
      <c r="K158" s="422">
        <v>1.292035417999766</v>
      </c>
      <c r="L158" s="422">
        <v>455.55558219178079</v>
      </c>
      <c r="M158" s="425">
        <v>236</v>
      </c>
      <c r="N158" s="425">
        <v>107511.11</v>
      </c>
      <c r="O158" s="447">
        <v>1.0442477317397914</v>
      </c>
      <c r="P158" s="426">
        <v>455.55555084745765</v>
      </c>
    </row>
    <row r="159" spans="1:16" ht="14.4" customHeight="1" x14ac:dyDescent="0.3">
      <c r="A159" s="421" t="s">
        <v>1375</v>
      </c>
      <c r="B159" s="422" t="s">
        <v>1274</v>
      </c>
      <c r="C159" s="422" t="s">
        <v>1333</v>
      </c>
      <c r="D159" s="422" t="s">
        <v>1334</v>
      </c>
      <c r="E159" s="425">
        <v>276</v>
      </c>
      <c r="F159" s="425">
        <v>21466.67</v>
      </c>
      <c r="G159" s="422">
        <v>1</v>
      </c>
      <c r="H159" s="422">
        <v>77.777789855072456</v>
      </c>
      <c r="I159" s="425">
        <v>277</v>
      </c>
      <c r="J159" s="425">
        <v>21544.449999999997</v>
      </c>
      <c r="K159" s="422">
        <v>1.0036232913628429</v>
      </c>
      <c r="L159" s="422">
        <v>77.777797833935011</v>
      </c>
      <c r="M159" s="425">
        <v>277</v>
      </c>
      <c r="N159" s="425">
        <v>21544.449999999997</v>
      </c>
      <c r="O159" s="447">
        <v>1.0036232913628429</v>
      </c>
      <c r="P159" s="426">
        <v>77.777797833935011</v>
      </c>
    </row>
    <row r="160" spans="1:16" ht="14.4" customHeight="1" x14ac:dyDescent="0.3">
      <c r="A160" s="421" t="s">
        <v>1375</v>
      </c>
      <c r="B160" s="422" t="s">
        <v>1274</v>
      </c>
      <c r="C160" s="422" t="s">
        <v>1412</v>
      </c>
      <c r="D160" s="422" t="s">
        <v>1413</v>
      </c>
      <c r="E160" s="425">
        <v>162</v>
      </c>
      <c r="F160" s="425">
        <v>234000.01</v>
      </c>
      <c r="G160" s="422">
        <v>1</v>
      </c>
      <c r="H160" s="422">
        <v>1444.4445061728395</v>
      </c>
      <c r="I160" s="425">
        <v>137</v>
      </c>
      <c r="J160" s="425">
        <v>197888.88999999998</v>
      </c>
      <c r="K160" s="422">
        <v>0.8456789809538896</v>
      </c>
      <c r="L160" s="422">
        <v>1444.4444525547444</v>
      </c>
      <c r="M160" s="425">
        <v>133</v>
      </c>
      <c r="N160" s="425">
        <v>192111.11000000002</v>
      </c>
      <c r="O160" s="447">
        <v>0.82098761448770885</v>
      </c>
      <c r="P160" s="426">
        <v>1444.4444360902257</v>
      </c>
    </row>
    <row r="161" spans="1:16" ht="14.4" customHeight="1" x14ac:dyDescent="0.3">
      <c r="A161" s="421" t="s">
        <v>1375</v>
      </c>
      <c r="B161" s="422" t="s">
        <v>1274</v>
      </c>
      <c r="C161" s="422" t="s">
        <v>1347</v>
      </c>
      <c r="D161" s="422" t="s">
        <v>1348</v>
      </c>
      <c r="E161" s="425">
        <v>3</v>
      </c>
      <c r="F161" s="425">
        <v>290</v>
      </c>
      <c r="G161" s="422">
        <v>1</v>
      </c>
      <c r="H161" s="422">
        <v>96.666666666666671</v>
      </c>
      <c r="I161" s="425">
        <v>2</v>
      </c>
      <c r="J161" s="425">
        <v>193.34</v>
      </c>
      <c r="K161" s="422">
        <v>0.66668965517241385</v>
      </c>
      <c r="L161" s="422">
        <v>96.67</v>
      </c>
      <c r="M161" s="425">
        <v>2</v>
      </c>
      <c r="N161" s="425">
        <v>193.34</v>
      </c>
      <c r="O161" s="447">
        <v>0.66668965517241385</v>
      </c>
      <c r="P161" s="426">
        <v>96.67</v>
      </c>
    </row>
    <row r="162" spans="1:16" ht="14.4" customHeight="1" x14ac:dyDescent="0.3">
      <c r="A162" s="421" t="s">
        <v>1375</v>
      </c>
      <c r="B162" s="422" t="s">
        <v>1274</v>
      </c>
      <c r="C162" s="422" t="s">
        <v>1414</v>
      </c>
      <c r="D162" s="422" t="s">
        <v>1415</v>
      </c>
      <c r="E162" s="425">
        <v>150</v>
      </c>
      <c r="F162" s="425">
        <v>52500</v>
      </c>
      <c r="G162" s="422">
        <v>1</v>
      </c>
      <c r="H162" s="422">
        <v>350</v>
      </c>
      <c r="I162" s="425">
        <v>166</v>
      </c>
      <c r="J162" s="425">
        <v>58100</v>
      </c>
      <c r="K162" s="422">
        <v>1.1066666666666667</v>
      </c>
      <c r="L162" s="422">
        <v>350</v>
      </c>
      <c r="M162" s="425">
        <v>145</v>
      </c>
      <c r="N162" s="425">
        <v>50750</v>
      </c>
      <c r="O162" s="447">
        <v>0.96666666666666667</v>
      </c>
      <c r="P162" s="426">
        <v>350</v>
      </c>
    </row>
    <row r="163" spans="1:16" ht="14.4" customHeight="1" x14ac:dyDescent="0.3">
      <c r="A163" s="421" t="s">
        <v>1375</v>
      </c>
      <c r="B163" s="422" t="s">
        <v>1274</v>
      </c>
      <c r="C163" s="422" t="s">
        <v>1416</v>
      </c>
      <c r="D163" s="422" t="s">
        <v>1417</v>
      </c>
      <c r="E163" s="425">
        <v>31</v>
      </c>
      <c r="F163" s="425">
        <v>1825.56</v>
      </c>
      <c r="G163" s="422">
        <v>1</v>
      </c>
      <c r="H163" s="422">
        <v>58.889032258064518</v>
      </c>
      <c r="I163" s="425">
        <v>20</v>
      </c>
      <c r="J163" s="425">
        <v>1177.7800000000002</v>
      </c>
      <c r="K163" s="422">
        <v>0.64516093691798693</v>
      </c>
      <c r="L163" s="422">
        <v>58.88900000000001</v>
      </c>
      <c r="M163" s="425">
        <v>14</v>
      </c>
      <c r="N163" s="425">
        <v>824.44999999999993</v>
      </c>
      <c r="O163" s="447">
        <v>0.45161484695107251</v>
      </c>
      <c r="P163" s="426">
        <v>58.889285714285712</v>
      </c>
    </row>
    <row r="164" spans="1:16" ht="14.4" customHeight="1" x14ac:dyDescent="0.3">
      <c r="A164" s="421" t="s">
        <v>1375</v>
      </c>
      <c r="B164" s="422" t="s">
        <v>1274</v>
      </c>
      <c r="C164" s="422" t="s">
        <v>1418</v>
      </c>
      <c r="D164" s="422" t="s">
        <v>1419</v>
      </c>
      <c r="E164" s="425">
        <v>209</v>
      </c>
      <c r="F164" s="425">
        <v>26937.78</v>
      </c>
      <c r="G164" s="422">
        <v>1</v>
      </c>
      <c r="H164" s="422">
        <v>128.8888995215311</v>
      </c>
      <c r="I164" s="425">
        <v>231</v>
      </c>
      <c r="J164" s="425">
        <v>29773.33</v>
      </c>
      <c r="K164" s="422">
        <v>1.105262942974514</v>
      </c>
      <c r="L164" s="422">
        <v>128.88887445887445</v>
      </c>
      <c r="M164" s="425">
        <v>218</v>
      </c>
      <c r="N164" s="425">
        <v>28097.79</v>
      </c>
      <c r="O164" s="447">
        <v>1.0430625686303772</v>
      </c>
      <c r="P164" s="426">
        <v>128.88894495412845</v>
      </c>
    </row>
    <row r="165" spans="1:16" ht="14.4" customHeight="1" x14ac:dyDescent="0.3">
      <c r="A165" s="421" t="s">
        <v>1375</v>
      </c>
      <c r="B165" s="422" t="s">
        <v>1274</v>
      </c>
      <c r="C165" s="422" t="s">
        <v>1359</v>
      </c>
      <c r="D165" s="422" t="s">
        <v>1360</v>
      </c>
      <c r="E165" s="425">
        <v>539</v>
      </c>
      <c r="F165" s="425">
        <v>26351.11</v>
      </c>
      <c r="G165" s="422">
        <v>1</v>
      </c>
      <c r="H165" s="422">
        <v>48.888886827458258</v>
      </c>
      <c r="I165" s="425">
        <v>622</v>
      </c>
      <c r="J165" s="425">
        <v>30408.890000000003</v>
      </c>
      <c r="K165" s="422">
        <v>1.1539889590988768</v>
      </c>
      <c r="L165" s="422">
        <v>48.888890675241164</v>
      </c>
      <c r="M165" s="425">
        <v>549</v>
      </c>
      <c r="N165" s="425">
        <v>26840.010000000006</v>
      </c>
      <c r="O165" s="447">
        <v>1.0185532981343104</v>
      </c>
      <c r="P165" s="426">
        <v>48.888907103825147</v>
      </c>
    </row>
    <row r="166" spans="1:16" ht="14.4" customHeight="1" x14ac:dyDescent="0.3">
      <c r="A166" s="421" t="s">
        <v>1375</v>
      </c>
      <c r="B166" s="422" t="s">
        <v>1274</v>
      </c>
      <c r="C166" s="422" t="s">
        <v>1420</v>
      </c>
      <c r="D166" s="422" t="s">
        <v>1421</v>
      </c>
      <c r="E166" s="425">
        <v>740</v>
      </c>
      <c r="F166" s="425">
        <v>657777.79</v>
      </c>
      <c r="G166" s="422">
        <v>1</v>
      </c>
      <c r="H166" s="422">
        <v>888.88890540540547</v>
      </c>
      <c r="I166" s="425">
        <v>672</v>
      </c>
      <c r="J166" s="425">
        <v>597333.34000000008</v>
      </c>
      <c r="K166" s="422">
        <v>0.90810810136961306</v>
      </c>
      <c r="L166" s="422">
        <v>888.88889880952388</v>
      </c>
      <c r="M166" s="425">
        <v>661</v>
      </c>
      <c r="N166" s="425">
        <v>587555.57000000007</v>
      </c>
      <c r="O166" s="447">
        <v>0.89324324860527748</v>
      </c>
      <c r="P166" s="426">
        <v>888.88891074130117</v>
      </c>
    </row>
    <row r="167" spans="1:16" ht="14.4" customHeight="1" thickBot="1" x14ac:dyDescent="0.35">
      <c r="A167" s="427" t="s">
        <v>1375</v>
      </c>
      <c r="B167" s="428" t="s">
        <v>1274</v>
      </c>
      <c r="C167" s="428" t="s">
        <v>1422</v>
      </c>
      <c r="D167" s="428" t="s">
        <v>1423</v>
      </c>
      <c r="E167" s="431">
        <v>35</v>
      </c>
      <c r="F167" s="431">
        <v>11666.67</v>
      </c>
      <c r="G167" s="428">
        <v>1</v>
      </c>
      <c r="H167" s="428">
        <v>333.33342857142856</v>
      </c>
      <c r="I167" s="431">
        <v>19</v>
      </c>
      <c r="J167" s="431">
        <v>6333.33</v>
      </c>
      <c r="K167" s="428">
        <v>0.54285670204094227</v>
      </c>
      <c r="L167" s="428">
        <v>333.33315789473681</v>
      </c>
      <c r="M167" s="431">
        <v>12</v>
      </c>
      <c r="N167" s="431">
        <v>4000</v>
      </c>
      <c r="O167" s="439">
        <v>0.34285704489798718</v>
      </c>
      <c r="P167" s="432">
        <v>333.33333333333331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105</v>
      </c>
      <c r="B1" s="302"/>
      <c r="C1" s="303"/>
      <c r="D1" s="303"/>
      <c r="E1" s="303"/>
    </row>
    <row r="2" spans="1:5" ht="14.4" customHeight="1" thickBot="1" x14ac:dyDescent="0.35">
      <c r="A2" s="212" t="s">
        <v>255</v>
      </c>
      <c r="B2" s="135"/>
    </row>
    <row r="3" spans="1:5" ht="14.4" customHeight="1" thickBot="1" x14ac:dyDescent="0.35">
      <c r="A3" s="138"/>
      <c r="C3" s="139" t="s">
        <v>93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10508.367777773599</v>
      </c>
      <c r="D4" s="144">
        <f ca="1">IF(ISERROR(VLOOKUP("Náklady celkem",INDIRECT("HI!$A:$G"),5,0)),0,VLOOKUP("Náklady celkem",INDIRECT("HI!$A:$G"),5,0))</f>
        <v>9352.0029400000112</v>
      </c>
      <c r="E4" s="145">
        <f ca="1">IF(C4=0,0,D4/C4)</f>
        <v>0.88995771158491122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76.343939614781746</v>
      </c>
      <c r="D7" s="152">
        <f>IF(ISERROR(HI!E5),"",HI!E5)</f>
        <v>93.155169999999998</v>
      </c>
      <c r="E7" s="149">
        <f t="shared" ref="E7:E13" si="0">IF(C7=0,0,D7/C7)</f>
        <v>1.2202038625468479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229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128</v>
      </c>
      <c r="B10" s="151"/>
      <c r="C10" s="152"/>
      <c r="D10" s="152"/>
      <c r="E10" s="149"/>
    </row>
    <row r="11" spans="1:5" ht="14.4" customHeight="1" x14ac:dyDescent="0.3">
      <c r="A11" s="155" t="s">
        <v>129</v>
      </c>
      <c r="B11" s="151"/>
      <c r="C11" s="152"/>
      <c r="D11" s="152"/>
      <c r="E11" s="149"/>
    </row>
    <row r="12" spans="1:5" ht="14.4" customHeight="1" x14ac:dyDescent="0.3">
      <c r="A12" s="156" t="s">
        <v>133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971.94377688612485</v>
      </c>
      <c r="D13" s="152">
        <f>IF(ISERROR(HI!E6),"",HI!E6)</f>
        <v>922.410580000001</v>
      </c>
      <c r="E13" s="149">
        <f t="shared" si="0"/>
        <v>0.94903697305947432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7153.7497762490984</v>
      </c>
      <c r="D14" s="148">
        <f ca="1">IF(ISERROR(VLOOKUP("Osobní náklady (Kč) *",INDIRECT("HI!$A:$G"),5,0)),0,VLOOKUP("Osobní náklady (Kč) *",INDIRECT("HI!$A:$G"),5,0))</f>
        <v>6610.5873300000012</v>
      </c>
      <c r="E14" s="149">
        <f ca="1">IF(C14=0,0,D14/C14)</f>
        <v>0.92407304375497856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5715.7988800000003</v>
      </c>
      <c r="D16" s="168">
        <f ca="1">IF(ISERROR(VLOOKUP("Výnosy celkem",INDIRECT("HI!$A:$G"),5,0)),0,VLOOKUP("Výnosy celkem",INDIRECT("HI!$A:$G"),5,0))</f>
        <v>5297.3466900000003</v>
      </c>
      <c r="E16" s="169">
        <f t="shared" ref="E16:E18" ca="1" si="1">IF(C16=0,0,D16/C16)</f>
        <v>0.92679025298384887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5715.7988800000003</v>
      </c>
      <c r="D17" s="148">
        <f ca="1">IF(ISERROR(VLOOKUP("Ambulance *",INDIRECT("HI!$A:$G"),5,0)),0,VLOOKUP("Ambulance *",INDIRECT("HI!$A:$G"),5,0))</f>
        <v>5297.3466900000003</v>
      </c>
      <c r="E17" s="149">
        <f t="shared" ca="1" si="1"/>
        <v>0.92679025298384887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107</v>
      </c>
      <c r="C18" s="154">
        <v>1</v>
      </c>
      <c r="D18" s="154">
        <f>IF(ISERROR(VLOOKUP("Celkem:",'ZV Vykáz.-A'!$A:$S,7,0)),"",VLOOKUP("Celkem:",'ZV Vykáz.-A'!$A:$S,7,0))</f>
        <v>0.92679025298384898</v>
      </c>
      <c r="E18" s="149">
        <f t="shared" si="1"/>
        <v>0.92679025298384898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130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131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118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2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65.523099999999999</v>
      </c>
      <c r="C5" s="29">
        <v>47.982170000000004</v>
      </c>
      <c r="D5" s="8"/>
      <c r="E5" s="102">
        <v>93.155169999999998</v>
      </c>
      <c r="F5" s="28">
        <v>76.343939614781746</v>
      </c>
      <c r="G5" s="101">
        <f>E5-F5</f>
        <v>16.811230385218252</v>
      </c>
      <c r="H5" s="107">
        <f>IF(F5&lt;0.00000001,"",E5/F5)</f>
        <v>1.2202038625468479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837.76602000000003</v>
      </c>
      <c r="C6" s="31">
        <v>952.60722000000101</v>
      </c>
      <c r="D6" s="8"/>
      <c r="E6" s="103">
        <v>922.410580000001</v>
      </c>
      <c r="F6" s="30">
        <v>971.94377688612485</v>
      </c>
      <c r="G6" s="104">
        <f>E6-F6</f>
        <v>-49.533196886123847</v>
      </c>
      <c r="H6" s="108">
        <f>IF(F6&lt;0.00000001,"",E6/F6)</f>
        <v>0.94903697305947432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6163.62536</v>
      </c>
      <c r="C7" s="31">
        <v>6196.8682900000113</v>
      </c>
      <c r="D7" s="8"/>
      <c r="E7" s="103">
        <v>6610.5873300000012</v>
      </c>
      <c r="F7" s="30">
        <v>7153.7497762490984</v>
      </c>
      <c r="G7" s="104">
        <f>E7-F7</f>
        <v>-543.16244624909723</v>
      </c>
      <c r="H7" s="108">
        <f>IF(F7&lt;0.00000001,"",E7/F7)</f>
        <v>0.92407304375497856</v>
      </c>
    </row>
    <row r="8" spans="1:8" ht="14.4" customHeight="1" thickBot="1" x14ac:dyDescent="0.35">
      <c r="A8" s="1" t="s">
        <v>63</v>
      </c>
      <c r="B8" s="11">
        <v>1687.7460399999995</v>
      </c>
      <c r="C8" s="33">
        <v>1544.1989899999987</v>
      </c>
      <c r="D8" s="8"/>
      <c r="E8" s="105">
        <v>1725.8498600000089</v>
      </c>
      <c r="F8" s="32">
        <v>2306.3302850235941</v>
      </c>
      <c r="G8" s="106">
        <f>E8-F8</f>
        <v>-580.48042502358521</v>
      </c>
      <c r="H8" s="109">
        <f>IF(F8&lt;0.00000001,"",E8/F8)</f>
        <v>0.74830993253958555</v>
      </c>
    </row>
    <row r="9" spans="1:8" ht="14.4" customHeight="1" thickBot="1" x14ac:dyDescent="0.35">
      <c r="A9" s="2" t="s">
        <v>64</v>
      </c>
      <c r="B9" s="3">
        <v>8754.6605199999995</v>
      </c>
      <c r="C9" s="35">
        <v>8741.6566700000112</v>
      </c>
      <c r="D9" s="8"/>
      <c r="E9" s="3">
        <v>9352.0029400000112</v>
      </c>
      <c r="F9" s="34">
        <v>10508.367777773599</v>
      </c>
      <c r="G9" s="34">
        <f>E9-F9</f>
        <v>-1156.3648377735881</v>
      </c>
      <c r="H9" s="110">
        <f>IF(F9&lt;0.00000001,"",E9/F9)</f>
        <v>0.88995771158491122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5715.7988800000003</v>
      </c>
      <c r="C11" s="29">
        <f>IF(ISERROR(VLOOKUP("Celkem:",'ZV Vykáz.-A'!A:F,4,0)),0,VLOOKUP("Celkem:",'ZV Vykáz.-A'!A:F,4,0)/1000)</f>
        <v>5791.9089200000035</v>
      </c>
      <c r="D11" s="8"/>
      <c r="E11" s="102">
        <f>IF(ISERROR(VLOOKUP("Celkem:",'ZV Vykáz.-A'!A:F,6,0)),0,VLOOKUP("Celkem:",'ZV Vykáz.-A'!A:F,6,0)/1000)</f>
        <v>5297.3466900000003</v>
      </c>
      <c r="F11" s="28">
        <f>B11</f>
        <v>5715.7988800000003</v>
      </c>
      <c r="G11" s="101">
        <f>E11-F11</f>
        <v>-418.45218999999997</v>
      </c>
      <c r="H11" s="107">
        <f>IF(F11&lt;0.00000001,"",E11/F11)</f>
        <v>0.92679025298384887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5715.7988800000003</v>
      </c>
      <c r="C13" s="37">
        <f>SUM(C11:C12)</f>
        <v>5791.9089200000035</v>
      </c>
      <c r="D13" s="8"/>
      <c r="E13" s="5">
        <f>SUM(E11:E12)</f>
        <v>5297.3466900000003</v>
      </c>
      <c r="F13" s="36">
        <f>SUM(F11:F12)</f>
        <v>5715.7988800000003</v>
      </c>
      <c r="G13" s="36">
        <f>E13-F13</f>
        <v>-418.45218999999997</v>
      </c>
      <c r="H13" s="111">
        <f>IF(F13&lt;0.00000001,"",E13/F13)</f>
        <v>0.92679025298384887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0.65288641026596894</v>
      </c>
      <c r="C15" s="39">
        <f>IF(C9=0,"",C13/C9)</f>
        <v>0.66256421850527747</v>
      </c>
      <c r="D15" s="8"/>
      <c r="E15" s="6">
        <f>IF(E9=0,"",E13/E9)</f>
        <v>0.56643980161109675</v>
      </c>
      <c r="F15" s="38">
        <f>IF(F9=0,"",F13/F9)</f>
        <v>0.54392832463378082</v>
      </c>
      <c r="G15" s="38">
        <f>IF(ISERROR(F15-E15),"",E15-F15)</f>
        <v>2.2511476977315925E-2</v>
      </c>
      <c r="H15" s="112">
        <f>IF(ISERROR(F15-E15),"",IF(F15&lt;0.00000001,"",E15/F15))</f>
        <v>1.0413868444752763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176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175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230</v>
      </c>
    </row>
    <row r="21" spans="1:8" ht="14.4" customHeight="1" x14ac:dyDescent="0.3">
      <c r="A21" s="99" t="s">
        <v>136</v>
      </c>
    </row>
    <row r="22" spans="1:8" ht="14.4" customHeight="1" x14ac:dyDescent="0.3">
      <c r="A22" s="100" t="s">
        <v>137</v>
      </c>
    </row>
    <row r="23" spans="1:8" ht="14.4" customHeight="1" x14ac:dyDescent="0.3">
      <c r="A23" s="100" t="s">
        <v>138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2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0.58688156031036198</v>
      </c>
      <c r="C4" s="185">
        <f t="shared" ref="C4:M4" si="0">(C10+C8)/C6</f>
        <v>0.62048645828674676</v>
      </c>
      <c r="D4" s="185">
        <f t="shared" si="0"/>
        <v>0.56643982727404874</v>
      </c>
      <c r="E4" s="185">
        <f t="shared" si="0"/>
        <v>0.56643982727404874</v>
      </c>
      <c r="F4" s="185">
        <f t="shared" si="0"/>
        <v>0.56643982727404874</v>
      </c>
      <c r="G4" s="185">
        <f t="shared" si="0"/>
        <v>0.56643982727404874</v>
      </c>
      <c r="H4" s="185">
        <f t="shared" si="0"/>
        <v>0.56643982727404874</v>
      </c>
      <c r="I4" s="185">
        <f t="shared" si="0"/>
        <v>0.56643982727404874</v>
      </c>
      <c r="J4" s="185">
        <f t="shared" si="0"/>
        <v>0.56643982727404874</v>
      </c>
      <c r="K4" s="185">
        <f t="shared" si="0"/>
        <v>0.56643982727404874</v>
      </c>
      <c r="L4" s="185">
        <f t="shared" si="0"/>
        <v>0.56643982727404874</v>
      </c>
      <c r="M4" s="185">
        <f t="shared" si="0"/>
        <v>0.56643982727404874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3001.3290400000001</v>
      </c>
      <c r="C5" s="185">
        <f>IF(ISERROR(VLOOKUP($A5,'Man Tab'!$A:$Q,COLUMN()+2,0)),0,VLOOKUP($A5,'Man Tab'!$A:$Q,COLUMN()+2,0))</f>
        <v>2959.68073000001</v>
      </c>
      <c r="D5" s="185">
        <f>IF(ISERROR(VLOOKUP($A5,'Man Tab'!$A:$Q,COLUMN()+2,0)),0,VLOOKUP($A5,'Man Tab'!$A:$Q,COLUMN()+2,0))</f>
        <v>3390.9931700000002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3001.3290400000001</v>
      </c>
      <c r="C6" s="187">
        <f t="shared" ref="C6:M6" si="1">C5+B6</f>
        <v>5961.0097700000097</v>
      </c>
      <c r="D6" s="187">
        <f t="shared" si="1"/>
        <v>9352.0029400000094</v>
      </c>
      <c r="E6" s="187">
        <f t="shared" si="1"/>
        <v>9352.0029400000094</v>
      </c>
      <c r="F6" s="187">
        <f t="shared" si="1"/>
        <v>9352.0029400000094</v>
      </c>
      <c r="G6" s="187">
        <f t="shared" si="1"/>
        <v>9352.0029400000094</v>
      </c>
      <c r="H6" s="187">
        <f t="shared" si="1"/>
        <v>9352.0029400000094</v>
      </c>
      <c r="I6" s="187">
        <f t="shared" si="1"/>
        <v>9352.0029400000094</v>
      </c>
      <c r="J6" s="187">
        <f t="shared" si="1"/>
        <v>9352.0029400000094</v>
      </c>
      <c r="K6" s="187">
        <f t="shared" si="1"/>
        <v>9352.0029400000094</v>
      </c>
      <c r="L6" s="187">
        <f t="shared" si="1"/>
        <v>9352.0029400000094</v>
      </c>
      <c r="M6" s="187">
        <f t="shared" si="1"/>
        <v>9352.0029400000094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1761424.6700000011</v>
      </c>
      <c r="C9" s="186">
        <v>1937301.1699999997</v>
      </c>
      <c r="D9" s="186">
        <v>1598621.0900000003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1761.424670000001</v>
      </c>
      <c r="C10" s="187">
        <f t="shared" ref="C10:M10" si="3">C9/1000+B10</f>
        <v>3698.725840000001</v>
      </c>
      <c r="D10" s="187">
        <f t="shared" si="3"/>
        <v>5297.3469300000015</v>
      </c>
      <c r="E10" s="187">
        <f t="shared" si="3"/>
        <v>5297.3469300000015</v>
      </c>
      <c r="F10" s="187">
        <f t="shared" si="3"/>
        <v>5297.3469300000015</v>
      </c>
      <c r="G10" s="187">
        <f t="shared" si="3"/>
        <v>5297.3469300000015</v>
      </c>
      <c r="H10" s="187">
        <f t="shared" si="3"/>
        <v>5297.3469300000015</v>
      </c>
      <c r="I10" s="187">
        <f t="shared" si="3"/>
        <v>5297.3469300000015</v>
      </c>
      <c r="J10" s="187">
        <f t="shared" si="3"/>
        <v>5297.3469300000015</v>
      </c>
      <c r="K10" s="187">
        <f t="shared" si="3"/>
        <v>5297.3469300000015</v>
      </c>
      <c r="L10" s="187">
        <f t="shared" si="3"/>
        <v>5297.3469300000015</v>
      </c>
      <c r="M10" s="187">
        <f t="shared" si="3"/>
        <v>5297.3469300000015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3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0.54392832463378082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0.54392832463378082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8" customFormat="1" ht="14.4" customHeight="1" thickBot="1" x14ac:dyDescent="0.3">
      <c r="A2" s="212" t="s">
        <v>255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233</v>
      </c>
      <c r="E4" s="114" t="s">
        <v>234</v>
      </c>
      <c r="F4" s="114" t="s">
        <v>235</v>
      </c>
      <c r="G4" s="114" t="s">
        <v>236</v>
      </c>
      <c r="H4" s="114" t="s">
        <v>237</v>
      </c>
      <c r="I4" s="114" t="s">
        <v>238</v>
      </c>
      <c r="J4" s="114" t="s">
        <v>239</v>
      </c>
      <c r="K4" s="114" t="s">
        <v>240</v>
      </c>
      <c r="L4" s="114" t="s">
        <v>241</v>
      </c>
      <c r="M4" s="114" t="s">
        <v>242</v>
      </c>
      <c r="N4" s="114" t="s">
        <v>243</v>
      </c>
      <c r="O4" s="114" t="s">
        <v>244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93.155169999999998</v>
      </c>
      <c r="Q7" s="81">
        <v>1.2202038625460001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922.41057999999998</v>
      </c>
      <c r="Q9" s="81">
        <v>0.94903697305900003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141.09700000000001</v>
      </c>
      <c r="Q11" s="81">
        <v>1.117536170957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13.518750000000001</v>
      </c>
      <c r="Q12" s="81">
        <v>1.3066770021509999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23.263369999999998</v>
      </c>
      <c r="Q13" s="81">
        <v>0.76273346664700004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528.96699999999998</v>
      </c>
      <c r="Q14" s="81">
        <v>1.472415025538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219.96200999999999</v>
      </c>
      <c r="Q17" s="81">
        <v>0.243051380526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0.66100000000000003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562.57012999999995</v>
      </c>
      <c r="Q19" s="81">
        <v>0.83659984203000004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6610.5873300000103</v>
      </c>
      <c r="Q20" s="81">
        <v>0.92407304375400001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232.16300000000001</v>
      </c>
      <c r="Q21" s="81">
        <v>1.1464839867279999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3.19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256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0.45760000000000001</v>
      </c>
      <c r="Q24" s="81">
        <v>17.943484981181001</v>
      </c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9352.0029400000094</v>
      </c>
      <c r="Q25" s="82">
        <v>0.88995771158400006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252.90145999999999</v>
      </c>
      <c r="E26" s="52">
        <v>297.85705999999999</v>
      </c>
      <c r="F26" s="52">
        <v>305.51240000000001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856.27092000000005</v>
      </c>
      <c r="Q26" s="81" t="s">
        <v>256</v>
      </c>
    </row>
    <row r="27" spans="1:17" ht="14.4" customHeight="1" x14ac:dyDescent="0.3">
      <c r="A27" s="18" t="s">
        <v>42</v>
      </c>
      <c r="B27" s="54">
        <v>42033.471111094397</v>
      </c>
      <c r="C27" s="55">
        <v>3502.7892592578701</v>
      </c>
      <c r="D27" s="55">
        <v>3254.2305000000001</v>
      </c>
      <c r="E27" s="55">
        <v>3257.5377900000099</v>
      </c>
      <c r="F27" s="55">
        <v>3696.5055699999998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10208.273859999999</v>
      </c>
      <c r="Q27" s="82">
        <v>0.97144238533299998</v>
      </c>
    </row>
    <row r="28" spans="1:17" ht="14.4" customHeight="1" x14ac:dyDescent="0.3">
      <c r="A28" s="16" t="s">
        <v>43</v>
      </c>
      <c r="B28" s="51">
        <v>10544.551229000799</v>
      </c>
      <c r="C28" s="52">
        <v>878.71260241673497</v>
      </c>
      <c r="D28" s="52">
        <v>573.98527999999999</v>
      </c>
      <c r="E28" s="52">
        <v>708.24627999999996</v>
      </c>
      <c r="F28" s="52">
        <v>1310.97012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2593.2016800000001</v>
      </c>
      <c r="Q28" s="81">
        <v>0.98371248758899998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253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2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249</v>
      </c>
      <c r="G4" s="323" t="s">
        <v>51</v>
      </c>
      <c r="H4" s="126" t="s">
        <v>122</v>
      </c>
      <c r="I4" s="321" t="s">
        <v>52</v>
      </c>
      <c r="J4" s="323" t="s">
        <v>251</v>
      </c>
      <c r="K4" s="324" t="s">
        <v>252</v>
      </c>
    </row>
    <row r="5" spans="1:11" ht="42" thickBot="1" x14ac:dyDescent="0.35">
      <c r="A5" s="70"/>
      <c r="B5" s="24" t="s">
        <v>245</v>
      </c>
      <c r="C5" s="25" t="s">
        <v>246</v>
      </c>
      <c r="D5" s="26" t="s">
        <v>247</v>
      </c>
      <c r="E5" s="26" t="s">
        <v>248</v>
      </c>
      <c r="F5" s="322"/>
      <c r="G5" s="322"/>
      <c r="H5" s="25" t="s">
        <v>250</v>
      </c>
      <c r="I5" s="322"/>
      <c r="J5" s="322"/>
      <c r="K5" s="325"/>
    </row>
    <row r="6" spans="1:11" ht="14.4" customHeight="1" thickBot="1" x14ac:dyDescent="0.35">
      <c r="A6" s="393" t="s">
        <v>258</v>
      </c>
      <c r="B6" s="375">
        <v>39241.978518844197</v>
      </c>
      <c r="C6" s="375">
        <v>38262.041570000001</v>
      </c>
      <c r="D6" s="376">
        <v>-979.93694884414401</v>
      </c>
      <c r="E6" s="377">
        <v>0.97502835010199995</v>
      </c>
      <c r="F6" s="375">
        <v>42033.471111094397</v>
      </c>
      <c r="G6" s="376">
        <v>10508.367777773599</v>
      </c>
      <c r="H6" s="378">
        <v>3390.9931700000002</v>
      </c>
      <c r="I6" s="375">
        <v>9352.0029400000094</v>
      </c>
      <c r="J6" s="376">
        <v>-1156.3648377735999</v>
      </c>
      <c r="K6" s="379">
        <v>0.22248942789600001</v>
      </c>
    </row>
    <row r="7" spans="1:11" ht="14.4" customHeight="1" thickBot="1" x14ac:dyDescent="0.35">
      <c r="A7" s="394" t="s">
        <v>259</v>
      </c>
      <c r="B7" s="375">
        <v>7008.8365489464804</v>
      </c>
      <c r="C7" s="375">
        <v>6369.9066599999996</v>
      </c>
      <c r="D7" s="376">
        <v>-638.92988894647897</v>
      </c>
      <c r="E7" s="377">
        <v>0.90883937947600002</v>
      </c>
      <c r="F7" s="375">
        <v>6298.5684741323703</v>
      </c>
      <c r="G7" s="376">
        <v>1574.6421185330901</v>
      </c>
      <c r="H7" s="378">
        <v>675.87815999999998</v>
      </c>
      <c r="I7" s="375">
        <v>1722.4076700000001</v>
      </c>
      <c r="J7" s="376">
        <v>147.765551466907</v>
      </c>
      <c r="K7" s="379">
        <v>0.27346018020899998</v>
      </c>
    </row>
    <row r="8" spans="1:11" ht="14.4" customHeight="1" thickBot="1" x14ac:dyDescent="0.35">
      <c r="A8" s="395" t="s">
        <v>260</v>
      </c>
      <c r="B8" s="375">
        <v>5008.3498227577402</v>
      </c>
      <c r="C8" s="375">
        <v>4889.4956599999996</v>
      </c>
      <c r="D8" s="376">
        <v>-118.85416275774</v>
      </c>
      <c r="E8" s="377">
        <v>0.97626879771499997</v>
      </c>
      <c r="F8" s="375">
        <v>4861.5633069067599</v>
      </c>
      <c r="G8" s="376">
        <v>1215.39082672669</v>
      </c>
      <c r="H8" s="378">
        <v>509.01916</v>
      </c>
      <c r="I8" s="375">
        <v>1193.44067</v>
      </c>
      <c r="J8" s="376">
        <v>-21.950156726688999</v>
      </c>
      <c r="K8" s="379">
        <v>0.24548495918999999</v>
      </c>
    </row>
    <row r="9" spans="1:11" ht="14.4" customHeight="1" thickBot="1" x14ac:dyDescent="0.35">
      <c r="A9" s="396" t="s">
        <v>261</v>
      </c>
      <c r="B9" s="380">
        <v>0</v>
      </c>
      <c r="C9" s="380">
        <v>-3.2899999999999999E-2</v>
      </c>
      <c r="D9" s="381">
        <v>-3.2899999999999999E-2</v>
      </c>
      <c r="E9" s="382" t="s">
        <v>256</v>
      </c>
      <c r="F9" s="380">
        <v>0</v>
      </c>
      <c r="G9" s="381">
        <v>0</v>
      </c>
      <c r="H9" s="383">
        <v>-3.4399999999999999E-3</v>
      </c>
      <c r="I9" s="380">
        <v>-4.1999999999999997E-3</v>
      </c>
      <c r="J9" s="381">
        <v>-4.1999999999999997E-3</v>
      </c>
      <c r="K9" s="384" t="s">
        <v>256</v>
      </c>
    </row>
    <row r="10" spans="1:11" ht="14.4" customHeight="1" thickBot="1" x14ac:dyDescent="0.35">
      <c r="A10" s="397" t="s">
        <v>262</v>
      </c>
      <c r="B10" s="375">
        <v>0</v>
      </c>
      <c r="C10" s="375">
        <v>-3.2899999999999999E-2</v>
      </c>
      <c r="D10" s="376">
        <v>-3.2899999999999999E-2</v>
      </c>
      <c r="E10" s="385" t="s">
        <v>256</v>
      </c>
      <c r="F10" s="375">
        <v>0</v>
      </c>
      <c r="G10" s="376">
        <v>0</v>
      </c>
      <c r="H10" s="378">
        <v>-3.4399999999999999E-3</v>
      </c>
      <c r="I10" s="375">
        <v>-4.1999999999999997E-3</v>
      </c>
      <c r="J10" s="376">
        <v>-4.1999999999999997E-3</v>
      </c>
      <c r="K10" s="386" t="s">
        <v>256</v>
      </c>
    </row>
    <row r="11" spans="1:11" ht="14.4" customHeight="1" thickBot="1" x14ac:dyDescent="0.35">
      <c r="A11" s="396" t="s">
        <v>263</v>
      </c>
      <c r="B11" s="380">
        <v>275.76606941463501</v>
      </c>
      <c r="C11" s="380">
        <v>294.83587999999997</v>
      </c>
      <c r="D11" s="381">
        <v>19.069810585365001</v>
      </c>
      <c r="E11" s="387">
        <v>1.069152128199</v>
      </c>
      <c r="F11" s="380">
        <v>305.37575845912698</v>
      </c>
      <c r="G11" s="381">
        <v>76.343939614780993</v>
      </c>
      <c r="H11" s="383">
        <v>39.456000000000003</v>
      </c>
      <c r="I11" s="380">
        <v>93.155169999999998</v>
      </c>
      <c r="J11" s="381">
        <v>16.811230385218</v>
      </c>
      <c r="K11" s="388">
        <v>0.30505096563599998</v>
      </c>
    </row>
    <row r="12" spans="1:11" ht="14.4" customHeight="1" thickBot="1" x14ac:dyDescent="0.35">
      <c r="A12" s="397" t="s">
        <v>264</v>
      </c>
      <c r="B12" s="375">
        <v>254.21004598163501</v>
      </c>
      <c r="C12" s="375">
        <v>249.32192000000001</v>
      </c>
      <c r="D12" s="376">
        <v>-4.8881259816349996</v>
      </c>
      <c r="E12" s="377">
        <v>0.98077131073699997</v>
      </c>
      <c r="F12" s="375">
        <v>255.99999193662001</v>
      </c>
      <c r="G12" s="376">
        <v>63.999997984155002</v>
      </c>
      <c r="H12" s="378">
        <v>31.75028</v>
      </c>
      <c r="I12" s="375">
        <v>76.616410000000002</v>
      </c>
      <c r="J12" s="376">
        <v>12.616412015845</v>
      </c>
      <c r="K12" s="379">
        <v>0.29928286098899998</v>
      </c>
    </row>
    <row r="13" spans="1:11" ht="14.4" customHeight="1" thickBot="1" x14ac:dyDescent="0.35">
      <c r="A13" s="397" t="s">
        <v>265</v>
      </c>
      <c r="B13" s="375">
        <v>3.9215472014869999</v>
      </c>
      <c r="C13" s="375">
        <v>1.69896</v>
      </c>
      <c r="D13" s="376">
        <v>-2.2225872014869998</v>
      </c>
      <c r="E13" s="377">
        <v>0.43323716704300003</v>
      </c>
      <c r="F13" s="375">
        <v>1.2833468323720001</v>
      </c>
      <c r="G13" s="376">
        <v>0.32083670809300002</v>
      </c>
      <c r="H13" s="378">
        <v>0.11572</v>
      </c>
      <c r="I13" s="375">
        <v>0.64061000000000001</v>
      </c>
      <c r="J13" s="376">
        <v>0.31977329190600001</v>
      </c>
      <c r="K13" s="379">
        <v>0.49917137272599998</v>
      </c>
    </row>
    <row r="14" spans="1:11" ht="14.4" customHeight="1" thickBot="1" x14ac:dyDescent="0.35">
      <c r="A14" s="397" t="s">
        <v>266</v>
      </c>
      <c r="B14" s="375">
        <v>0</v>
      </c>
      <c r="C14" s="375">
        <v>0</v>
      </c>
      <c r="D14" s="376">
        <v>0</v>
      </c>
      <c r="E14" s="377">
        <v>1</v>
      </c>
      <c r="F14" s="375">
        <v>0</v>
      </c>
      <c r="G14" s="376">
        <v>0</v>
      </c>
      <c r="H14" s="378">
        <v>0</v>
      </c>
      <c r="I14" s="375">
        <v>0.10105</v>
      </c>
      <c r="J14" s="376">
        <v>0.10105</v>
      </c>
      <c r="K14" s="386" t="s">
        <v>267</v>
      </c>
    </row>
    <row r="15" spans="1:11" ht="14.4" customHeight="1" thickBot="1" x14ac:dyDescent="0.35">
      <c r="A15" s="397" t="s">
        <v>268</v>
      </c>
      <c r="B15" s="375">
        <v>17.634476231511002</v>
      </c>
      <c r="C15" s="375">
        <v>43.814999999999998</v>
      </c>
      <c r="D15" s="376">
        <v>26.180523768488001</v>
      </c>
      <c r="E15" s="377">
        <v>2.4846215688390001</v>
      </c>
      <c r="F15" s="375">
        <v>48.092419690134001</v>
      </c>
      <c r="G15" s="376">
        <v>12.023104922532999</v>
      </c>
      <c r="H15" s="378">
        <v>7.59</v>
      </c>
      <c r="I15" s="375">
        <v>15.7971</v>
      </c>
      <c r="J15" s="376">
        <v>3.773995077466</v>
      </c>
      <c r="K15" s="379">
        <v>0.32847380318500002</v>
      </c>
    </row>
    <row r="16" spans="1:11" ht="14.4" customHeight="1" thickBot="1" x14ac:dyDescent="0.35">
      <c r="A16" s="396" t="s">
        <v>269</v>
      </c>
      <c r="B16" s="380">
        <v>3908.1860427184201</v>
      </c>
      <c r="C16" s="380">
        <v>3858.9077299999999</v>
      </c>
      <c r="D16" s="381">
        <v>-49.278312718414</v>
      </c>
      <c r="E16" s="387">
        <v>0.98739100130299995</v>
      </c>
      <c r="F16" s="380">
        <v>3887.7751075444999</v>
      </c>
      <c r="G16" s="381">
        <v>971.94377688612599</v>
      </c>
      <c r="H16" s="383">
        <v>430.37824000000001</v>
      </c>
      <c r="I16" s="380">
        <v>922.41057999999998</v>
      </c>
      <c r="J16" s="381">
        <v>-49.533196886124998</v>
      </c>
      <c r="K16" s="388">
        <v>0.237259243264</v>
      </c>
    </row>
    <row r="17" spans="1:11" ht="14.4" customHeight="1" thickBot="1" x14ac:dyDescent="0.35">
      <c r="A17" s="397" t="s">
        <v>270</v>
      </c>
      <c r="B17" s="375">
        <v>2.9999989231200002</v>
      </c>
      <c r="C17" s="375">
        <v>0</v>
      </c>
      <c r="D17" s="376">
        <v>-2.9999989231200002</v>
      </c>
      <c r="E17" s="377">
        <v>0</v>
      </c>
      <c r="F17" s="375">
        <v>0</v>
      </c>
      <c r="G17" s="376">
        <v>0</v>
      </c>
      <c r="H17" s="378">
        <v>0</v>
      </c>
      <c r="I17" s="375">
        <v>0</v>
      </c>
      <c r="J17" s="376">
        <v>0</v>
      </c>
      <c r="K17" s="379">
        <v>3</v>
      </c>
    </row>
    <row r="18" spans="1:11" ht="14.4" customHeight="1" thickBot="1" x14ac:dyDescent="0.35">
      <c r="A18" s="397" t="s">
        <v>271</v>
      </c>
      <c r="B18" s="375">
        <v>0.22645976014399999</v>
      </c>
      <c r="C18" s="375">
        <v>0</v>
      </c>
      <c r="D18" s="376">
        <v>-0.22645976014399999</v>
      </c>
      <c r="E18" s="377">
        <v>0</v>
      </c>
      <c r="F18" s="375">
        <v>0</v>
      </c>
      <c r="G18" s="376">
        <v>0</v>
      </c>
      <c r="H18" s="378">
        <v>0</v>
      </c>
      <c r="I18" s="375">
        <v>0</v>
      </c>
      <c r="J18" s="376">
        <v>0</v>
      </c>
      <c r="K18" s="379">
        <v>3</v>
      </c>
    </row>
    <row r="19" spans="1:11" ht="14.4" customHeight="1" thickBot="1" x14ac:dyDescent="0.35">
      <c r="A19" s="397" t="s">
        <v>272</v>
      </c>
      <c r="B19" s="375">
        <v>1.3877245097040001</v>
      </c>
      <c r="C19" s="375">
        <v>0.77522999999999997</v>
      </c>
      <c r="D19" s="376">
        <v>-0.61249450970399999</v>
      </c>
      <c r="E19" s="377">
        <v>0.55863393244000004</v>
      </c>
      <c r="F19" s="375">
        <v>0.77522997558200002</v>
      </c>
      <c r="G19" s="376">
        <v>0.19380749389499999</v>
      </c>
      <c r="H19" s="378">
        <v>0</v>
      </c>
      <c r="I19" s="375">
        <v>0</v>
      </c>
      <c r="J19" s="376">
        <v>-0.19380749389499999</v>
      </c>
      <c r="K19" s="379">
        <v>0</v>
      </c>
    </row>
    <row r="20" spans="1:11" ht="14.4" customHeight="1" thickBot="1" x14ac:dyDescent="0.35">
      <c r="A20" s="397" t="s">
        <v>273</v>
      </c>
      <c r="B20" s="375">
        <v>54.200525703906003</v>
      </c>
      <c r="C20" s="375">
        <v>58.391559999999998</v>
      </c>
      <c r="D20" s="376">
        <v>4.191034296093</v>
      </c>
      <c r="E20" s="377">
        <v>1.077324606019</v>
      </c>
      <c r="F20" s="375">
        <v>60.999998078647003</v>
      </c>
      <c r="G20" s="376">
        <v>15.249999519662</v>
      </c>
      <c r="H20" s="378">
        <v>3.3793600000000001</v>
      </c>
      <c r="I20" s="375">
        <v>17.658940000000001</v>
      </c>
      <c r="J20" s="376">
        <v>2.4089404803379999</v>
      </c>
      <c r="K20" s="379">
        <v>0.28949082878999999</v>
      </c>
    </row>
    <row r="21" spans="1:11" ht="14.4" customHeight="1" thickBot="1" x14ac:dyDescent="0.35">
      <c r="A21" s="397" t="s">
        <v>274</v>
      </c>
      <c r="B21" s="375">
        <v>74.822096011097997</v>
      </c>
      <c r="C21" s="375">
        <v>83.550460000000001</v>
      </c>
      <c r="D21" s="376">
        <v>8.7283639889020002</v>
      </c>
      <c r="E21" s="377">
        <v>1.1166548981410001</v>
      </c>
      <c r="F21" s="375">
        <v>87.999997228213005</v>
      </c>
      <c r="G21" s="376">
        <v>21.999999307052999</v>
      </c>
      <c r="H21" s="378">
        <v>2.9196499999999999</v>
      </c>
      <c r="I21" s="375">
        <v>11.525410000000001</v>
      </c>
      <c r="J21" s="376">
        <v>-10.474589307053</v>
      </c>
      <c r="K21" s="379">
        <v>0.13097057230699999</v>
      </c>
    </row>
    <row r="22" spans="1:11" ht="14.4" customHeight="1" thickBot="1" x14ac:dyDescent="0.35">
      <c r="A22" s="397" t="s">
        <v>275</v>
      </c>
      <c r="B22" s="375">
        <v>71.585487819205994</v>
      </c>
      <c r="C22" s="375">
        <v>73.231430000000003</v>
      </c>
      <c r="D22" s="376">
        <v>1.6459421807929999</v>
      </c>
      <c r="E22" s="377">
        <v>1.0229926795349999</v>
      </c>
      <c r="F22" s="375">
        <v>74.999997637681005</v>
      </c>
      <c r="G22" s="376">
        <v>18.749999409419999</v>
      </c>
      <c r="H22" s="378">
        <v>3.3142999999999998</v>
      </c>
      <c r="I22" s="375">
        <v>18.636790000000001</v>
      </c>
      <c r="J22" s="376">
        <v>-0.11320940942</v>
      </c>
      <c r="K22" s="379">
        <v>0.24849054115999999</v>
      </c>
    </row>
    <row r="23" spans="1:11" ht="14.4" customHeight="1" thickBot="1" x14ac:dyDescent="0.35">
      <c r="A23" s="397" t="s">
        <v>276</v>
      </c>
      <c r="B23" s="375">
        <v>5.9938415171989998</v>
      </c>
      <c r="C23" s="375">
        <v>5.9203900000000003</v>
      </c>
      <c r="D23" s="376">
        <v>-7.3451517199000005E-2</v>
      </c>
      <c r="E23" s="377">
        <v>0.987745502281</v>
      </c>
      <c r="F23" s="375">
        <v>5.9999998110139998</v>
      </c>
      <c r="G23" s="376">
        <v>1.4999999527529999</v>
      </c>
      <c r="H23" s="378">
        <v>0.18</v>
      </c>
      <c r="I23" s="375">
        <v>1.2723500000000001</v>
      </c>
      <c r="J23" s="376">
        <v>-0.22764995275300001</v>
      </c>
      <c r="K23" s="379">
        <v>0.212058340012</v>
      </c>
    </row>
    <row r="24" spans="1:11" ht="14.4" customHeight="1" thickBot="1" x14ac:dyDescent="0.35">
      <c r="A24" s="397" t="s">
        <v>277</v>
      </c>
      <c r="B24" s="375">
        <v>165.03610098861901</v>
      </c>
      <c r="C24" s="375">
        <v>181.35649000000001</v>
      </c>
      <c r="D24" s="376">
        <v>16.320389011381</v>
      </c>
      <c r="E24" s="377">
        <v>1.098889812069</v>
      </c>
      <c r="F24" s="375">
        <v>178.999994361934</v>
      </c>
      <c r="G24" s="376">
        <v>44.749998590483003</v>
      </c>
      <c r="H24" s="378">
        <v>19.505310000000001</v>
      </c>
      <c r="I24" s="375">
        <v>50.331110000000002</v>
      </c>
      <c r="J24" s="376">
        <v>5.5811114095159997</v>
      </c>
      <c r="K24" s="379">
        <v>0.28117939433099998</v>
      </c>
    </row>
    <row r="25" spans="1:11" ht="14.4" customHeight="1" thickBot="1" x14ac:dyDescent="0.35">
      <c r="A25" s="397" t="s">
        <v>278</v>
      </c>
      <c r="B25" s="375">
        <v>3531.9338074854199</v>
      </c>
      <c r="C25" s="375">
        <v>3455.68217</v>
      </c>
      <c r="D25" s="376">
        <v>-76.251637485415003</v>
      </c>
      <c r="E25" s="377">
        <v>0.97841079656499996</v>
      </c>
      <c r="F25" s="375">
        <v>3477.99989045143</v>
      </c>
      <c r="G25" s="376">
        <v>869.49997261285796</v>
      </c>
      <c r="H25" s="378">
        <v>401.07961999999998</v>
      </c>
      <c r="I25" s="375">
        <v>822.98598000000004</v>
      </c>
      <c r="J25" s="376">
        <v>-46.513992612857002</v>
      </c>
      <c r="K25" s="379">
        <v>0.23662622366899999</v>
      </c>
    </row>
    <row r="26" spans="1:11" ht="14.4" customHeight="1" thickBot="1" x14ac:dyDescent="0.35">
      <c r="A26" s="396" t="s">
        <v>279</v>
      </c>
      <c r="B26" s="380">
        <v>0</v>
      </c>
      <c r="C26" s="380">
        <v>2.1897000000000002</v>
      </c>
      <c r="D26" s="381">
        <v>2.1897000000000002</v>
      </c>
      <c r="E26" s="382" t="s">
        <v>256</v>
      </c>
      <c r="F26" s="380">
        <v>0</v>
      </c>
      <c r="G26" s="381">
        <v>0</v>
      </c>
      <c r="H26" s="383">
        <v>0</v>
      </c>
      <c r="I26" s="380">
        <v>0</v>
      </c>
      <c r="J26" s="381">
        <v>0</v>
      </c>
      <c r="K26" s="384" t="s">
        <v>256</v>
      </c>
    </row>
    <row r="27" spans="1:11" ht="14.4" customHeight="1" thickBot="1" x14ac:dyDescent="0.35">
      <c r="A27" s="397" t="s">
        <v>280</v>
      </c>
      <c r="B27" s="375">
        <v>0</v>
      </c>
      <c r="C27" s="375">
        <v>2.1897000000000002</v>
      </c>
      <c r="D27" s="376">
        <v>2.1897000000000002</v>
      </c>
      <c r="E27" s="385" t="s">
        <v>256</v>
      </c>
      <c r="F27" s="375">
        <v>0</v>
      </c>
      <c r="G27" s="376">
        <v>0</v>
      </c>
      <c r="H27" s="378">
        <v>0</v>
      </c>
      <c r="I27" s="375">
        <v>0</v>
      </c>
      <c r="J27" s="376">
        <v>0</v>
      </c>
      <c r="K27" s="386" t="s">
        <v>256</v>
      </c>
    </row>
    <row r="28" spans="1:11" ht="14.4" customHeight="1" thickBot="1" x14ac:dyDescent="0.35">
      <c r="A28" s="396" t="s">
        <v>281</v>
      </c>
      <c r="B28" s="380">
        <v>633.99054647967</v>
      </c>
      <c r="C28" s="380">
        <v>552.97370000000001</v>
      </c>
      <c r="D28" s="381">
        <v>-81.016846479668999</v>
      </c>
      <c r="E28" s="387">
        <v>0.87221127045199998</v>
      </c>
      <c r="F28" s="380">
        <v>505.02884351081298</v>
      </c>
      <c r="G28" s="381">
        <v>126.257210877703</v>
      </c>
      <c r="H28" s="383">
        <v>29.69313</v>
      </c>
      <c r="I28" s="380">
        <v>141.09700000000001</v>
      </c>
      <c r="J28" s="381">
        <v>14.839789122296001</v>
      </c>
      <c r="K28" s="388">
        <v>0.27938404273900003</v>
      </c>
    </row>
    <row r="29" spans="1:11" ht="14.4" customHeight="1" thickBot="1" x14ac:dyDescent="0.35">
      <c r="A29" s="397" t="s">
        <v>282</v>
      </c>
      <c r="B29" s="375">
        <v>8.6984907783719994</v>
      </c>
      <c r="C29" s="375">
        <v>5.1700699999989999</v>
      </c>
      <c r="D29" s="376">
        <v>-3.5284207783719999</v>
      </c>
      <c r="E29" s="377">
        <v>0.59436402609600003</v>
      </c>
      <c r="F29" s="375">
        <v>6.8951855880900004</v>
      </c>
      <c r="G29" s="376">
        <v>1.723796397022</v>
      </c>
      <c r="H29" s="378">
        <v>0</v>
      </c>
      <c r="I29" s="375">
        <v>2.7850000000000001</v>
      </c>
      <c r="J29" s="376">
        <v>1.061203602977</v>
      </c>
      <c r="K29" s="379">
        <v>0.40390500943300001</v>
      </c>
    </row>
    <row r="30" spans="1:11" ht="14.4" customHeight="1" thickBot="1" x14ac:dyDescent="0.35">
      <c r="A30" s="397" t="s">
        <v>283</v>
      </c>
      <c r="B30" s="375">
        <v>7.7343111015010004</v>
      </c>
      <c r="C30" s="375">
        <v>10.28407</v>
      </c>
      <c r="D30" s="376">
        <v>2.5497588984980002</v>
      </c>
      <c r="E30" s="377">
        <v>1.329668520574</v>
      </c>
      <c r="F30" s="375">
        <v>8.9999997165209997</v>
      </c>
      <c r="G30" s="376">
        <v>2.2499999291299999</v>
      </c>
      <c r="H30" s="378">
        <v>0.37694</v>
      </c>
      <c r="I30" s="375">
        <v>3.2878599999999998</v>
      </c>
      <c r="J30" s="376">
        <v>1.037860070869</v>
      </c>
      <c r="K30" s="379">
        <v>0.36531778928399999</v>
      </c>
    </row>
    <row r="31" spans="1:11" ht="14.4" customHeight="1" thickBot="1" x14ac:dyDescent="0.35">
      <c r="A31" s="397" t="s">
        <v>284</v>
      </c>
      <c r="B31" s="375">
        <v>250.50493545676201</v>
      </c>
      <c r="C31" s="375">
        <v>202.44847999999999</v>
      </c>
      <c r="D31" s="376">
        <v>-48.056455456761</v>
      </c>
      <c r="E31" s="377">
        <v>0.80816164212800001</v>
      </c>
      <c r="F31" s="375">
        <v>184.12453938459001</v>
      </c>
      <c r="G31" s="376">
        <v>46.031134846146998</v>
      </c>
      <c r="H31" s="378">
        <v>13.858750000000001</v>
      </c>
      <c r="I31" s="375">
        <v>62.557409999999997</v>
      </c>
      <c r="J31" s="376">
        <v>16.526275153852001</v>
      </c>
      <c r="K31" s="379">
        <v>0.33975596196500002</v>
      </c>
    </row>
    <row r="32" spans="1:11" ht="14.4" customHeight="1" thickBot="1" x14ac:dyDescent="0.35">
      <c r="A32" s="397" t="s">
        <v>285</v>
      </c>
      <c r="B32" s="375">
        <v>62.995975792518998</v>
      </c>
      <c r="C32" s="375">
        <v>37.376100000000001</v>
      </c>
      <c r="D32" s="376">
        <v>-25.619875792519</v>
      </c>
      <c r="E32" s="377">
        <v>0.59330932698100003</v>
      </c>
      <c r="F32" s="375">
        <v>45.999998551110998</v>
      </c>
      <c r="G32" s="376">
        <v>11.499999637777</v>
      </c>
      <c r="H32" s="378">
        <v>5.4815500000000004</v>
      </c>
      <c r="I32" s="375">
        <v>11.136649999999999</v>
      </c>
      <c r="J32" s="376">
        <v>-0.36334963777700002</v>
      </c>
      <c r="K32" s="379">
        <v>0.24210109458199999</v>
      </c>
    </row>
    <row r="33" spans="1:11" ht="14.4" customHeight="1" thickBot="1" x14ac:dyDescent="0.35">
      <c r="A33" s="397" t="s">
        <v>286</v>
      </c>
      <c r="B33" s="375">
        <v>18.998460503922999</v>
      </c>
      <c r="C33" s="375">
        <v>27.142130000000002</v>
      </c>
      <c r="D33" s="376">
        <v>8.1436694960770009</v>
      </c>
      <c r="E33" s="377">
        <v>1.4286489157569999</v>
      </c>
      <c r="F33" s="375">
        <v>19.999999370047998</v>
      </c>
      <c r="G33" s="376">
        <v>4.9999998425119996</v>
      </c>
      <c r="H33" s="378">
        <v>2.0700599999999998</v>
      </c>
      <c r="I33" s="375">
        <v>6.5836600000000001</v>
      </c>
      <c r="J33" s="376">
        <v>1.583660157487</v>
      </c>
      <c r="K33" s="379">
        <v>0.32918301036800002</v>
      </c>
    </row>
    <row r="34" spans="1:11" ht="14.4" customHeight="1" thickBot="1" x14ac:dyDescent="0.35">
      <c r="A34" s="397" t="s">
        <v>287</v>
      </c>
      <c r="B34" s="375">
        <v>0.40808617724200003</v>
      </c>
      <c r="C34" s="375">
        <v>0.19900000000000001</v>
      </c>
      <c r="D34" s="376">
        <v>-0.20908617724199999</v>
      </c>
      <c r="E34" s="377">
        <v>0.48764209889299998</v>
      </c>
      <c r="F34" s="375">
        <v>0.22232651379099999</v>
      </c>
      <c r="G34" s="376">
        <v>5.5581628447E-2</v>
      </c>
      <c r="H34" s="378">
        <v>0</v>
      </c>
      <c r="I34" s="375">
        <v>0</v>
      </c>
      <c r="J34" s="376">
        <v>-5.5581628447E-2</v>
      </c>
      <c r="K34" s="379">
        <v>0</v>
      </c>
    </row>
    <row r="35" spans="1:11" ht="14.4" customHeight="1" thickBot="1" x14ac:dyDescent="0.35">
      <c r="A35" s="397" t="s">
        <v>288</v>
      </c>
      <c r="B35" s="375">
        <v>0.37213232892499998</v>
      </c>
      <c r="C35" s="375">
        <v>1.51824</v>
      </c>
      <c r="D35" s="376">
        <v>1.1461076710739999</v>
      </c>
      <c r="E35" s="377">
        <v>4.0798390303370002</v>
      </c>
      <c r="F35" s="375">
        <v>2.302442247029</v>
      </c>
      <c r="G35" s="376">
        <v>0.57561056175699998</v>
      </c>
      <c r="H35" s="378">
        <v>0</v>
      </c>
      <c r="I35" s="375">
        <v>0.51905000000000001</v>
      </c>
      <c r="J35" s="376">
        <v>-5.6560561757E-2</v>
      </c>
      <c r="K35" s="379">
        <v>0.22543453616199999</v>
      </c>
    </row>
    <row r="36" spans="1:11" ht="14.4" customHeight="1" thickBot="1" x14ac:dyDescent="0.35">
      <c r="A36" s="397" t="s">
        <v>289</v>
      </c>
      <c r="B36" s="375">
        <v>156.983850996256</v>
      </c>
      <c r="C36" s="375">
        <v>154.4667</v>
      </c>
      <c r="D36" s="376">
        <v>-2.5171509962559999</v>
      </c>
      <c r="E36" s="377">
        <v>0.983965541803</v>
      </c>
      <c r="F36" s="375">
        <v>139.99999559033901</v>
      </c>
      <c r="G36" s="376">
        <v>34.999998897584</v>
      </c>
      <c r="H36" s="378">
        <v>1.9238999999999999</v>
      </c>
      <c r="I36" s="375">
        <v>25.609649999999998</v>
      </c>
      <c r="J36" s="376">
        <v>-9.3903488975839995</v>
      </c>
      <c r="K36" s="379">
        <v>0.18292607719000001</v>
      </c>
    </row>
    <row r="37" spans="1:11" ht="14.4" customHeight="1" thickBot="1" x14ac:dyDescent="0.35">
      <c r="A37" s="397" t="s">
        <v>290</v>
      </c>
      <c r="B37" s="375">
        <v>69.299227268392002</v>
      </c>
      <c r="C37" s="375">
        <v>33.330370000000002</v>
      </c>
      <c r="D37" s="376">
        <v>-35.968857268392</v>
      </c>
      <c r="E37" s="377">
        <v>0.48096308305000002</v>
      </c>
      <c r="F37" s="375">
        <v>36.484358439144998</v>
      </c>
      <c r="G37" s="376">
        <v>9.1210896097860008</v>
      </c>
      <c r="H37" s="378">
        <v>2.9951400000000001</v>
      </c>
      <c r="I37" s="375">
        <v>5.0535399999999999</v>
      </c>
      <c r="J37" s="376">
        <v>-4.067549609786</v>
      </c>
      <c r="K37" s="379">
        <v>0.138512508269</v>
      </c>
    </row>
    <row r="38" spans="1:11" ht="14.4" customHeight="1" thickBot="1" x14ac:dyDescent="0.35">
      <c r="A38" s="397" t="s">
        <v>291</v>
      </c>
      <c r="B38" s="375">
        <v>0</v>
      </c>
      <c r="C38" s="375">
        <v>4.1230000000000002</v>
      </c>
      <c r="D38" s="376">
        <v>4.1230000000000002</v>
      </c>
      <c r="E38" s="385" t="s">
        <v>256</v>
      </c>
      <c r="F38" s="375">
        <v>0</v>
      </c>
      <c r="G38" s="376">
        <v>0</v>
      </c>
      <c r="H38" s="378">
        <v>0</v>
      </c>
      <c r="I38" s="375">
        <v>0</v>
      </c>
      <c r="J38" s="376">
        <v>0</v>
      </c>
      <c r="K38" s="386" t="s">
        <v>256</v>
      </c>
    </row>
    <row r="39" spans="1:11" ht="14.4" customHeight="1" thickBot="1" x14ac:dyDescent="0.35">
      <c r="A39" s="397" t="s">
        <v>292</v>
      </c>
      <c r="B39" s="375">
        <v>57.995076075775003</v>
      </c>
      <c r="C39" s="375">
        <v>76.915539999999993</v>
      </c>
      <c r="D39" s="376">
        <v>18.920463924225</v>
      </c>
      <c r="E39" s="377">
        <v>1.32624259169</v>
      </c>
      <c r="F39" s="375">
        <v>59.999998110145</v>
      </c>
      <c r="G39" s="376">
        <v>14.999999527536</v>
      </c>
      <c r="H39" s="378">
        <v>2.9867900000000001</v>
      </c>
      <c r="I39" s="375">
        <v>23.56418</v>
      </c>
      <c r="J39" s="376">
        <v>8.5641804724630006</v>
      </c>
      <c r="K39" s="379">
        <v>0.39273634570299998</v>
      </c>
    </row>
    <row r="40" spans="1:11" ht="14.4" customHeight="1" thickBot="1" x14ac:dyDescent="0.35">
      <c r="A40" s="396" t="s">
        <v>293</v>
      </c>
      <c r="B40" s="380">
        <v>59.435216117666002</v>
      </c>
      <c r="C40" s="380">
        <v>69.268010000000004</v>
      </c>
      <c r="D40" s="381">
        <v>9.8327938823330001</v>
      </c>
      <c r="E40" s="387">
        <v>1.1654371688130001</v>
      </c>
      <c r="F40" s="380">
        <v>41.383601235020997</v>
      </c>
      <c r="G40" s="381">
        <v>10.345900308755001</v>
      </c>
      <c r="H40" s="383">
        <v>3.1823000000000001</v>
      </c>
      <c r="I40" s="380">
        <v>13.518750000000001</v>
      </c>
      <c r="J40" s="381">
        <v>3.1728496912440001</v>
      </c>
      <c r="K40" s="388">
        <v>0.32666925053700002</v>
      </c>
    </row>
    <row r="41" spans="1:11" ht="14.4" customHeight="1" thickBot="1" x14ac:dyDescent="0.35">
      <c r="A41" s="397" t="s">
        <v>294</v>
      </c>
      <c r="B41" s="375">
        <v>0</v>
      </c>
      <c r="C41" s="375">
        <v>43.899149999999999</v>
      </c>
      <c r="D41" s="376">
        <v>43.899149999999999</v>
      </c>
      <c r="E41" s="385" t="s">
        <v>256</v>
      </c>
      <c r="F41" s="375">
        <v>0</v>
      </c>
      <c r="G41" s="376">
        <v>0</v>
      </c>
      <c r="H41" s="378">
        <v>1.694</v>
      </c>
      <c r="I41" s="375">
        <v>11.74305</v>
      </c>
      <c r="J41" s="376">
        <v>11.74305</v>
      </c>
      <c r="K41" s="386" t="s">
        <v>256</v>
      </c>
    </row>
    <row r="42" spans="1:11" ht="14.4" customHeight="1" thickBot="1" x14ac:dyDescent="0.35">
      <c r="A42" s="397" t="s">
        <v>295</v>
      </c>
      <c r="B42" s="375">
        <v>48.159195307303001</v>
      </c>
      <c r="C42" s="375">
        <v>0.17</v>
      </c>
      <c r="D42" s="376">
        <v>-47.989195307303</v>
      </c>
      <c r="E42" s="377">
        <v>3.5299593130000001E-3</v>
      </c>
      <c r="F42" s="375">
        <v>0.30668451326200002</v>
      </c>
      <c r="G42" s="376">
        <v>7.6671128315000003E-2</v>
      </c>
      <c r="H42" s="378">
        <v>0</v>
      </c>
      <c r="I42" s="375">
        <v>0</v>
      </c>
      <c r="J42" s="376">
        <v>-7.6671128315000003E-2</v>
      </c>
      <c r="K42" s="379">
        <v>0</v>
      </c>
    </row>
    <row r="43" spans="1:11" ht="14.4" customHeight="1" thickBot="1" x14ac:dyDescent="0.35">
      <c r="A43" s="397" t="s">
        <v>296</v>
      </c>
      <c r="B43" s="375">
        <v>0.27396933219800002</v>
      </c>
      <c r="C43" s="375">
        <v>21.0975</v>
      </c>
      <c r="D43" s="376">
        <v>20.823530667800998</v>
      </c>
      <c r="E43" s="377">
        <v>77.006794266799005</v>
      </c>
      <c r="F43" s="375">
        <v>36.076916879247001</v>
      </c>
      <c r="G43" s="376">
        <v>9.0192292198110007</v>
      </c>
      <c r="H43" s="378">
        <v>0</v>
      </c>
      <c r="I43" s="375">
        <v>0</v>
      </c>
      <c r="J43" s="376">
        <v>-9.0192292198110007</v>
      </c>
      <c r="K43" s="379">
        <v>0</v>
      </c>
    </row>
    <row r="44" spans="1:11" ht="14.4" customHeight="1" thickBot="1" x14ac:dyDescent="0.35">
      <c r="A44" s="397" t="s">
        <v>297</v>
      </c>
      <c r="B44" s="375">
        <v>0</v>
      </c>
      <c r="C44" s="375">
        <v>0</v>
      </c>
      <c r="D44" s="376">
        <v>0</v>
      </c>
      <c r="E44" s="377">
        <v>1</v>
      </c>
      <c r="F44" s="375">
        <v>0</v>
      </c>
      <c r="G44" s="376">
        <v>0</v>
      </c>
      <c r="H44" s="378">
        <v>1.4883</v>
      </c>
      <c r="I44" s="375">
        <v>1.4883</v>
      </c>
      <c r="J44" s="376">
        <v>1.4883</v>
      </c>
      <c r="K44" s="386" t="s">
        <v>267</v>
      </c>
    </row>
    <row r="45" spans="1:11" ht="14.4" customHeight="1" thickBot="1" x14ac:dyDescent="0.35">
      <c r="A45" s="397" t="s">
        <v>298</v>
      </c>
      <c r="B45" s="375">
        <v>11.002051478165001</v>
      </c>
      <c r="C45" s="375">
        <v>4.1013599999999997</v>
      </c>
      <c r="D45" s="376">
        <v>-6.9006914781640001</v>
      </c>
      <c r="E45" s="377">
        <v>0.37278138610200001</v>
      </c>
      <c r="F45" s="375">
        <v>4.9999998425119996</v>
      </c>
      <c r="G45" s="376">
        <v>1.2499999606279999</v>
      </c>
      <c r="H45" s="378">
        <v>0</v>
      </c>
      <c r="I45" s="375">
        <v>0.28739999999999999</v>
      </c>
      <c r="J45" s="376">
        <v>-0.96259996062800002</v>
      </c>
      <c r="K45" s="379">
        <v>5.748000181E-2</v>
      </c>
    </row>
    <row r="46" spans="1:11" ht="14.4" customHeight="1" thickBot="1" x14ac:dyDescent="0.35">
      <c r="A46" s="396" t="s">
        <v>299</v>
      </c>
      <c r="B46" s="380">
        <v>130.97194802735399</v>
      </c>
      <c r="C46" s="380">
        <v>111.35354</v>
      </c>
      <c r="D46" s="381">
        <v>-19.618408027352999</v>
      </c>
      <c r="E46" s="387">
        <v>0.85020908428899999</v>
      </c>
      <c r="F46" s="380">
        <v>121.999996157295</v>
      </c>
      <c r="G46" s="381">
        <v>30.499999039323001</v>
      </c>
      <c r="H46" s="383">
        <v>6.3129299999999997</v>
      </c>
      <c r="I46" s="380">
        <v>23.263369999999998</v>
      </c>
      <c r="J46" s="381">
        <v>-7.2366290393229997</v>
      </c>
      <c r="K46" s="388">
        <v>0.190683366661</v>
      </c>
    </row>
    <row r="47" spans="1:11" ht="14.4" customHeight="1" thickBot="1" x14ac:dyDescent="0.35">
      <c r="A47" s="397" t="s">
        <v>300</v>
      </c>
      <c r="B47" s="375">
        <v>28.978374727725999</v>
      </c>
      <c r="C47" s="375">
        <v>21.3643</v>
      </c>
      <c r="D47" s="376">
        <v>-7.6140747277259999</v>
      </c>
      <c r="E47" s="377">
        <v>0.73724976644499995</v>
      </c>
      <c r="F47" s="375">
        <v>22.999999275554998</v>
      </c>
      <c r="G47" s="376">
        <v>5.7499998188879999</v>
      </c>
      <c r="H47" s="378">
        <v>-0.58804999999999996</v>
      </c>
      <c r="I47" s="375">
        <v>1.3969</v>
      </c>
      <c r="J47" s="376">
        <v>-4.3530998188880003</v>
      </c>
      <c r="K47" s="379">
        <v>6.0734784521E-2</v>
      </c>
    </row>
    <row r="48" spans="1:11" ht="14.4" customHeight="1" thickBot="1" x14ac:dyDescent="0.35">
      <c r="A48" s="397" t="s">
        <v>301</v>
      </c>
      <c r="B48" s="375">
        <v>0</v>
      </c>
      <c r="C48" s="375">
        <v>1.32</v>
      </c>
      <c r="D48" s="376">
        <v>1.32</v>
      </c>
      <c r="E48" s="385" t="s">
        <v>256</v>
      </c>
      <c r="F48" s="375">
        <v>0.99999996850200001</v>
      </c>
      <c r="G48" s="376">
        <v>0.24999999212499999</v>
      </c>
      <c r="H48" s="378">
        <v>0</v>
      </c>
      <c r="I48" s="375">
        <v>0</v>
      </c>
      <c r="J48" s="376">
        <v>-0.24999999212499999</v>
      </c>
      <c r="K48" s="379">
        <v>0</v>
      </c>
    </row>
    <row r="49" spans="1:11" ht="14.4" customHeight="1" thickBot="1" x14ac:dyDescent="0.35">
      <c r="A49" s="397" t="s">
        <v>302</v>
      </c>
      <c r="B49" s="375">
        <v>22.002116269260998</v>
      </c>
      <c r="C49" s="375">
        <v>18.633150000000001</v>
      </c>
      <c r="D49" s="376">
        <v>-3.36896626926</v>
      </c>
      <c r="E49" s="377">
        <v>0.84687989882199999</v>
      </c>
      <c r="F49" s="375">
        <v>21.999999307052999</v>
      </c>
      <c r="G49" s="376">
        <v>5.4999998267630001</v>
      </c>
      <c r="H49" s="378">
        <v>0.80154000000000003</v>
      </c>
      <c r="I49" s="375">
        <v>5.4614500000000001</v>
      </c>
      <c r="J49" s="376">
        <v>-3.8549826762999999E-2</v>
      </c>
      <c r="K49" s="379">
        <v>0.24824773509100001</v>
      </c>
    </row>
    <row r="50" spans="1:11" ht="14.4" customHeight="1" thickBot="1" x14ac:dyDescent="0.35">
      <c r="A50" s="397" t="s">
        <v>303</v>
      </c>
      <c r="B50" s="375">
        <v>19.999611650733002</v>
      </c>
      <c r="C50" s="375">
        <v>28.609190000000002</v>
      </c>
      <c r="D50" s="376">
        <v>8.6095783492670002</v>
      </c>
      <c r="E50" s="377">
        <v>1.430487276434</v>
      </c>
      <c r="F50" s="375">
        <v>29.999999055071999</v>
      </c>
      <c r="G50" s="376">
        <v>7.4999997637679998</v>
      </c>
      <c r="H50" s="378">
        <v>1.51444</v>
      </c>
      <c r="I50" s="375">
        <v>5.1240199999999998</v>
      </c>
      <c r="J50" s="376">
        <v>-2.375979763768</v>
      </c>
      <c r="K50" s="379">
        <v>0.170800672046</v>
      </c>
    </row>
    <row r="51" spans="1:11" ht="14.4" customHeight="1" thickBot="1" x14ac:dyDescent="0.35">
      <c r="A51" s="397" t="s">
        <v>304</v>
      </c>
      <c r="B51" s="375">
        <v>59.991845379632998</v>
      </c>
      <c r="C51" s="375">
        <v>41.426900000000003</v>
      </c>
      <c r="D51" s="376">
        <v>-18.564945379632999</v>
      </c>
      <c r="E51" s="377">
        <v>0.69054218515599997</v>
      </c>
      <c r="F51" s="375">
        <v>45.999998551110998</v>
      </c>
      <c r="G51" s="376">
        <v>11.499999637777</v>
      </c>
      <c r="H51" s="378">
        <v>4.585</v>
      </c>
      <c r="I51" s="375">
        <v>11.281000000000001</v>
      </c>
      <c r="J51" s="376">
        <v>-0.21899963777699999</v>
      </c>
      <c r="K51" s="379">
        <v>0.245239138159</v>
      </c>
    </row>
    <row r="52" spans="1:11" ht="14.4" customHeight="1" thickBot="1" x14ac:dyDescent="0.35">
      <c r="A52" s="395" t="s">
        <v>29</v>
      </c>
      <c r="B52" s="375">
        <v>2000.48672618874</v>
      </c>
      <c r="C52" s="375">
        <v>1480.4110000000001</v>
      </c>
      <c r="D52" s="376">
        <v>-520.07572618873996</v>
      </c>
      <c r="E52" s="377">
        <v>0.74002540512699999</v>
      </c>
      <c r="F52" s="375">
        <v>1437.00516722561</v>
      </c>
      <c r="G52" s="376">
        <v>359.251291806403</v>
      </c>
      <c r="H52" s="378">
        <v>166.85900000000001</v>
      </c>
      <c r="I52" s="375">
        <v>528.96699999999998</v>
      </c>
      <c r="J52" s="376">
        <v>169.71570819359701</v>
      </c>
      <c r="K52" s="379">
        <v>0.368103756384</v>
      </c>
    </row>
    <row r="53" spans="1:11" ht="14.4" customHeight="1" thickBot="1" x14ac:dyDescent="0.35">
      <c r="A53" s="396" t="s">
        <v>305</v>
      </c>
      <c r="B53" s="380">
        <v>2000.48672618874</v>
      </c>
      <c r="C53" s="380">
        <v>1480.4110000000001</v>
      </c>
      <c r="D53" s="381">
        <v>-520.07572618873996</v>
      </c>
      <c r="E53" s="387">
        <v>0.74002540512699999</v>
      </c>
      <c r="F53" s="380">
        <v>1437.00516722561</v>
      </c>
      <c r="G53" s="381">
        <v>359.251291806403</v>
      </c>
      <c r="H53" s="383">
        <v>166.85900000000001</v>
      </c>
      <c r="I53" s="380">
        <v>528.96699999999998</v>
      </c>
      <c r="J53" s="381">
        <v>169.71570819359701</v>
      </c>
      <c r="K53" s="388">
        <v>0.368103756384</v>
      </c>
    </row>
    <row r="54" spans="1:11" ht="14.4" customHeight="1" thickBot="1" x14ac:dyDescent="0.35">
      <c r="A54" s="397" t="s">
        <v>306</v>
      </c>
      <c r="B54" s="375">
        <v>689.69753160715197</v>
      </c>
      <c r="C54" s="375">
        <v>554.50699999999995</v>
      </c>
      <c r="D54" s="376">
        <v>-135.190531607152</v>
      </c>
      <c r="E54" s="377">
        <v>0.80398576852600001</v>
      </c>
      <c r="F54" s="375">
        <v>525.99998343227696</v>
      </c>
      <c r="G54" s="376">
        <v>131.49999585806901</v>
      </c>
      <c r="H54" s="378">
        <v>47.718000000000004</v>
      </c>
      <c r="I54" s="375">
        <v>91.72</v>
      </c>
      <c r="J54" s="376">
        <v>-39.779995858069</v>
      </c>
      <c r="K54" s="379">
        <v>0.17437262906600001</v>
      </c>
    </row>
    <row r="55" spans="1:11" ht="14.4" customHeight="1" thickBot="1" x14ac:dyDescent="0.35">
      <c r="A55" s="397" t="s">
        <v>307</v>
      </c>
      <c r="B55" s="375">
        <v>220.00149025923901</v>
      </c>
      <c r="C55" s="375">
        <v>201.333</v>
      </c>
      <c r="D55" s="376">
        <v>-18.668490259239</v>
      </c>
      <c r="E55" s="377">
        <v>0.91514380090199998</v>
      </c>
      <c r="F55" s="375">
        <v>219.99999307053301</v>
      </c>
      <c r="G55" s="376">
        <v>54.999998267633003</v>
      </c>
      <c r="H55" s="378">
        <v>17.745999999999999</v>
      </c>
      <c r="I55" s="375">
        <v>52.856000000000002</v>
      </c>
      <c r="J55" s="376">
        <v>-2.1439982676330001</v>
      </c>
      <c r="K55" s="379">
        <v>0.24025455302099999</v>
      </c>
    </row>
    <row r="56" spans="1:11" ht="14.4" customHeight="1" thickBot="1" x14ac:dyDescent="0.35">
      <c r="A56" s="397" t="s">
        <v>308</v>
      </c>
      <c r="B56" s="375">
        <v>1071.2745011321499</v>
      </c>
      <c r="C56" s="375">
        <v>719.82700000000102</v>
      </c>
      <c r="D56" s="376">
        <v>-351.44750113214502</v>
      </c>
      <c r="E56" s="377">
        <v>0.67193515689799999</v>
      </c>
      <c r="F56" s="375">
        <v>675.99997870764196</v>
      </c>
      <c r="G56" s="376">
        <v>168.99999467691001</v>
      </c>
      <c r="H56" s="378">
        <v>100.19499999999999</v>
      </c>
      <c r="I56" s="375">
        <v>381.99099999999999</v>
      </c>
      <c r="J56" s="376">
        <v>212.99100532309001</v>
      </c>
      <c r="K56" s="379">
        <v>0.56507546158499999</v>
      </c>
    </row>
    <row r="57" spans="1:11" ht="14.4" customHeight="1" thickBot="1" x14ac:dyDescent="0.35">
      <c r="A57" s="397" t="s">
        <v>309</v>
      </c>
      <c r="B57" s="375">
        <v>19.513203190203999</v>
      </c>
      <c r="C57" s="375">
        <v>4.7439999999999998</v>
      </c>
      <c r="D57" s="376">
        <v>-14.769203190203999</v>
      </c>
      <c r="E57" s="377">
        <v>0.243117439702</v>
      </c>
      <c r="F57" s="375">
        <v>15.005212015161</v>
      </c>
      <c r="G57" s="376">
        <v>3.7513030037899999</v>
      </c>
      <c r="H57" s="378">
        <v>1.2</v>
      </c>
      <c r="I57" s="375">
        <v>2.4</v>
      </c>
      <c r="J57" s="376">
        <v>-1.35130300379</v>
      </c>
      <c r="K57" s="379">
        <v>0.159944424482</v>
      </c>
    </row>
    <row r="58" spans="1:11" ht="14.4" customHeight="1" thickBot="1" x14ac:dyDescent="0.35">
      <c r="A58" s="398" t="s">
        <v>310</v>
      </c>
      <c r="B58" s="380">
        <v>3426.00676836605</v>
      </c>
      <c r="C58" s="380">
        <v>3460.87336</v>
      </c>
      <c r="D58" s="381">
        <v>34.866591633947998</v>
      </c>
      <c r="E58" s="387">
        <v>1.0101770352449999</v>
      </c>
      <c r="F58" s="380">
        <v>6309.8015483092804</v>
      </c>
      <c r="G58" s="381">
        <v>1577.4503870773201</v>
      </c>
      <c r="H58" s="383">
        <v>470.64075000000003</v>
      </c>
      <c r="I58" s="380">
        <v>783.19313999999997</v>
      </c>
      <c r="J58" s="381">
        <v>-794.25724707731899</v>
      </c>
      <c r="K58" s="388">
        <v>0.124123260296</v>
      </c>
    </row>
    <row r="59" spans="1:11" ht="14.4" customHeight="1" thickBot="1" x14ac:dyDescent="0.35">
      <c r="A59" s="395" t="s">
        <v>32</v>
      </c>
      <c r="B59" s="375">
        <v>600.45396722338796</v>
      </c>
      <c r="C59" s="375">
        <v>1009.07589</v>
      </c>
      <c r="D59" s="376">
        <v>408.62192277661302</v>
      </c>
      <c r="E59" s="377">
        <v>1.68052164709</v>
      </c>
      <c r="F59" s="375">
        <v>3620.0084035507898</v>
      </c>
      <c r="G59" s="376">
        <v>905.002100887697</v>
      </c>
      <c r="H59" s="378">
        <v>159.72253000000001</v>
      </c>
      <c r="I59" s="375">
        <v>219.96200999999999</v>
      </c>
      <c r="J59" s="376">
        <v>-685.04009088769703</v>
      </c>
      <c r="K59" s="379">
        <v>6.0762845130999998E-2</v>
      </c>
    </row>
    <row r="60" spans="1:11" ht="14.4" customHeight="1" thickBot="1" x14ac:dyDescent="0.35">
      <c r="A60" s="399" t="s">
        <v>311</v>
      </c>
      <c r="B60" s="375">
        <v>600.45396722338796</v>
      </c>
      <c r="C60" s="375">
        <v>1009.07589</v>
      </c>
      <c r="D60" s="376">
        <v>408.62192277661302</v>
      </c>
      <c r="E60" s="377">
        <v>1.68052164709</v>
      </c>
      <c r="F60" s="375">
        <v>3620.0084035507898</v>
      </c>
      <c r="G60" s="376">
        <v>905.002100887697</v>
      </c>
      <c r="H60" s="378">
        <v>159.72253000000001</v>
      </c>
      <c r="I60" s="375">
        <v>219.96200999999999</v>
      </c>
      <c r="J60" s="376">
        <v>-685.04009088769703</v>
      </c>
      <c r="K60" s="379">
        <v>6.0762845130999998E-2</v>
      </c>
    </row>
    <row r="61" spans="1:11" ht="14.4" customHeight="1" thickBot="1" x14ac:dyDescent="0.35">
      <c r="A61" s="397" t="s">
        <v>312</v>
      </c>
      <c r="B61" s="375">
        <v>232.40679870340699</v>
      </c>
      <c r="C61" s="375">
        <v>268.54640000000001</v>
      </c>
      <c r="D61" s="376">
        <v>36.139601296591998</v>
      </c>
      <c r="E61" s="377">
        <v>1.1555014805849999</v>
      </c>
      <c r="F61" s="375">
        <v>199.05923241692</v>
      </c>
      <c r="G61" s="376">
        <v>49.764808104229999</v>
      </c>
      <c r="H61" s="378">
        <v>18.999700000000001</v>
      </c>
      <c r="I61" s="375">
        <v>48.206449999999997</v>
      </c>
      <c r="J61" s="376">
        <v>-1.5583581042300001</v>
      </c>
      <c r="K61" s="379">
        <v>0.242171384942</v>
      </c>
    </row>
    <row r="62" spans="1:11" ht="14.4" customHeight="1" thickBot="1" x14ac:dyDescent="0.35">
      <c r="A62" s="397" t="s">
        <v>313</v>
      </c>
      <c r="B62" s="375">
        <v>60.935718011589003</v>
      </c>
      <c r="C62" s="375">
        <v>20.753599999999999</v>
      </c>
      <c r="D62" s="376">
        <v>-40.182118011588997</v>
      </c>
      <c r="E62" s="377">
        <v>0.340581857032</v>
      </c>
      <c r="F62" s="375">
        <v>0.837244092986</v>
      </c>
      <c r="G62" s="376">
        <v>0.20931102324600001</v>
      </c>
      <c r="H62" s="378">
        <v>0</v>
      </c>
      <c r="I62" s="375">
        <v>0</v>
      </c>
      <c r="J62" s="376">
        <v>-0.20931102324600001</v>
      </c>
      <c r="K62" s="379">
        <v>0</v>
      </c>
    </row>
    <row r="63" spans="1:11" ht="14.4" customHeight="1" thickBot="1" x14ac:dyDescent="0.35">
      <c r="A63" s="397" t="s">
        <v>314</v>
      </c>
      <c r="B63" s="375">
        <v>159.99972987145199</v>
      </c>
      <c r="C63" s="375">
        <v>488.69936999999999</v>
      </c>
      <c r="D63" s="376">
        <v>328.69964012854899</v>
      </c>
      <c r="E63" s="377">
        <v>3.0543762192130002</v>
      </c>
      <c r="F63" s="375">
        <v>3284.9998965304699</v>
      </c>
      <c r="G63" s="376">
        <v>821.24997413261804</v>
      </c>
      <c r="H63" s="378">
        <v>121.73517</v>
      </c>
      <c r="I63" s="375">
        <v>127.25517000000001</v>
      </c>
      <c r="J63" s="376">
        <v>-693.99480413261801</v>
      </c>
      <c r="K63" s="379">
        <v>3.8738256927000003E-2</v>
      </c>
    </row>
    <row r="64" spans="1:11" ht="14.4" customHeight="1" thickBot="1" x14ac:dyDescent="0.35">
      <c r="A64" s="397" t="s">
        <v>315</v>
      </c>
      <c r="B64" s="375">
        <v>147.111720636939</v>
      </c>
      <c r="C64" s="375">
        <v>231.07651999999999</v>
      </c>
      <c r="D64" s="376">
        <v>83.964799363059996</v>
      </c>
      <c r="E64" s="377">
        <v>1.5707553347850001</v>
      </c>
      <c r="F64" s="375">
        <v>135.11203051041099</v>
      </c>
      <c r="G64" s="376">
        <v>33.778007627602001</v>
      </c>
      <c r="H64" s="378">
        <v>18.987660000000002</v>
      </c>
      <c r="I64" s="375">
        <v>44.500390000000003</v>
      </c>
      <c r="J64" s="376">
        <v>10.722382372397</v>
      </c>
      <c r="K64" s="379">
        <v>0.32935919793200003</v>
      </c>
    </row>
    <row r="65" spans="1:11" ht="14.4" customHeight="1" thickBot="1" x14ac:dyDescent="0.35">
      <c r="A65" s="400" t="s">
        <v>33</v>
      </c>
      <c r="B65" s="380">
        <v>0</v>
      </c>
      <c r="C65" s="380">
        <v>0.16800000000000001</v>
      </c>
      <c r="D65" s="381">
        <v>0.16800000000000001</v>
      </c>
      <c r="E65" s="382" t="s">
        <v>256</v>
      </c>
      <c r="F65" s="380">
        <v>0</v>
      </c>
      <c r="G65" s="381">
        <v>0</v>
      </c>
      <c r="H65" s="383">
        <v>0.66100000000000003</v>
      </c>
      <c r="I65" s="380">
        <v>0.66100000000000003</v>
      </c>
      <c r="J65" s="381">
        <v>0.66100000000000003</v>
      </c>
      <c r="K65" s="384" t="s">
        <v>256</v>
      </c>
    </row>
    <row r="66" spans="1:11" ht="14.4" customHeight="1" thickBot="1" x14ac:dyDescent="0.35">
      <c r="A66" s="396" t="s">
        <v>316</v>
      </c>
      <c r="B66" s="380">
        <v>0</v>
      </c>
      <c r="C66" s="380">
        <v>0.16800000000000001</v>
      </c>
      <c r="D66" s="381">
        <v>0.16800000000000001</v>
      </c>
      <c r="E66" s="382" t="s">
        <v>256</v>
      </c>
      <c r="F66" s="380">
        <v>0</v>
      </c>
      <c r="G66" s="381">
        <v>0</v>
      </c>
      <c r="H66" s="383">
        <v>0.66100000000000003</v>
      </c>
      <c r="I66" s="380">
        <v>0.66100000000000003</v>
      </c>
      <c r="J66" s="381">
        <v>0.66100000000000003</v>
      </c>
      <c r="K66" s="384" t="s">
        <v>256</v>
      </c>
    </row>
    <row r="67" spans="1:11" ht="14.4" customHeight="1" thickBot="1" x14ac:dyDescent="0.35">
      <c r="A67" s="397" t="s">
        <v>317</v>
      </c>
      <c r="B67" s="375">
        <v>0</v>
      </c>
      <c r="C67" s="375">
        <v>0.16800000000000001</v>
      </c>
      <c r="D67" s="376">
        <v>0.16800000000000001</v>
      </c>
      <c r="E67" s="385" t="s">
        <v>256</v>
      </c>
      <c r="F67" s="375">
        <v>0</v>
      </c>
      <c r="G67" s="376">
        <v>0</v>
      </c>
      <c r="H67" s="378">
        <v>0.66100000000000003</v>
      </c>
      <c r="I67" s="375">
        <v>0.66100000000000003</v>
      </c>
      <c r="J67" s="376">
        <v>0.66100000000000003</v>
      </c>
      <c r="K67" s="386" t="s">
        <v>256</v>
      </c>
    </row>
    <row r="68" spans="1:11" ht="14.4" customHeight="1" thickBot="1" x14ac:dyDescent="0.35">
      <c r="A68" s="395" t="s">
        <v>34</v>
      </c>
      <c r="B68" s="375">
        <v>2825.55280114267</v>
      </c>
      <c r="C68" s="375">
        <v>2451.6294699999999</v>
      </c>
      <c r="D68" s="376">
        <v>-373.92333114266398</v>
      </c>
      <c r="E68" s="377">
        <v>0.86766365470399998</v>
      </c>
      <c r="F68" s="375">
        <v>2689.7931447584901</v>
      </c>
      <c r="G68" s="376">
        <v>672.44828618962299</v>
      </c>
      <c r="H68" s="378">
        <v>310.25722000000002</v>
      </c>
      <c r="I68" s="375">
        <v>562.57012999999995</v>
      </c>
      <c r="J68" s="376">
        <v>-109.878156189622</v>
      </c>
      <c r="K68" s="379">
        <v>0.20914996050699999</v>
      </c>
    </row>
    <row r="69" spans="1:11" ht="14.4" customHeight="1" thickBot="1" x14ac:dyDescent="0.35">
      <c r="A69" s="396" t="s">
        <v>318</v>
      </c>
      <c r="B69" s="380">
        <v>0.206244573264</v>
      </c>
      <c r="C69" s="380">
        <v>2.048</v>
      </c>
      <c r="D69" s="381">
        <v>1.841755426735</v>
      </c>
      <c r="E69" s="387">
        <v>9.9299582412399996</v>
      </c>
      <c r="F69" s="380">
        <v>1.872367545413</v>
      </c>
      <c r="G69" s="381">
        <v>0.46809188635299998</v>
      </c>
      <c r="H69" s="383">
        <v>0.13700000000000001</v>
      </c>
      <c r="I69" s="380">
        <v>0.34399999999999997</v>
      </c>
      <c r="J69" s="381">
        <v>-0.124091886353</v>
      </c>
      <c r="K69" s="388">
        <v>0.18372461157100001</v>
      </c>
    </row>
    <row r="70" spans="1:11" ht="14.4" customHeight="1" thickBot="1" x14ac:dyDescent="0.35">
      <c r="A70" s="397" t="s">
        <v>319</v>
      </c>
      <c r="B70" s="375">
        <v>0.206244573264</v>
      </c>
      <c r="C70" s="375">
        <v>2.048</v>
      </c>
      <c r="D70" s="376">
        <v>1.841755426735</v>
      </c>
      <c r="E70" s="377">
        <v>9.9299582412399996</v>
      </c>
      <c r="F70" s="375">
        <v>1.872367545413</v>
      </c>
      <c r="G70" s="376">
        <v>0.46809188635299998</v>
      </c>
      <c r="H70" s="378">
        <v>0.13700000000000001</v>
      </c>
      <c r="I70" s="375">
        <v>0.34399999999999997</v>
      </c>
      <c r="J70" s="376">
        <v>-0.124091886353</v>
      </c>
      <c r="K70" s="379">
        <v>0.18372461157100001</v>
      </c>
    </row>
    <row r="71" spans="1:11" ht="14.4" customHeight="1" thickBot="1" x14ac:dyDescent="0.35">
      <c r="A71" s="396" t="s">
        <v>320</v>
      </c>
      <c r="B71" s="380">
        <v>86.143393206305007</v>
      </c>
      <c r="C71" s="380">
        <v>80.916460000000001</v>
      </c>
      <c r="D71" s="381">
        <v>-5.2269332063049996</v>
      </c>
      <c r="E71" s="387">
        <v>0.93932287768300005</v>
      </c>
      <c r="F71" s="380">
        <v>83.033351075648</v>
      </c>
      <c r="G71" s="381">
        <v>20.758337768912</v>
      </c>
      <c r="H71" s="383">
        <v>6.2091900000000004</v>
      </c>
      <c r="I71" s="380">
        <v>17.391860000000001</v>
      </c>
      <c r="J71" s="381">
        <v>-3.366477768912</v>
      </c>
      <c r="K71" s="388">
        <v>0.20945631814999999</v>
      </c>
    </row>
    <row r="72" spans="1:11" ht="14.4" customHeight="1" thickBot="1" x14ac:dyDescent="0.35">
      <c r="A72" s="397" t="s">
        <v>321</v>
      </c>
      <c r="B72" s="375">
        <v>3.8248432068999998</v>
      </c>
      <c r="C72" s="375">
        <v>4.5888</v>
      </c>
      <c r="D72" s="376">
        <v>0.763956793099</v>
      </c>
      <c r="E72" s="377">
        <v>1.199735453657</v>
      </c>
      <c r="F72" s="375">
        <v>4.4612483474550002</v>
      </c>
      <c r="G72" s="376">
        <v>1.115312086863</v>
      </c>
      <c r="H72" s="378">
        <v>0.58330000000000004</v>
      </c>
      <c r="I72" s="375">
        <v>1.6016999999999999</v>
      </c>
      <c r="J72" s="376">
        <v>0.48638791313599999</v>
      </c>
      <c r="K72" s="379">
        <v>0.35902506994700001</v>
      </c>
    </row>
    <row r="73" spans="1:11" ht="14.4" customHeight="1" thickBot="1" x14ac:dyDescent="0.35">
      <c r="A73" s="397" t="s">
        <v>322</v>
      </c>
      <c r="B73" s="375">
        <v>82.318549999403999</v>
      </c>
      <c r="C73" s="375">
        <v>76.327659999999995</v>
      </c>
      <c r="D73" s="376">
        <v>-5.9908899994039997</v>
      </c>
      <c r="E73" s="377">
        <v>0.92722308641899998</v>
      </c>
      <c r="F73" s="375">
        <v>78.572102728191993</v>
      </c>
      <c r="G73" s="376">
        <v>19.643025682047998</v>
      </c>
      <c r="H73" s="378">
        <v>5.6258900000000001</v>
      </c>
      <c r="I73" s="375">
        <v>15.79016</v>
      </c>
      <c r="J73" s="376">
        <v>-3.8528656820479998</v>
      </c>
      <c r="K73" s="379">
        <v>0.20096394842099999</v>
      </c>
    </row>
    <row r="74" spans="1:11" ht="14.4" customHeight="1" thickBot="1" x14ac:dyDescent="0.35">
      <c r="A74" s="396" t="s">
        <v>323</v>
      </c>
      <c r="B74" s="380">
        <v>22.801184140690999</v>
      </c>
      <c r="C74" s="380">
        <v>34.851680000000002</v>
      </c>
      <c r="D74" s="381">
        <v>12.050495859308</v>
      </c>
      <c r="E74" s="387">
        <v>1.5285030718120001</v>
      </c>
      <c r="F74" s="380">
        <v>33.356025102627001</v>
      </c>
      <c r="G74" s="381">
        <v>8.3390062756560006</v>
      </c>
      <c r="H74" s="383">
        <v>0</v>
      </c>
      <c r="I74" s="380">
        <v>25.203019999999999</v>
      </c>
      <c r="J74" s="381">
        <v>16.864013724343</v>
      </c>
      <c r="K74" s="388">
        <v>0.75557623914799998</v>
      </c>
    </row>
    <row r="75" spans="1:11" ht="14.4" customHeight="1" thickBot="1" x14ac:dyDescent="0.35">
      <c r="A75" s="397" t="s">
        <v>324</v>
      </c>
      <c r="B75" s="375">
        <v>3.3560261532609998</v>
      </c>
      <c r="C75" s="375">
        <v>3.24</v>
      </c>
      <c r="D75" s="376">
        <v>-0.11602615326100001</v>
      </c>
      <c r="E75" s="377">
        <v>0.96542751815299999</v>
      </c>
      <c r="F75" s="375">
        <v>3.3560260475539998</v>
      </c>
      <c r="G75" s="376">
        <v>0.83900651188800002</v>
      </c>
      <c r="H75" s="378">
        <v>0</v>
      </c>
      <c r="I75" s="375">
        <v>0.81</v>
      </c>
      <c r="J75" s="376">
        <v>-2.9006511887999999E-2</v>
      </c>
      <c r="K75" s="379">
        <v>0.24135688714</v>
      </c>
    </row>
    <row r="76" spans="1:11" ht="14.4" customHeight="1" thickBot="1" x14ac:dyDescent="0.35">
      <c r="A76" s="397" t="s">
        <v>325</v>
      </c>
      <c r="B76" s="375">
        <v>19.445157987428999</v>
      </c>
      <c r="C76" s="375">
        <v>31.61168</v>
      </c>
      <c r="D76" s="376">
        <v>12.166522012570001</v>
      </c>
      <c r="E76" s="377">
        <v>1.6256838859539999</v>
      </c>
      <c r="F76" s="375">
        <v>29.999999055071999</v>
      </c>
      <c r="G76" s="376">
        <v>7.4999997637679998</v>
      </c>
      <c r="H76" s="378">
        <v>0</v>
      </c>
      <c r="I76" s="375">
        <v>24.39302</v>
      </c>
      <c r="J76" s="376">
        <v>16.893020236230999</v>
      </c>
      <c r="K76" s="379">
        <v>0.81310069227699999</v>
      </c>
    </row>
    <row r="77" spans="1:11" ht="14.4" customHeight="1" thickBot="1" x14ac:dyDescent="0.35">
      <c r="A77" s="396" t="s">
        <v>326</v>
      </c>
      <c r="B77" s="380">
        <v>0</v>
      </c>
      <c r="C77" s="380">
        <v>26.163</v>
      </c>
      <c r="D77" s="381">
        <v>26.163</v>
      </c>
      <c r="E77" s="382" t="s">
        <v>267</v>
      </c>
      <c r="F77" s="380">
        <v>0</v>
      </c>
      <c r="G77" s="381">
        <v>0</v>
      </c>
      <c r="H77" s="383">
        <v>0.9</v>
      </c>
      <c r="I77" s="380">
        <v>5.15</v>
      </c>
      <c r="J77" s="381">
        <v>5.15</v>
      </c>
      <c r="K77" s="384" t="s">
        <v>256</v>
      </c>
    </row>
    <row r="78" spans="1:11" ht="14.4" customHeight="1" thickBot="1" x14ac:dyDescent="0.35">
      <c r="A78" s="397" t="s">
        <v>327</v>
      </c>
      <c r="B78" s="375">
        <v>0</v>
      </c>
      <c r="C78" s="375">
        <v>26.163</v>
      </c>
      <c r="D78" s="376">
        <v>26.163</v>
      </c>
      <c r="E78" s="385" t="s">
        <v>267</v>
      </c>
      <c r="F78" s="375">
        <v>0</v>
      </c>
      <c r="G78" s="376">
        <v>0</v>
      </c>
      <c r="H78" s="378">
        <v>0.9</v>
      </c>
      <c r="I78" s="375">
        <v>5.15</v>
      </c>
      <c r="J78" s="376">
        <v>5.15</v>
      </c>
      <c r="K78" s="386" t="s">
        <v>256</v>
      </c>
    </row>
    <row r="79" spans="1:11" ht="14.4" customHeight="1" thickBot="1" x14ac:dyDescent="0.35">
      <c r="A79" s="396" t="s">
        <v>328</v>
      </c>
      <c r="B79" s="380">
        <v>811.72734945402703</v>
      </c>
      <c r="C79" s="380">
        <v>764.45072000000005</v>
      </c>
      <c r="D79" s="381">
        <v>-47.276629454026001</v>
      </c>
      <c r="E79" s="387">
        <v>0.94175799363400003</v>
      </c>
      <c r="F79" s="380">
        <v>815.70458823780996</v>
      </c>
      <c r="G79" s="381">
        <v>203.92614705945201</v>
      </c>
      <c r="H79" s="383">
        <v>62.872489999999999</v>
      </c>
      <c r="I79" s="380">
        <v>186.42770999999999</v>
      </c>
      <c r="J79" s="381">
        <v>-17.498437059452002</v>
      </c>
      <c r="K79" s="388">
        <v>0.228548070819</v>
      </c>
    </row>
    <row r="80" spans="1:11" ht="14.4" customHeight="1" thickBot="1" x14ac:dyDescent="0.35">
      <c r="A80" s="397" t="s">
        <v>329</v>
      </c>
      <c r="B80" s="375">
        <v>762.31896980064903</v>
      </c>
      <c r="C80" s="375">
        <v>708.58483999999999</v>
      </c>
      <c r="D80" s="376">
        <v>-53.734129800647999</v>
      </c>
      <c r="E80" s="377">
        <v>0.92951227513699997</v>
      </c>
      <c r="F80" s="375">
        <v>759.13140415938699</v>
      </c>
      <c r="G80" s="376">
        <v>189.782851039847</v>
      </c>
      <c r="H80" s="378">
        <v>58.524070000000002</v>
      </c>
      <c r="I80" s="375">
        <v>175.57221000000001</v>
      </c>
      <c r="J80" s="376">
        <v>-14.210641039845999</v>
      </c>
      <c r="K80" s="379">
        <v>0.23128039366799999</v>
      </c>
    </row>
    <row r="81" spans="1:11" ht="14.4" customHeight="1" thickBot="1" x14ac:dyDescent="0.35">
      <c r="A81" s="397" t="s">
        <v>330</v>
      </c>
      <c r="B81" s="375">
        <v>12.106639149008</v>
      </c>
      <c r="C81" s="375">
        <v>14.013</v>
      </c>
      <c r="D81" s="376">
        <v>1.906360850992</v>
      </c>
      <c r="E81" s="377">
        <v>1.1574640845840001</v>
      </c>
      <c r="F81" s="375">
        <v>14.36231725365</v>
      </c>
      <c r="G81" s="376">
        <v>3.5905793134119999</v>
      </c>
      <c r="H81" s="378">
        <v>0.48399999999999999</v>
      </c>
      <c r="I81" s="375">
        <v>0.48399999999999999</v>
      </c>
      <c r="J81" s="376">
        <v>-3.1065793134119999</v>
      </c>
      <c r="K81" s="379">
        <v>3.3699297365999997E-2</v>
      </c>
    </row>
    <row r="82" spans="1:11" ht="14.4" customHeight="1" thickBot="1" x14ac:dyDescent="0.35">
      <c r="A82" s="397" t="s">
        <v>331</v>
      </c>
      <c r="B82" s="375">
        <v>37.301740504370002</v>
      </c>
      <c r="C82" s="375">
        <v>41.480879999999999</v>
      </c>
      <c r="D82" s="376">
        <v>4.1791394956290002</v>
      </c>
      <c r="E82" s="377">
        <v>1.1120360454789999</v>
      </c>
      <c r="F82" s="375">
        <v>41.908126124052004</v>
      </c>
      <c r="G82" s="376">
        <v>10.477031531013001</v>
      </c>
      <c r="H82" s="378">
        <v>3.86442</v>
      </c>
      <c r="I82" s="375">
        <v>10.371499999999999</v>
      </c>
      <c r="J82" s="376">
        <v>-0.105531531013</v>
      </c>
      <c r="K82" s="379">
        <v>0.24748183608300001</v>
      </c>
    </row>
    <row r="83" spans="1:11" ht="14.4" customHeight="1" thickBot="1" x14ac:dyDescent="0.35">
      <c r="A83" s="397" t="s">
        <v>332</v>
      </c>
      <c r="B83" s="375">
        <v>0</v>
      </c>
      <c r="C83" s="375">
        <v>0.372</v>
      </c>
      <c r="D83" s="376">
        <v>0.372</v>
      </c>
      <c r="E83" s="385" t="s">
        <v>267</v>
      </c>
      <c r="F83" s="375">
        <v>0.302740700719</v>
      </c>
      <c r="G83" s="376">
        <v>7.5685175179000003E-2</v>
      </c>
      <c r="H83" s="378">
        <v>0</v>
      </c>
      <c r="I83" s="375">
        <v>0</v>
      </c>
      <c r="J83" s="376">
        <v>-7.5685175179000003E-2</v>
      </c>
      <c r="K83" s="379">
        <v>0</v>
      </c>
    </row>
    <row r="84" spans="1:11" ht="14.4" customHeight="1" thickBot="1" x14ac:dyDescent="0.35">
      <c r="A84" s="396" t="s">
        <v>333</v>
      </c>
      <c r="B84" s="380">
        <v>441.27162516312598</v>
      </c>
      <c r="C84" s="380">
        <v>518.24329</v>
      </c>
      <c r="D84" s="381">
        <v>76.971664836873003</v>
      </c>
      <c r="E84" s="387">
        <v>1.1744314849340001</v>
      </c>
      <c r="F84" s="380">
        <v>339.30493338941801</v>
      </c>
      <c r="G84" s="381">
        <v>84.826233347354005</v>
      </c>
      <c r="H84" s="383">
        <v>40.566540000000003</v>
      </c>
      <c r="I84" s="380">
        <v>44.148539999999997</v>
      </c>
      <c r="J84" s="381">
        <v>-40.677693347354001</v>
      </c>
      <c r="K84" s="388">
        <v>0.130114642186</v>
      </c>
    </row>
    <row r="85" spans="1:11" ht="14.4" customHeight="1" thickBot="1" x14ac:dyDescent="0.35">
      <c r="A85" s="397" t="s">
        <v>334</v>
      </c>
      <c r="B85" s="375">
        <v>0</v>
      </c>
      <c r="C85" s="375">
        <v>45.962000000000003</v>
      </c>
      <c r="D85" s="376">
        <v>45.962000000000003</v>
      </c>
      <c r="E85" s="385" t="s">
        <v>267</v>
      </c>
      <c r="F85" s="375">
        <v>3.9999998740090001</v>
      </c>
      <c r="G85" s="376">
        <v>0.99999996850200001</v>
      </c>
      <c r="H85" s="378">
        <v>3.2476400000000001</v>
      </c>
      <c r="I85" s="375">
        <v>3.2476400000000001</v>
      </c>
      <c r="J85" s="376">
        <v>2.2476400314970002</v>
      </c>
      <c r="K85" s="379">
        <v>0.81191002557299996</v>
      </c>
    </row>
    <row r="86" spans="1:11" ht="14.4" customHeight="1" thickBot="1" x14ac:dyDescent="0.35">
      <c r="A86" s="397" t="s">
        <v>335</v>
      </c>
      <c r="B86" s="375">
        <v>431.70230463298799</v>
      </c>
      <c r="C86" s="375">
        <v>461.85993000000002</v>
      </c>
      <c r="D86" s="376">
        <v>30.157625367011001</v>
      </c>
      <c r="E86" s="377">
        <v>1.069857457426</v>
      </c>
      <c r="F86" s="375">
        <v>318.79173733121303</v>
      </c>
      <c r="G86" s="376">
        <v>79.697934332803001</v>
      </c>
      <c r="H86" s="378">
        <v>37.318899999999999</v>
      </c>
      <c r="I86" s="375">
        <v>40.9009</v>
      </c>
      <c r="J86" s="376">
        <v>-38.797034332803001</v>
      </c>
      <c r="K86" s="379">
        <v>0.128299749367</v>
      </c>
    </row>
    <row r="87" spans="1:11" ht="14.4" customHeight="1" thickBot="1" x14ac:dyDescent="0.35">
      <c r="A87" s="397" t="s">
        <v>336</v>
      </c>
      <c r="B87" s="375">
        <v>3.0010932502209999</v>
      </c>
      <c r="C87" s="375">
        <v>2.629</v>
      </c>
      <c r="D87" s="376">
        <v>-0.37209325022099998</v>
      </c>
      <c r="E87" s="377">
        <v>0.87601409912999995</v>
      </c>
      <c r="F87" s="375">
        <v>2.9999999055069999</v>
      </c>
      <c r="G87" s="376">
        <v>0.74999997637600002</v>
      </c>
      <c r="H87" s="378">
        <v>0</v>
      </c>
      <c r="I87" s="375">
        <v>0</v>
      </c>
      <c r="J87" s="376">
        <v>-0.74999997637600002</v>
      </c>
      <c r="K87" s="379">
        <v>0</v>
      </c>
    </row>
    <row r="88" spans="1:11" ht="14.4" customHeight="1" thickBot="1" x14ac:dyDescent="0.35">
      <c r="A88" s="397" t="s">
        <v>337</v>
      </c>
      <c r="B88" s="375">
        <v>1.4632420148550001</v>
      </c>
      <c r="C88" s="375">
        <v>4.2591999999999999</v>
      </c>
      <c r="D88" s="376">
        <v>2.7959579851440002</v>
      </c>
      <c r="E88" s="377">
        <v>2.910796680767</v>
      </c>
      <c r="F88" s="375">
        <v>3.7775766687919998</v>
      </c>
      <c r="G88" s="376">
        <v>0.94439416719799996</v>
      </c>
      <c r="H88" s="378">
        <v>0</v>
      </c>
      <c r="I88" s="375">
        <v>0</v>
      </c>
      <c r="J88" s="376">
        <v>-0.94439416719799996</v>
      </c>
      <c r="K88" s="379">
        <v>0</v>
      </c>
    </row>
    <row r="89" spans="1:11" ht="14.4" customHeight="1" thickBot="1" x14ac:dyDescent="0.35">
      <c r="A89" s="397" t="s">
        <v>338</v>
      </c>
      <c r="B89" s="375">
        <v>5.1049852650609999</v>
      </c>
      <c r="C89" s="375">
        <v>3.5331600000000001</v>
      </c>
      <c r="D89" s="376">
        <v>-1.5718252650610001</v>
      </c>
      <c r="E89" s="377">
        <v>0.692099940852</v>
      </c>
      <c r="F89" s="375">
        <v>9.7356196098950001</v>
      </c>
      <c r="G89" s="376">
        <v>2.433904902473</v>
      </c>
      <c r="H89" s="378">
        <v>0</v>
      </c>
      <c r="I89" s="375">
        <v>0</v>
      </c>
      <c r="J89" s="376">
        <v>-2.433904902473</v>
      </c>
      <c r="K89" s="379">
        <v>0</v>
      </c>
    </row>
    <row r="90" spans="1:11" ht="14.4" customHeight="1" thickBot="1" x14ac:dyDescent="0.35">
      <c r="A90" s="396" t="s">
        <v>339</v>
      </c>
      <c r="B90" s="380">
        <v>1463.4030046052501</v>
      </c>
      <c r="C90" s="380">
        <v>1024.95632</v>
      </c>
      <c r="D90" s="381">
        <v>-438.44668460525003</v>
      </c>
      <c r="E90" s="387">
        <v>0.70039238458200004</v>
      </c>
      <c r="F90" s="380">
        <v>1416.5218794075699</v>
      </c>
      <c r="G90" s="381">
        <v>354.13046985189402</v>
      </c>
      <c r="H90" s="383">
        <v>199.572</v>
      </c>
      <c r="I90" s="380">
        <v>283.90499999999997</v>
      </c>
      <c r="J90" s="381">
        <v>-70.225469851892996</v>
      </c>
      <c r="K90" s="388">
        <v>0.20042401330099999</v>
      </c>
    </row>
    <row r="91" spans="1:11" ht="14.4" customHeight="1" thickBot="1" x14ac:dyDescent="0.35">
      <c r="A91" s="397" t="s">
        <v>340</v>
      </c>
      <c r="B91" s="375">
        <v>24.037846805084001</v>
      </c>
      <c r="C91" s="375">
        <v>17.363320000000002</v>
      </c>
      <c r="D91" s="376">
        <v>-6.6745268050839996</v>
      </c>
      <c r="E91" s="377">
        <v>0.72233258414500001</v>
      </c>
      <c r="F91" s="375">
        <v>2.5219239451469999</v>
      </c>
      <c r="G91" s="376">
        <v>0.63048098628600002</v>
      </c>
      <c r="H91" s="378">
        <v>0</v>
      </c>
      <c r="I91" s="375">
        <v>1.694</v>
      </c>
      <c r="J91" s="376">
        <v>1.0635190137129999</v>
      </c>
      <c r="K91" s="379">
        <v>0.67170939205299995</v>
      </c>
    </row>
    <row r="92" spans="1:11" ht="14.4" customHeight="1" thickBot="1" x14ac:dyDescent="0.35">
      <c r="A92" s="397" t="s">
        <v>341</v>
      </c>
      <c r="B92" s="375">
        <v>1389.36515780017</v>
      </c>
      <c r="C92" s="375">
        <v>1005.7329999999999</v>
      </c>
      <c r="D92" s="376">
        <v>-383.63215780016702</v>
      </c>
      <c r="E92" s="377">
        <v>0.72387953185200005</v>
      </c>
      <c r="F92" s="375">
        <v>1388.9999562498699</v>
      </c>
      <c r="G92" s="376">
        <v>347.249989062466</v>
      </c>
      <c r="H92" s="378">
        <v>199.2</v>
      </c>
      <c r="I92" s="375">
        <v>281.46699999999998</v>
      </c>
      <c r="J92" s="376">
        <v>-65.782989062466001</v>
      </c>
      <c r="K92" s="379">
        <v>0.20264003518000001</v>
      </c>
    </row>
    <row r="93" spans="1:11" ht="14.4" customHeight="1" thickBot="1" x14ac:dyDescent="0.35">
      <c r="A93" s="397" t="s">
        <v>342</v>
      </c>
      <c r="B93" s="375">
        <v>0</v>
      </c>
      <c r="C93" s="375">
        <v>1.86</v>
      </c>
      <c r="D93" s="376">
        <v>1.86</v>
      </c>
      <c r="E93" s="385" t="s">
        <v>267</v>
      </c>
      <c r="F93" s="375">
        <v>0</v>
      </c>
      <c r="G93" s="376">
        <v>0</v>
      </c>
      <c r="H93" s="378">
        <v>0.372</v>
      </c>
      <c r="I93" s="375">
        <v>0.74399999999999999</v>
      </c>
      <c r="J93" s="376">
        <v>0.74399999999999999</v>
      </c>
      <c r="K93" s="386" t="s">
        <v>256</v>
      </c>
    </row>
    <row r="94" spans="1:11" ht="14.4" customHeight="1" thickBot="1" x14ac:dyDescent="0.35">
      <c r="A94" s="397" t="s">
        <v>343</v>
      </c>
      <c r="B94" s="375">
        <v>49.999999999998998</v>
      </c>
      <c r="C94" s="375">
        <v>0</v>
      </c>
      <c r="D94" s="376">
        <v>-49.999999999998998</v>
      </c>
      <c r="E94" s="377">
        <v>0</v>
      </c>
      <c r="F94" s="375">
        <v>24.999999212559999</v>
      </c>
      <c r="G94" s="376">
        <v>6.2499998031399997</v>
      </c>
      <c r="H94" s="378">
        <v>0</v>
      </c>
      <c r="I94" s="375">
        <v>0</v>
      </c>
      <c r="J94" s="376">
        <v>-6.2499998031399997</v>
      </c>
      <c r="K94" s="379">
        <v>0</v>
      </c>
    </row>
    <row r="95" spans="1:11" ht="14.4" customHeight="1" thickBot="1" x14ac:dyDescent="0.35">
      <c r="A95" s="394" t="s">
        <v>35</v>
      </c>
      <c r="B95" s="375">
        <v>27891.137076979801</v>
      </c>
      <c r="C95" s="375">
        <v>27326.870149999999</v>
      </c>
      <c r="D95" s="376">
        <v>-564.26692697977001</v>
      </c>
      <c r="E95" s="377">
        <v>0.97976895221500004</v>
      </c>
      <c r="F95" s="375">
        <v>28614.999104996401</v>
      </c>
      <c r="G95" s="376">
        <v>7153.7497762490902</v>
      </c>
      <c r="H95" s="378">
        <v>2157.59926</v>
      </c>
      <c r="I95" s="375">
        <v>6610.5873300000103</v>
      </c>
      <c r="J95" s="376">
        <v>-543.162446249087</v>
      </c>
      <c r="K95" s="379">
        <v>0.23101826093799999</v>
      </c>
    </row>
    <row r="96" spans="1:11" ht="14.4" customHeight="1" thickBot="1" x14ac:dyDescent="0.35">
      <c r="A96" s="400" t="s">
        <v>344</v>
      </c>
      <c r="B96" s="380">
        <v>20725.9999999996</v>
      </c>
      <c r="C96" s="380">
        <v>20359.86</v>
      </c>
      <c r="D96" s="381">
        <v>-366.13999999961698</v>
      </c>
      <c r="E96" s="387">
        <v>0.98233426613899999</v>
      </c>
      <c r="F96" s="380">
        <v>21264.999336503599</v>
      </c>
      <c r="G96" s="381">
        <v>5316.2498341258897</v>
      </c>
      <c r="H96" s="383">
        <v>1608.63</v>
      </c>
      <c r="I96" s="380">
        <v>4924.7380000000003</v>
      </c>
      <c r="J96" s="381">
        <v>-391.51183412588603</v>
      </c>
      <c r="K96" s="388">
        <v>0.23158890917700001</v>
      </c>
    </row>
    <row r="97" spans="1:11" ht="14.4" customHeight="1" thickBot="1" x14ac:dyDescent="0.35">
      <c r="A97" s="396" t="s">
        <v>345</v>
      </c>
      <c r="B97" s="380">
        <v>20471.9999999996</v>
      </c>
      <c r="C97" s="380">
        <v>20079.992999999999</v>
      </c>
      <c r="D97" s="381">
        <v>-392.00699999961898</v>
      </c>
      <c r="E97" s="387">
        <v>0.98085155334100005</v>
      </c>
      <c r="F97" s="380">
        <v>20999.999338550901</v>
      </c>
      <c r="G97" s="381">
        <v>5249.9998346377197</v>
      </c>
      <c r="H97" s="383">
        <v>1579.876</v>
      </c>
      <c r="I97" s="380">
        <v>4852.3879999999999</v>
      </c>
      <c r="J97" s="381">
        <v>-397.61183463772102</v>
      </c>
      <c r="K97" s="388">
        <v>0.23106610251599999</v>
      </c>
    </row>
    <row r="98" spans="1:11" ht="14.4" customHeight="1" thickBot="1" x14ac:dyDescent="0.35">
      <c r="A98" s="397" t="s">
        <v>346</v>
      </c>
      <c r="B98" s="375">
        <v>20471.9999999996</v>
      </c>
      <c r="C98" s="375">
        <v>20079.992999999999</v>
      </c>
      <c r="D98" s="376">
        <v>-392.00699999961898</v>
      </c>
      <c r="E98" s="377">
        <v>0.98085155334100005</v>
      </c>
      <c r="F98" s="375">
        <v>20999.999338550901</v>
      </c>
      <c r="G98" s="376">
        <v>5249.9998346377197</v>
      </c>
      <c r="H98" s="378">
        <v>1579.876</v>
      </c>
      <c r="I98" s="375">
        <v>4852.3879999999999</v>
      </c>
      <c r="J98" s="376">
        <v>-397.61183463772102</v>
      </c>
      <c r="K98" s="379">
        <v>0.23106610251599999</v>
      </c>
    </row>
    <row r="99" spans="1:11" ht="14.4" customHeight="1" thickBot="1" x14ac:dyDescent="0.35">
      <c r="A99" s="396" t="s">
        <v>347</v>
      </c>
      <c r="B99" s="380">
        <v>191.99999999999599</v>
      </c>
      <c r="C99" s="380">
        <v>209.89</v>
      </c>
      <c r="D99" s="381">
        <v>17.890000000002999</v>
      </c>
      <c r="E99" s="387">
        <v>1.0931770833329999</v>
      </c>
      <c r="F99" s="380">
        <v>200</v>
      </c>
      <c r="G99" s="381">
        <v>50</v>
      </c>
      <c r="H99" s="383">
        <v>20.46</v>
      </c>
      <c r="I99" s="380">
        <v>53.64</v>
      </c>
      <c r="J99" s="381">
        <v>3.64</v>
      </c>
      <c r="K99" s="388">
        <v>0.26819999999999999</v>
      </c>
    </row>
    <row r="100" spans="1:11" ht="14.4" customHeight="1" thickBot="1" x14ac:dyDescent="0.35">
      <c r="A100" s="397" t="s">
        <v>348</v>
      </c>
      <c r="B100" s="375">
        <v>191.99999999999599</v>
      </c>
      <c r="C100" s="375">
        <v>209.89</v>
      </c>
      <c r="D100" s="376">
        <v>17.890000000002999</v>
      </c>
      <c r="E100" s="377">
        <v>1.0931770833329999</v>
      </c>
      <c r="F100" s="375">
        <v>200</v>
      </c>
      <c r="G100" s="376">
        <v>50</v>
      </c>
      <c r="H100" s="378">
        <v>20.46</v>
      </c>
      <c r="I100" s="375">
        <v>53.64</v>
      </c>
      <c r="J100" s="376">
        <v>3.64</v>
      </c>
      <c r="K100" s="379">
        <v>0.26819999999999999</v>
      </c>
    </row>
    <row r="101" spans="1:11" ht="14.4" customHeight="1" thickBot="1" x14ac:dyDescent="0.35">
      <c r="A101" s="396" t="s">
        <v>349</v>
      </c>
      <c r="B101" s="380">
        <v>61.999999999998003</v>
      </c>
      <c r="C101" s="380">
        <v>69.977000000000004</v>
      </c>
      <c r="D101" s="381">
        <v>7.9770000000010004</v>
      </c>
      <c r="E101" s="387">
        <v>1.1286612903219999</v>
      </c>
      <c r="F101" s="380">
        <v>64.999997952656997</v>
      </c>
      <c r="G101" s="381">
        <v>16.249999488164001</v>
      </c>
      <c r="H101" s="383">
        <v>8.2940000000000005</v>
      </c>
      <c r="I101" s="380">
        <v>18.71</v>
      </c>
      <c r="J101" s="381">
        <v>2.4600005118350001</v>
      </c>
      <c r="K101" s="388">
        <v>0.28784616291199999</v>
      </c>
    </row>
    <row r="102" spans="1:11" ht="14.4" customHeight="1" thickBot="1" x14ac:dyDescent="0.35">
      <c r="A102" s="397" t="s">
        <v>350</v>
      </c>
      <c r="B102" s="375">
        <v>61.999999999998003</v>
      </c>
      <c r="C102" s="375">
        <v>69.977000000000004</v>
      </c>
      <c r="D102" s="376">
        <v>7.9770000000010004</v>
      </c>
      <c r="E102" s="377">
        <v>1.1286612903219999</v>
      </c>
      <c r="F102" s="375">
        <v>64.999997952656997</v>
      </c>
      <c r="G102" s="376">
        <v>16.249999488164001</v>
      </c>
      <c r="H102" s="378">
        <v>8.2940000000000005</v>
      </c>
      <c r="I102" s="375">
        <v>18.71</v>
      </c>
      <c r="J102" s="376">
        <v>2.4600005118350001</v>
      </c>
      <c r="K102" s="379">
        <v>0.28784616291199999</v>
      </c>
    </row>
    <row r="103" spans="1:11" ht="14.4" customHeight="1" thickBot="1" x14ac:dyDescent="0.35">
      <c r="A103" s="395" t="s">
        <v>351</v>
      </c>
      <c r="B103" s="375">
        <v>6961.1370769801597</v>
      </c>
      <c r="C103" s="375">
        <v>6765.4158500000003</v>
      </c>
      <c r="D103" s="376">
        <v>-195.721226980155</v>
      </c>
      <c r="E103" s="377">
        <v>0.97188372749700003</v>
      </c>
      <c r="F103" s="375">
        <v>7139.9997751072997</v>
      </c>
      <c r="G103" s="376">
        <v>1784.9999437768299</v>
      </c>
      <c r="H103" s="378">
        <v>533.08759999999995</v>
      </c>
      <c r="I103" s="375">
        <v>1637.1378999999999</v>
      </c>
      <c r="J103" s="376">
        <v>-147.862043776825</v>
      </c>
      <c r="K103" s="379">
        <v>0.22929102963100001</v>
      </c>
    </row>
    <row r="104" spans="1:11" ht="14.4" customHeight="1" thickBot="1" x14ac:dyDescent="0.35">
      <c r="A104" s="396" t="s">
        <v>352</v>
      </c>
      <c r="B104" s="380">
        <v>1843.13707698026</v>
      </c>
      <c r="C104" s="380">
        <v>1816.6360999999999</v>
      </c>
      <c r="D104" s="381">
        <v>-26.500976980259999</v>
      </c>
      <c r="E104" s="387">
        <v>0.985621808973</v>
      </c>
      <c r="F104" s="380">
        <v>1889.99994046958</v>
      </c>
      <c r="G104" s="381">
        <v>472.499985117395</v>
      </c>
      <c r="H104" s="383">
        <v>142.9846</v>
      </c>
      <c r="I104" s="380">
        <v>439.09890000000001</v>
      </c>
      <c r="J104" s="381">
        <v>-33.401085117393997</v>
      </c>
      <c r="K104" s="388">
        <v>0.23232746763500001</v>
      </c>
    </row>
    <row r="105" spans="1:11" ht="14.4" customHeight="1" thickBot="1" x14ac:dyDescent="0.35">
      <c r="A105" s="397" t="s">
        <v>353</v>
      </c>
      <c r="B105" s="375">
        <v>1843.13707698026</v>
      </c>
      <c r="C105" s="375">
        <v>1816.6360999999999</v>
      </c>
      <c r="D105" s="376">
        <v>-26.500976980259999</v>
      </c>
      <c r="E105" s="377">
        <v>0.985621808973</v>
      </c>
      <c r="F105" s="375">
        <v>1889.99994046958</v>
      </c>
      <c r="G105" s="376">
        <v>472.499985117395</v>
      </c>
      <c r="H105" s="378">
        <v>142.9846</v>
      </c>
      <c r="I105" s="375">
        <v>439.09890000000001</v>
      </c>
      <c r="J105" s="376">
        <v>-33.401085117393997</v>
      </c>
      <c r="K105" s="379">
        <v>0.23232746763500001</v>
      </c>
    </row>
    <row r="106" spans="1:11" ht="14.4" customHeight="1" thickBot="1" x14ac:dyDescent="0.35">
      <c r="A106" s="396" t="s">
        <v>354</v>
      </c>
      <c r="B106" s="380">
        <v>5117.9999999999</v>
      </c>
      <c r="C106" s="380">
        <v>4948.7797499999997</v>
      </c>
      <c r="D106" s="381">
        <v>-169.220249999895</v>
      </c>
      <c r="E106" s="387">
        <v>0.96693625439599995</v>
      </c>
      <c r="F106" s="380">
        <v>5249.9998346377197</v>
      </c>
      <c r="G106" s="381">
        <v>1312.4999586594299</v>
      </c>
      <c r="H106" s="383">
        <v>390.10300000000001</v>
      </c>
      <c r="I106" s="380">
        <v>1198.039</v>
      </c>
      <c r="J106" s="381">
        <v>-114.46095865943001</v>
      </c>
      <c r="K106" s="388">
        <v>0.22819791194899999</v>
      </c>
    </row>
    <row r="107" spans="1:11" ht="14.4" customHeight="1" thickBot="1" x14ac:dyDescent="0.35">
      <c r="A107" s="397" t="s">
        <v>355</v>
      </c>
      <c r="B107" s="375">
        <v>5117.9999999999</v>
      </c>
      <c r="C107" s="375">
        <v>4948.7797499999997</v>
      </c>
      <c r="D107" s="376">
        <v>-169.220249999895</v>
      </c>
      <c r="E107" s="377">
        <v>0.96693625439599995</v>
      </c>
      <c r="F107" s="375">
        <v>5249.9998346377197</v>
      </c>
      <c r="G107" s="376">
        <v>1312.4999586594299</v>
      </c>
      <c r="H107" s="378">
        <v>390.10300000000001</v>
      </c>
      <c r="I107" s="375">
        <v>1198.039</v>
      </c>
      <c r="J107" s="376">
        <v>-114.46095865943001</v>
      </c>
      <c r="K107" s="379">
        <v>0.22819791194899999</v>
      </c>
    </row>
    <row r="108" spans="1:11" ht="14.4" customHeight="1" thickBot="1" x14ac:dyDescent="0.35">
      <c r="A108" s="395" t="s">
        <v>356</v>
      </c>
      <c r="B108" s="375">
        <v>203.99999999999599</v>
      </c>
      <c r="C108" s="375">
        <v>201.5943</v>
      </c>
      <c r="D108" s="376">
        <v>-2.4056999999949999</v>
      </c>
      <c r="E108" s="377">
        <v>0.98820735294100004</v>
      </c>
      <c r="F108" s="375">
        <v>209.99999338550899</v>
      </c>
      <c r="G108" s="376">
        <v>52.499998346376998</v>
      </c>
      <c r="H108" s="378">
        <v>15.88166</v>
      </c>
      <c r="I108" s="375">
        <v>48.71143</v>
      </c>
      <c r="J108" s="376">
        <v>-3.7885683463770001</v>
      </c>
      <c r="K108" s="379">
        <v>0.231959197782</v>
      </c>
    </row>
    <row r="109" spans="1:11" ht="14.4" customHeight="1" thickBot="1" x14ac:dyDescent="0.35">
      <c r="A109" s="396" t="s">
        <v>357</v>
      </c>
      <c r="B109" s="380">
        <v>203.99999999999599</v>
      </c>
      <c r="C109" s="380">
        <v>201.5943</v>
      </c>
      <c r="D109" s="381">
        <v>-2.4056999999949999</v>
      </c>
      <c r="E109" s="387">
        <v>0.98820735294100004</v>
      </c>
      <c r="F109" s="380">
        <v>209.99999338550899</v>
      </c>
      <c r="G109" s="381">
        <v>52.499998346376998</v>
      </c>
      <c r="H109" s="383">
        <v>15.88166</v>
      </c>
      <c r="I109" s="380">
        <v>48.71143</v>
      </c>
      <c r="J109" s="381">
        <v>-3.7885683463770001</v>
      </c>
      <c r="K109" s="388">
        <v>0.231959197782</v>
      </c>
    </row>
    <row r="110" spans="1:11" ht="14.4" customHeight="1" thickBot="1" x14ac:dyDescent="0.35">
      <c r="A110" s="397" t="s">
        <v>358</v>
      </c>
      <c r="B110" s="375">
        <v>203.99999999999599</v>
      </c>
      <c r="C110" s="375">
        <v>201.5943</v>
      </c>
      <c r="D110" s="376">
        <v>-2.4056999999949999</v>
      </c>
      <c r="E110" s="377">
        <v>0.98820735294100004</v>
      </c>
      <c r="F110" s="375">
        <v>209.99999338550899</v>
      </c>
      <c r="G110" s="376">
        <v>52.499998346376998</v>
      </c>
      <c r="H110" s="378">
        <v>15.88166</v>
      </c>
      <c r="I110" s="375">
        <v>48.71143</v>
      </c>
      <c r="J110" s="376">
        <v>-3.7885683463770001</v>
      </c>
      <c r="K110" s="379">
        <v>0.231959197782</v>
      </c>
    </row>
    <row r="111" spans="1:11" ht="14.4" customHeight="1" thickBot="1" x14ac:dyDescent="0.35">
      <c r="A111" s="394" t="s">
        <v>359</v>
      </c>
      <c r="B111" s="375">
        <v>0</v>
      </c>
      <c r="C111" s="375">
        <v>0.1</v>
      </c>
      <c r="D111" s="376">
        <v>0.1</v>
      </c>
      <c r="E111" s="385" t="s">
        <v>267</v>
      </c>
      <c r="F111" s="375">
        <v>0.102009169451</v>
      </c>
      <c r="G111" s="376">
        <v>2.5502292361999999E-2</v>
      </c>
      <c r="H111" s="378">
        <v>0</v>
      </c>
      <c r="I111" s="375">
        <v>0</v>
      </c>
      <c r="J111" s="376">
        <v>-2.5502292361999999E-2</v>
      </c>
      <c r="K111" s="379">
        <v>0</v>
      </c>
    </row>
    <row r="112" spans="1:11" ht="14.4" customHeight="1" thickBot="1" x14ac:dyDescent="0.35">
      <c r="A112" s="395" t="s">
        <v>360</v>
      </c>
      <c r="B112" s="375">
        <v>0</v>
      </c>
      <c r="C112" s="375">
        <v>0.1</v>
      </c>
      <c r="D112" s="376">
        <v>0.1</v>
      </c>
      <c r="E112" s="385" t="s">
        <v>267</v>
      </c>
      <c r="F112" s="375">
        <v>0.102009169451</v>
      </c>
      <c r="G112" s="376">
        <v>2.5502292361999999E-2</v>
      </c>
      <c r="H112" s="378">
        <v>0</v>
      </c>
      <c r="I112" s="375">
        <v>0</v>
      </c>
      <c r="J112" s="376">
        <v>-2.5502292361999999E-2</v>
      </c>
      <c r="K112" s="379">
        <v>0</v>
      </c>
    </row>
    <row r="113" spans="1:11" ht="14.4" customHeight="1" thickBot="1" x14ac:dyDescent="0.35">
      <c r="A113" s="396" t="s">
        <v>361</v>
      </c>
      <c r="B113" s="380">
        <v>0</v>
      </c>
      <c r="C113" s="380">
        <v>0.1</v>
      </c>
      <c r="D113" s="381">
        <v>0.1</v>
      </c>
      <c r="E113" s="382" t="s">
        <v>267</v>
      </c>
      <c r="F113" s="380">
        <v>0.102009169451</v>
      </c>
      <c r="G113" s="381">
        <v>2.5502292361999999E-2</v>
      </c>
      <c r="H113" s="383">
        <v>0</v>
      </c>
      <c r="I113" s="380">
        <v>0</v>
      </c>
      <c r="J113" s="381">
        <v>-2.5502292361999999E-2</v>
      </c>
      <c r="K113" s="388">
        <v>0</v>
      </c>
    </row>
    <row r="114" spans="1:11" ht="14.4" customHeight="1" thickBot="1" x14ac:dyDescent="0.35">
      <c r="A114" s="397" t="s">
        <v>362</v>
      </c>
      <c r="B114" s="375">
        <v>0</v>
      </c>
      <c r="C114" s="375">
        <v>0.1</v>
      </c>
      <c r="D114" s="376">
        <v>0.1</v>
      </c>
      <c r="E114" s="385" t="s">
        <v>267</v>
      </c>
      <c r="F114" s="375">
        <v>0.102009169451</v>
      </c>
      <c r="G114" s="376">
        <v>2.5502292361999999E-2</v>
      </c>
      <c r="H114" s="378">
        <v>0</v>
      </c>
      <c r="I114" s="375">
        <v>0</v>
      </c>
      <c r="J114" s="376">
        <v>-2.5502292361999999E-2</v>
      </c>
      <c r="K114" s="379">
        <v>0</v>
      </c>
    </row>
    <row r="115" spans="1:11" ht="14.4" customHeight="1" thickBot="1" x14ac:dyDescent="0.35">
      <c r="A115" s="394" t="s">
        <v>363</v>
      </c>
      <c r="B115" s="375">
        <v>0</v>
      </c>
      <c r="C115" s="375">
        <v>3.2327499999999998</v>
      </c>
      <c r="D115" s="376">
        <v>3.2327499999999998</v>
      </c>
      <c r="E115" s="385" t="s">
        <v>256</v>
      </c>
      <c r="F115" s="375">
        <v>0</v>
      </c>
      <c r="G115" s="376">
        <v>0</v>
      </c>
      <c r="H115" s="378">
        <v>0.35299999999999998</v>
      </c>
      <c r="I115" s="375">
        <v>0.46179999999999999</v>
      </c>
      <c r="J115" s="376">
        <v>0.46179999999999999</v>
      </c>
      <c r="K115" s="386" t="s">
        <v>256</v>
      </c>
    </row>
    <row r="116" spans="1:11" ht="14.4" customHeight="1" thickBot="1" x14ac:dyDescent="0.35">
      <c r="A116" s="395" t="s">
        <v>364</v>
      </c>
      <c r="B116" s="375">
        <v>0</v>
      </c>
      <c r="C116" s="375">
        <v>3.2327499999999998</v>
      </c>
      <c r="D116" s="376">
        <v>3.2327499999999998</v>
      </c>
      <c r="E116" s="385" t="s">
        <v>256</v>
      </c>
      <c r="F116" s="375">
        <v>0</v>
      </c>
      <c r="G116" s="376">
        <v>0</v>
      </c>
      <c r="H116" s="378">
        <v>0.35299999999999998</v>
      </c>
      <c r="I116" s="375">
        <v>0.46179999999999999</v>
      </c>
      <c r="J116" s="376">
        <v>0.46179999999999999</v>
      </c>
      <c r="K116" s="386" t="s">
        <v>256</v>
      </c>
    </row>
    <row r="117" spans="1:11" ht="14.4" customHeight="1" thickBot="1" x14ac:dyDescent="0.35">
      <c r="A117" s="396" t="s">
        <v>365</v>
      </c>
      <c r="B117" s="380">
        <v>0</v>
      </c>
      <c r="C117" s="380">
        <v>17.616949999999999</v>
      </c>
      <c r="D117" s="381">
        <v>17.616949999999999</v>
      </c>
      <c r="E117" s="382" t="s">
        <v>256</v>
      </c>
      <c r="F117" s="380">
        <v>0</v>
      </c>
      <c r="G117" s="381">
        <v>0</v>
      </c>
      <c r="H117" s="383">
        <v>0.35299999999999998</v>
      </c>
      <c r="I117" s="380">
        <v>0.46179999999999999</v>
      </c>
      <c r="J117" s="381">
        <v>0.46179999999999999</v>
      </c>
      <c r="K117" s="384" t="s">
        <v>256</v>
      </c>
    </row>
    <row r="118" spans="1:11" ht="14.4" customHeight="1" thickBot="1" x14ac:dyDescent="0.35">
      <c r="A118" s="397" t="s">
        <v>366</v>
      </c>
      <c r="B118" s="375">
        <v>0</v>
      </c>
      <c r="C118" s="375">
        <v>10.216950000000001</v>
      </c>
      <c r="D118" s="376">
        <v>10.216950000000001</v>
      </c>
      <c r="E118" s="385" t="s">
        <v>256</v>
      </c>
      <c r="F118" s="375">
        <v>0</v>
      </c>
      <c r="G118" s="376">
        <v>0</v>
      </c>
      <c r="H118" s="378">
        <v>0.153</v>
      </c>
      <c r="I118" s="375">
        <v>0.26179999999999998</v>
      </c>
      <c r="J118" s="376">
        <v>0.26179999999999998</v>
      </c>
      <c r="K118" s="386" t="s">
        <v>256</v>
      </c>
    </row>
    <row r="119" spans="1:11" ht="14.4" customHeight="1" thickBot="1" x14ac:dyDescent="0.35">
      <c r="A119" s="397" t="s">
        <v>367</v>
      </c>
      <c r="B119" s="375">
        <v>0</v>
      </c>
      <c r="C119" s="375">
        <v>6</v>
      </c>
      <c r="D119" s="376">
        <v>6</v>
      </c>
      <c r="E119" s="385" t="s">
        <v>256</v>
      </c>
      <c r="F119" s="375">
        <v>0</v>
      </c>
      <c r="G119" s="376">
        <v>0</v>
      </c>
      <c r="H119" s="378">
        <v>0</v>
      </c>
      <c r="I119" s="375">
        <v>0</v>
      </c>
      <c r="J119" s="376">
        <v>0</v>
      </c>
      <c r="K119" s="379">
        <v>3</v>
      </c>
    </row>
    <row r="120" spans="1:11" ht="14.4" customHeight="1" thickBot="1" x14ac:dyDescent="0.35">
      <c r="A120" s="397" t="s">
        <v>368</v>
      </c>
      <c r="B120" s="375">
        <v>0</v>
      </c>
      <c r="C120" s="375">
        <v>0</v>
      </c>
      <c r="D120" s="376">
        <v>0</v>
      </c>
      <c r="E120" s="377">
        <v>1</v>
      </c>
      <c r="F120" s="375">
        <v>0</v>
      </c>
      <c r="G120" s="376">
        <v>0</v>
      </c>
      <c r="H120" s="378">
        <v>0.2</v>
      </c>
      <c r="I120" s="375">
        <v>0.2</v>
      </c>
      <c r="J120" s="376">
        <v>0.2</v>
      </c>
      <c r="K120" s="386" t="s">
        <v>267</v>
      </c>
    </row>
    <row r="121" spans="1:11" ht="14.4" customHeight="1" thickBot="1" x14ac:dyDescent="0.35">
      <c r="A121" s="397" t="s">
        <v>369</v>
      </c>
      <c r="B121" s="375">
        <v>0</v>
      </c>
      <c r="C121" s="375">
        <v>1.4</v>
      </c>
      <c r="D121" s="376">
        <v>1.4</v>
      </c>
      <c r="E121" s="385" t="s">
        <v>256</v>
      </c>
      <c r="F121" s="375">
        <v>0</v>
      </c>
      <c r="G121" s="376">
        <v>0</v>
      </c>
      <c r="H121" s="378">
        <v>0</v>
      </c>
      <c r="I121" s="375">
        <v>0</v>
      </c>
      <c r="J121" s="376">
        <v>0</v>
      </c>
      <c r="K121" s="386" t="s">
        <v>256</v>
      </c>
    </row>
    <row r="122" spans="1:11" ht="14.4" customHeight="1" thickBot="1" x14ac:dyDescent="0.35">
      <c r="A122" s="396" t="s">
        <v>370</v>
      </c>
      <c r="B122" s="380">
        <v>0</v>
      </c>
      <c r="C122" s="380">
        <v>-14.3842</v>
      </c>
      <c r="D122" s="381">
        <v>-14.3842</v>
      </c>
      <c r="E122" s="382" t="s">
        <v>267</v>
      </c>
      <c r="F122" s="380">
        <v>0</v>
      </c>
      <c r="G122" s="381">
        <v>0</v>
      </c>
      <c r="H122" s="383">
        <v>0</v>
      </c>
      <c r="I122" s="380">
        <v>0</v>
      </c>
      <c r="J122" s="381">
        <v>0</v>
      </c>
      <c r="K122" s="384" t="s">
        <v>256</v>
      </c>
    </row>
    <row r="123" spans="1:11" ht="14.4" customHeight="1" thickBot="1" x14ac:dyDescent="0.35">
      <c r="A123" s="397" t="s">
        <v>371</v>
      </c>
      <c r="B123" s="375">
        <v>0</v>
      </c>
      <c r="C123" s="375">
        <v>-14.3842</v>
      </c>
      <c r="D123" s="376">
        <v>-14.3842</v>
      </c>
      <c r="E123" s="385" t="s">
        <v>267</v>
      </c>
      <c r="F123" s="375">
        <v>0</v>
      </c>
      <c r="G123" s="376">
        <v>0</v>
      </c>
      <c r="H123" s="378">
        <v>0</v>
      </c>
      <c r="I123" s="375">
        <v>0</v>
      </c>
      <c r="J123" s="376">
        <v>0</v>
      </c>
      <c r="K123" s="386" t="s">
        <v>256</v>
      </c>
    </row>
    <row r="124" spans="1:11" ht="14.4" customHeight="1" thickBot="1" x14ac:dyDescent="0.35">
      <c r="A124" s="394" t="s">
        <v>372</v>
      </c>
      <c r="B124" s="375">
        <v>915.99812455183803</v>
      </c>
      <c r="C124" s="375">
        <v>1101.0498</v>
      </c>
      <c r="D124" s="376">
        <v>185.051675448162</v>
      </c>
      <c r="E124" s="377">
        <v>1.202021893373</v>
      </c>
      <c r="F124" s="375">
        <v>809.99997448694501</v>
      </c>
      <c r="G124" s="376">
        <v>202.499993621736</v>
      </c>
      <c r="H124" s="378">
        <v>86.522000000000006</v>
      </c>
      <c r="I124" s="375">
        <v>235.35300000000001</v>
      </c>
      <c r="J124" s="376">
        <v>32.853006378262997</v>
      </c>
      <c r="K124" s="379">
        <v>0.29055926841099999</v>
      </c>
    </row>
    <row r="125" spans="1:11" ht="14.4" customHeight="1" thickBot="1" x14ac:dyDescent="0.35">
      <c r="A125" s="395" t="s">
        <v>373</v>
      </c>
      <c r="B125" s="375">
        <v>896.99812455183803</v>
      </c>
      <c r="C125" s="375">
        <v>947.83600000000001</v>
      </c>
      <c r="D125" s="376">
        <v>50.837875448162002</v>
      </c>
      <c r="E125" s="377">
        <v>1.0566755649270001</v>
      </c>
      <c r="F125" s="375">
        <v>809.99997448694501</v>
      </c>
      <c r="G125" s="376">
        <v>202.499993621736</v>
      </c>
      <c r="H125" s="378">
        <v>86.522000000000006</v>
      </c>
      <c r="I125" s="375">
        <v>232.16300000000001</v>
      </c>
      <c r="J125" s="376">
        <v>29.663006378262999</v>
      </c>
      <c r="K125" s="379">
        <v>0.28662099668199997</v>
      </c>
    </row>
    <row r="126" spans="1:11" ht="14.4" customHeight="1" thickBot="1" x14ac:dyDescent="0.35">
      <c r="A126" s="396" t="s">
        <v>374</v>
      </c>
      <c r="B126" s="380">
        <v>896.99812455183803</v>
      </c>
      <c r="C126" s="380">
        <v>904.18499999999995</v>
      </c>
      <c r="D126" s="381">
        <v>7.1868754481619996</v>
      </c>
      <c r="E126" s="387">
        <v>1.008012140997</v>
      </c>
      <c r="F126" s="380">
        <v>809.99997448694501</v>
      </c>
      <c r="G126" s="381">
        <v>202.499993621736</v>
      </c>
      <c r="H126" s="383">
        <v>70.287000000000006</v>
      </c>
      <c r="I126" s="380">
        <v>215.928</v>
      </c>
      <c r="J126" s="381">
        <v>13.428006378262999</v>
      </c>
      <c r="K126" s="388">
        <v>0.26657778617400002</v>
      </c>
    </row>
    <row r="127" spans="1:11" ht="14.4" customHeight="1" thickBot="1" x14ac:dyDescent="0.35">
      <c r="A127" s="397" t="s">
        <v>375</v>
      </c>
      <c r="B127" s="375">
        <v>66.997338104844999</v>
      </c>
      <c r="C127" s="375">
        <v>67.403999999999996</v>
      </c>
      <c r="D127" s="376">
        <v>0.40666189515399997</v>
      </c>
      <c r="E127" s="377">
        <v>1.0060698216770001</v>
      </c>
      <c r="F127" s="375">
        <v>66.999997889661003</v>
      </c>
      <c r="G127" s="376">
        <v>16.749999472414999</v>
      </c>
      <c r="H127" s="378">
        <v>5.617</v>
      </c>
      <c r="I127" s="375">
        <v>16.850999999999999</v>
      </c>
      <c r="J127" s="376">
        <v>0.10100052758399999</v>
      </c>
      <c r="K127" s="379">
        <v>0.25150747060799999</v>
      </c>
    </row>
    <row r="128" spans="1:11" ht="14.4" customHeight="1" thickBot="1" x14ac:dyDescent="0.35">
      <c r="A128" s="397" t="s">
        <v>376</v>
      </c>
      <c r="B128" s="375">
        <v>607.99999999998897</v>
      </c>
      <c r="C128" s="375">
        <v>615.27599999999995</v>
      </c>
      <c r="D128" s="376">
        <v>7.2760000000109999</v>
      </c>
      <c r="E128" s="377">
        <v>1.0119671052629999</v>
      </c>
      <c r="F128" s="375">
        <v>572.999981951878</v>
      </c>
      <c r="G128" s="376">
        <v>143.24999548796899</v>
      </c>
      <c r="H128" s="378">
        <v>50.607999999999997</v>
      </c>
      <c r="I128" s="375">
        <v>151.83600000000001</v>
      </c>
      <c r="J128" s="376">
        <v>8.5860045120299997</v>
      </c>
      <c r="K128" s="379">
        <v>0.26498430154000002</v>
      </c>
    </row>
    <row r="129" spans="1:11" ht="14.4" customHeight="1" thickBot="1" x14ac:dyDescent="0.35">
      <c r="A129" s="397" t="s">
        <v>377</v>
      </c>
      <c r="B129" s="375">
        <v>94.000786447006007</v>
      </c>
      <c r="C129" s="375">
        <v>93.745000000000005</v>
      </c>
      <c r="D129" s="376">
        <v>-0.25578644700600001</v>
      </c>
      <c r="E129" s="377">
        <v>0.99727889035100004</v>
      </c>
      <c r="F129" s="375">
        <v>41.999998677100997</v>
      </c>
      <c r="G129" s="376">
        <v>10.499999669275001</v>
      </c>
      <c r="H129" s="378">
        <v>4.08</v>
      </c>
      <c r="I129" s="375">
        <v>15.968999999999999</v>
      </c>
      <c r="J129" s="376">
        <v>5.4690003307239996</v>
      </c>
      <c r="K129" s="379">
        <v>0.38021429768999998</v>
      </c>
    </row>
    <row r="130" spans="1:11" ht="14.4" customHeight="1" thickBot="1" x14ac:dyDescent="0.35">
      <c r="A130" s="397" t="s">
        <v>378</v>
      </c>
      <c r="B130" s="375">
        <v>127.999999999998</v>
      </c>
      <c r="C130" s="375">
        <v>127.76</v>
      </c>
      <c r="D130" s="376">
        <v>-0.239999999997</v>
      </c>
      <c r="E130" s="377">
        <v>0.99812500000000004</v>
      </c>
      <c r="F130" s="375">
        <v>127.999995968305</v>
      </c>
      <c r="G130" s="376">
        <v>31.999998992076002</v>
      </c>
      <c r="H130" s="378">
        <v>9.9819999999999993</v>
      </c>
      <c r="I130" s="375">
        <v>31.271999999999998</v>
      </c>
      <c r="J130" s="376">
        <v>-0.72799899207600005</v>
      </c>
      <c r="K130" s="379">
        <v>0.24431250769499999</v>
      </c>
    </row>
    <row r="131" spans="1:11" ht="14.4" customHeight="1" thickBot="1" x14ac:dyDescent="0.35">
      <c r="A131" s="396" t="s">
        <v>379</v>
      </c>
      <c r="B131" s="380">
        <v>0</v>
      </c>
      <c r="C131" s="380">
        <v>43.651000000000003</v>
      </c>
      <c r="D131" s="381">
        <v>43.651000000000003</v>
      </c>
      <c r="E131" s="382" t="s">
        <v>256</v>
      </c>
      <c r="F131" s="380">
        <v>0</v>
      </c>
      <c r="G131" s="381">
        <v>0</v>
      </c>
      <c r="H131" s="383">
        <v>16.234999999999999</v>
      </c>
      <c r="I131" s="380">
        <v>16.234999999999999</v>
      </c>
      <c r="J131" s="381">
        <v>16.234999999999999</v>
      </c>
      <c r="K131" s="384" t="s">
        <v>256</v>
      </c>
    </row>
    <row r="132" spans="1:11" ht="14.4" customHeight="1" thickBot="1" x14ac:dyDescent="0.35">
      <c r="A132" s="397" t="s">
        <v>380</v>
      </c>
      <c r="B132" s="375">
        <v>0</v>
      </c>
      <c r="C132" s="375">
        <v>43.651000000000003</v>
      </c>
      <c r="D132" s="376">
        <v>43.651000000000003</v>
      </c>
      <c r="E132" s="385" t="s">
        <v>256</v>
      </c>
      <c r="F132" s="375">
        <v>0</v>
      </c>
      <c r="G132" s="376">
        <v>0</v>
      </c>
      <c r="H132" s="378">
        <v>0</v>
      </c>
      <c r="I132" s="375">
        <v>0</v>
      </c>
      <c r="J132" s="376">
        <v>0</v>
      </c>
      <c r="K132" s="386" t="s">
        <v>256</v>
      </c>
    </row>
    <row r="133" spans="1:11" ht="14.4" customHeight="1" thickBot="1" x14ac:dyDescent="0.35">
      <c r="A133" s="397" t="s">
        <v>381</v>
      </c>
      <c r="B133" s="375">
        <v>0</v>
      </c>
      <c r="C133" s="375">
        <v>0</v>
      </c>
      <c r="D133" s="376">
        <v>0</v>
      </c>
      <c r="E133" s="377">
        <v>1</v>
      </c>
      <c r="F133" s="375">
        <v>0</v>
      </c>
      <c r="G133" s="376">
        <v>0</v>
      </c>
      <c r="H133" s="378">
        <v>16.234999999999999</v>
      </c>
      <c r="I133" s="375">
        <v>16.234999999999999</v>
      </c>
      <c r="J133" s="376">
        <v>16.234999999999999</v>
      </c>
      <c r="K133" s="386" t="s">
        <v>267</v>
      </c>
    </row>
    <row r="134" spans="1:11" ht="14.4" customHeight="1" thickBot="1" x14ac:dyDescent="0.35">
      <c r="A134" s="395" t="s">
        <v>382</v>
      </c>
      <c r="B134" s="375">
        <v>19</v>
      </c>
      <c r="C134" s="375">
        <v>153.21379999999999</v>
      </c>
      <c r="D134" s="376">
        <v>134.21379999999999</v>
      </c>
      <c r="E134" s="377">
        <v>8.063884210526</v>
      </c>
      <c r="F134" s="375">
        <v>0</v>
      </c>
      <c r="G134" s="376">
        <v>0</v>
      </c>
      <c r="H134" s="378">
        <v>0</v>
      </c>
      <c r="I134" s="375">
        <v>3.19</v>
      </c>
      <c r="J134" s="376">
        <v>3.19</v>
      </c>
      <c r="K134" s="386" t="s">
        <v>256</v>
      </c>
    </row>
    <row r="135" spans="1:11" ht="14.4" customHeight="1" thickBot="1" x14ac:dyDescent="0.35">
      <c r="A135" s="396" t="s">
        <v>383</v>
      </c>
      <c r="B135" s="380">
        <v>19</v>
      </c>
      <c r="C135" s="380">
        <v>65.015799999999999</v>
      </c>
      <c r="D135" s="381">
        <v>46.015799999999999</v>
      </c>
      <c r="E135" s="387">
        <v>3.4218842105260001</v>
      </c>
      <c r="F135" s="380">
        <v>0</v>
      </c>
      <c r="G135" s="381">
        <v>0</v>
      </c>
      <c r="H135" s="383">
        <v>0</v>
      </c>
      <c r="I135" s="380">
        <v>0</v>
      </c>
      <c r="J135" s="381">
        <v>0</v>
      </c>
      <c r="K135" s="388">
        <v>3</v>
      </c>
    </row>
    <row r="136" spans="1:11" ht="14.4" customHeight="1" thickBot="1" x14ac:dyDescent="0.35">
      <c r="A136" s="397" t="s">
        <v>384</v>
      </c>
      <c r="B136" s="375">
        <v>19</v>
      </c>
      <c r="C136" s="375">
        <v>65.015799999999999</v>
      </c>
      <c r="D136" s="376">
        <v>46.015799999999999</v>
      </c>
      <c r="E136" s="377">
        <v>3.4218842105260001</v>
      </c>
      <c r="F136" s="375">
        <v>0</v>
      </c>
      <c r="G136" s="376">
        <v>0</v>
      </c>
      <c r="H136" s="378">
        <v>0</v>
      </c>
      <c r="I136" s="375">
        <v>0</v>
      </c>
      <c r="J136" s="376">
        <v>0</v>
      </c>
      <c r="K136" s="379">
        <v>3</v>
      </c>
    </row>
    <row r="137" spans="1:11" ht="14.4" customHeight="1" thickBot="1" x14ac:dyDescent="0.35">
      <c r="A137" s="396" t="s">
        <v>385</v>
      </c>
      <c r="B137" s="380">
        <v>0</v>
      </c>
      <c r="C137" s="380">
        <v>21.969000000000001</v>
      </c>
      <c r="D137" s="381">
        <v>21.969000000000001</v>
      </c>
      <c r="E137" s="382" t="s">
        <v>256</v>
      </c>
      <c r="F137" s="380">
        <v>0</v>
      </c>
      <c r="G137" s="381">
        <v>0</v>
      </c>
      <c r="H137" s="383">
        <v>0</v>
      </c>
      <c r="I137" s="380">
        <v>3.19</v>
      </c>
      <c r="J137" s="381">
        <v>3.19</v>
      </c>
      <c r="K137" s="384" t="s">
        <v>256</v>
      </c>
    </row>
    <row r="138" spans="1:11" ht="14.4" customHeight="1" thickBot="1" x14ac:dyDescent="0.35">
      <c r="A138" s="397" t="s">
        <v>386</v>
      </c>
      <c r="B138" s="375">
        <v>0</v>
      </c>
      <c r="C138" s="375">
        <v>16.329000000000001</v>
      </c>
      <c r="D138" s="376">
        <v>16.329000000000001</v>
      </c>
      <c r="E138" s="385" t="s">
        <v>256</v>
      </c>
      <c r="F138" s="375">
        <v>0</v>
      </c>
      <c r="G138" s="376">
        <v>0</v>
      </c>
      <c r="H138" s="378">
        <v>0</v>
      </c>
      <c r="I138" s="375">
        <v>3.19</v>
      </c>
      <c r="J138" s="376">
        <v>3.19</v>
      </c>
      <c r="K138" s="386" t="s">
        <v>256</v>
      </c>
    </row>
    <row r="139" spans="1:11" ht="14.4" customHeight="1" thickBot="1" x14ac:dyDescent="0.35">
      <c r="A139" s="397" t="s">
        <v>387</v>
      </c>
      <c r="B139" s="375">
        <v>0</v>
      </c>
      <c r="C139" s="375">
        <v>5.64</v>
      </c>
      <c r="D139" s="376">
        <v>5.64</v>
      </c>
      <c r="E139" s="385" t="s">
        <v>267</v>
      </c>
      <c r="F139" s="375">
        <v>0</v>
      </c>
      <c r="G139" s="376">
        <v>0</v>
      </c>
      <c r="H139" s="378">
        <v>0</v>
      </c>
      <c r="I139" s="375">
        <v>0</v>
      </c>
      <c r="J139" s="376">
        <v>0</v>
      </c>
      <c r="K139" s="386" t="s">
        <v>256</v>
      </c>
    </row>
    <row r="140" spans="1:11" ht="14.4" customHeight="1" thickBot="1" x14ac:dyDescent="0.35">
      <c r="A140" s="396" t="s">
        <v>388</v>
      </c>
      <c r="B140" s="380">
        <v>0</v>
      </c>
      <c r="C140" s="380">
        <v>28.706900000000001</v>
      </c>
      <c r="D140" s="381">
        <v>28.706900000000001</v>
      </c>
      <c r="E140" s="382" t="s">
        <v>256</v>
      </c>
      <c r="F140" s="380">
        <v>0</v>
      </c>
      <c r="G140" s="381">
        <v>0</v>
      </c>
      <c r="H140" s="383">
        <v>0</v>
      </c>
      <c r="I140" s="380">
        <v>0</v>
      </c>
      <c r="J140" s="381">
        <v>0</v>
      </c>
      <c r="K140" s="388">
        <v>3</v>
      </c>
    </row>
    <row r="141" spans="1:11" ht="14.4" customHeight="1" thickBot="1" x14ac:dyDescent="0.35">
      <c r="A141" s="397" t="s">
        <v>389</v>
      </c>
      <c r="B141" s="375">
        <v>0</v>
      </c>
      <c r="C141" s="375">
        <v>28.706900000000001</v>
      </c>
      <c r="D141" s="376">
        <v>28.706900000000001</v>
      </c>
      <c r="E141" s="385" t="s">
        <v>256</v>
      </c>
      <c r="F141" s="375">
        <v>0</v>
      </c>
      <c r="G141" s="376">
        <v>0</v>
      </c>
      <c r="H141" s="378">
        <v>0</v>
      </c>
      <c r="I141" s="375">
        <v>0</v>
      </c>
      <c r="J141" s="376">
        <v>0</v>
      </c>
      <c r="K141" s="379">
        <v>3</v>
      </c>
    </row>
    <row r="142" spans="1:11" ht="14.4" customHeight="1" thickBot="1" x14ac:dyDescent="0.35">
      <c r="A142" s="396" t="s">
        <v>390</v>
      </c>
      <c r="B142" s="380">
        <v>0</v>
      </c>
      <c r="C142" s="380">
        <v>37.522100000000002</v>
      </c>
      <c r="D142" s="381">
        <v>37.522100000000002</v>
      </c>
      <c r="E142" s="382" t="s">
        <v>256</v>
      </c>
      <c r="F142" s="380">
        <v>0</v>
      </c>
      <c r="G142" s="381">
        <v>0</v>
      </c>
      <c r="H142" s="383">
        <v>0</v>
      </c>
      <c r="I142" s="380">
        <v>0</v>
      </c>
      <c r="J142" s="381">
        <v>0</v>
      </c>
      <c r="K142" s="384" t="s">
        <v>256</v>
      </c>
    </row>
    <row r="143" spans="1:11" ht="14.4" customHeight="1" thickBot="1" x14ac:dyDescent="0.35">
      <c r="A143" s="397" t="s">
        <v>391</v>
      </c>
      <c r="B143" s="375">
        <v>0</v>
      </c>
      <c r="C143" s="375">
        <v>37.522100000000002</v>
      </c>
      <c r="D143" s="376">
        <v>37.522100000000002</v>
      </c>
      <c r="E143" s="385" t="s">
        <v>256</v>
      </c>
      <c r="F143" s="375">
        <v>0</v>
      </c>
      <c r="G143" s="376">
        <v>0</v>
      </c>
      <c r="H143" s="378">
        <v>0</v>
      </c>
      <c r="I143" s="375">
        <v>0</v>
      </c>
      <c r="J143" s="376">
        <v>0</v>
      </c>
      <c r="K143" s="386" t="s">
        <v>256</v>
      </c>
    </row>
    <row r="144" spans="1:11" ht="14.4" customHeight="1" thickBot="1" x14ac:dyDescent="0.35">
      <c r="A144" s="394" t="s">
        <v>392</v>
      </c>
      <c r="B144" s="375">
        <v>0</v>
      </c>
      <c r="C144" s="375">
        <v>8.8500000000000002E-3</v>
      </c>
      <c r="D144" s="376">
        <v>8.8500000000000002E-3</v>
      </c>
      <c r="E144" s="385" t="s">
        <v>267</v>
      </c>
      <c r="F144" s="375">
        <v>0</v>
      </c>
      <c r="G144" s="376">
        <v>0</v>
      </c>
      <c r="H144" s="378">
        <v>0</v>
      </c>
      <c r="I144" s="375">
        <v>0</v>
      </c>
      <c r="J144" s="376">
        <v>0</v>
      </c>
      <c r="K144" s="386" t="s">
        <v>256</v>
      </c>
    </row>
    <row r="145" spans="1:11" ht="14.4" customHeight="1" thickBot="1" x14ac:dyDescent="0.35">
      <c r="A145" s="395" t="s">
        <v>393</v>
      </c>
      <c r="B145" s="375">
        <v>0</v>
      </c>
      <c r="C145" s="375">
        <v>8.8500000000000002E-3</v>
      </c>
      <c r="D145" s="376">
        <v>8.8500000000000002E-3</v>
      </c>
      <c r="E145" s="385" t="s">
        <v>267</v>
      </c>
      <c r="F145" s="375">
        <v>0</v>
      </c>
      <c r="G145" s="376">
        <v>0</v>
      </c>
      <c r="H145" s="378">
        <v>0</v>
      </c>
      <c r="I145" s="375">
        <v>0</v>
      </c>
      <c r="J145" s="376">
        <v>0</v>
      </c>
      <c r="K145" s="386" t="s">
        <v>256</v>
      </c>
    </row>
    <row r="146" spans="1:11" ht="14.4" customHeight="1" thickBot="1" x14ac:dyDescent="0.35">
      <c r="A146" s="396" t="s">
        <v>394</v>
      </c>
      <c r="B146" s="380">
        <v>0</v>
      </c>
      <c r="C146" s="380">
        <v>8.8500000000000002E-3</v>
      </c>
      <c r="D146" s="381">
        <v>8.8500000000000002E-3</v>
      </c>
      <c r="E146" s="382" t="s">
        <v>267</v>
      </c>
      <c r="F146" s="380">
        <v>0</v>
      </c>
      <c r="G146" s="381">
        <v>0</v>
      </c>
      <c r="H146" s="383">
        <v>0</v>
      </c>
      <c r="I146" s="380">
        <v>0</v>
      </c>
      <c r="J146" s="381">
        <v>0</v>
      </c>
      <c r="K146" s="384" t="s">
        <v>256</v>
      </c>
    </row>
    <row r="147" spans="1:11" ht="14.4" customHeight="1" thickBot="1" x14ac:dyDescent="0.35">
      <c r="A147" s="397" t="s">
        <v>395</v>
      </c>
      <c r="B147" s="375">
        <v>0</v>
      </c>
      <c r="C147" s="375">
        <v>8.8500000000000002E-3</v>
      </c>
      <c r="D147" s="376">
        <v>8.8500000000000002E-3</v>
      </c>
      <c r="E147" s="385" t="s">
        <v>267</v>
      </c>
      <c r="F147" s="375">
        <v>0</v>
      </c>
      <c r="G147" s="376">
        <v>0</v>
      </c>
      <c r="H147" s="378">
        <v>0</v>
      </c>
      <c r="I147" s="375">
        <v>0</v>
      </c>
      <c r="J147" s="376">
        <v>0</v>
      </c>
      <c r="K147" s="386" t="s">
        <v>256</v>
      </c>
    </row>
    <row r="148" spans="1:11" ht="14.4" customHeight="1" thickBot="1" x14ac:dyDescent="0.35">
      <c r="A148" s="393" t="s">
        <v>396</v>
      </c>
      <c r="B148" s="375">
        <v>33782.800523264799</v>
      </c>
      <c r="C148" s="375">
        <v>32506.237649999999</v>
      </c>
      <c r="D148" s="376">
        <v>-1276.5628732648399</v>
      </c>
      <c r="E148" s="377">
        <v>0.96221263916800004</v>
      </c>
      <c r="F148" s="375">
        <v>31920.859483344</v>
      </c>
      <c r="G148" s="376">
        <v>7980.21487083601</v>
      </c>
      <c r="H148" s="378">
        <v>3382.4727600000001</v>
      </c>
      <c r="I148" s="375">
        <v>8226.4943199999998</v>
      </c>
      <c r="J148" s="376">
        <v>246.27944916398701</v>
      </c>
      <c r="K148" s="379">
        <v>0.25771531384599999</v>
      </c>
    </row>
    <row r="149" spans="1:11" ht="14.4" customHeight="1" thickBot="1" x14ac:dyDescent="0.35">
      <c r="A149" s="394" t="s">
        <v>397</v>
      </c>
      <c r="B149" s="375">
        <v>33527.243349538498</v>
      </c>
      <c r="C149" s="375">
        <v>32309.163680000001</v>
      </c>
      <c r="D149" s="376">
        <v>-1218.07966953852</v>
      </c>
      <c r="E149" s="377">
        <v>0.96366895849900003</v>
      </c>
      <c r="F149" s="375">
        <v>31751.5512290064</v>
      </c>
      <c r="G149" s="376">
        <v>7937.8878072515899</v>
      </c>
      <c r="H149" s="378">
        <v>3342.6593200000002</v>
      </c>
      <c r="I149" s="375">
        <v>8136.7880800000003</v>
      </c>
      <c r="J149" s="376">
        <v>198.90027274840901</v>
      </c>
      <c r="K149" s="379">
        <v>0.25626426946199998</v>
      </c>
    </row>
    <row r="150" spans="1:11" ht="14.4" customHeight="1" thickBot="1" x14ac:dyDescent="0.35">
      <c r="A150" s="395" t="s">
        <v>398</v>
      </c>
      <c r="B150" s="375">
        <v>33527.243349538498</v>
      </c>
      <c r="C150" s="375">
        <v>32309.163680000001</v>
      </c>
      <c r="D150" s="376">
        <v>-1218.07966953852</v>
      </c>
      <c r="E150" s="377">
        <v>0.96366895849900003</v>
      </c>
      <c r="F150" s="375">
        <v>31751.5512290064</v>
      </c>
      <c r="G150" s="376">
        <v>7937.8878072515899</v>
      </c>
      <c r="H150" s="378">
        <v>3342.6593200000002</v>
      </c>
      <c r="I150" s="375">
        <v>8136.7880800000003</v>
      </c>
      <c r="J150" s="376">
        <v>198.90027274840901</v>
      </c>
      <c r="K150" s="379">
        <v>0.25626426946199998</v>
      </c>
    </row>
    <row r="151" spans="1:11" ht="14.4" customHeight="1" thickBot="1" x14ac:dyDescent="0.35">
      <c r="A151" s="396" t="s">
        <v>399</v>
      </c>
      <c r="B151" s="380">
        <v>11734.3418363575</v>
      </c>
      <c r="C151" s="380">
        <v>11082.390460000001</v>
      </c>
      <c r="D151" s="381">
        <v>-651.95137635754099</v>
      </c>
      <c r="E151" s="387">
        <v>0.94444073766900005</v>
      </c>
      <c r="F151" s="380">
        <v>10544.551229000799</v>
      </c>
      <c r="G151" s="381">
        <v>2636.1378072502098</v>
      </c>
      <c r="H151" s="383">
        <v>1310.97012</v>
      </c>
      <c r="I151" s="380">
        <v>2593.2016800000001</v>
      </c>
      <c r="J151" s="381">
        <v>-42.936127250205999</v>
      </c>
      <c r="K151" s="388">
        <v>0.245928121897</v>
      </c>
    </row>
    <row r="152" spans="1:11" ht="14.4" customHeight="1" thickBot="1" x14ac:dyDescent="0.35">
      <c r="A152" s="397" t="s">
        <v>400</v>
      </c>
      <c r="B152" s="375">
        <v>3.1923837013030001</v>
      </c>
      <c r="C152" s="375">
        <v>5.0412699999999999</v>
      </c>
      <c r="D152" s="376">
        <v>1.848886298696</v>
      </c>
      <c r="E152" s="377">
        <v>1.579155412283</v>
      </c>
      <c r="F152" s="375">
        <v>4.5512290008239997</v>
      </c>
      <c r="G152" s="376">
        <v>1.1378072502059999</v>
      </c>
      <c r="H152" s="378">
        <v>0.41320000000000001</v>
      </c>
      <c r="I152" s="375">
        <v>0.74375999999999998</v>
      </c>
      <c r="J152" s="376">
        <v>-0.39404725020600001</v>
      </c>
      <c r="K152" s="379">
        <v>0.163419594985</v>
      </c>
    </row>
    <row r="153" spans="1:11" ht="14.4" customHeight="1" thickBot="1" x14ac:dyDescent="0.35">
      <c r="A153" s="397" t="s">
        <v>401</v>
      </c>
      <c r="B153" s="375">
        <v>0.73648338506800004</v>
      </c>
      <c r="C153" s="375">
        <v>0</v>
      </c>
      <c r="D153" s="376">
        <v>-0.73648338506800004</v>
      </c>
      <c r="E153" s="377">
        <v>0</v>
      </c>
      <c r="F153" s="375">
        <v>0</v>
      </c>
      <c r="G153" s="376">
        <v>0</v>
      </c>
      <c r="H153" s="378">
        <v>0</v>
      </c>
      <c r="I153" s="375">
        <v>0</v>
      </c>
      <c r="J153" s="376">
        <v>0</v>
      </c>
      <c r="K153" s="379">
        <v>3</v>
      </c>
    </row>
    <row r="154" spans="1:11" ht="14.4" customHeight="1" thickBot="1" x14ac:dyDescent="0.35">
      <c r="A154" s="397" t="s">
        <v>402</v>
      </c>
      <c r="B154" s="375">
        <v>66.763750633843998</v>
      </c>
      <c r="C154" s="375">
        <v>45.534999999999997</v>
      </c>
      <c r="D154" s="376">
        <v>-21.228750633844001</v>
      </c>
      <c r="E154" s="377">
        <v>0.68203178472799997</v>
      </c>
      <c r="F154" s="375">
        <v>46</v>
      </c>
      <c r="G154" s="376">
        <v>11.5</v>
      </c>
      <c r="H154" s="378">
        <v>5.117</v>
      </c>
      <c r="I154" s="375">
        <v>16.506</v>
      </c>
      <c r="J154" s="376">
        <v>5.0060000000000002</v>
      </c>
      <c r="K154" s="379">
        <v>0.35882608695599999</v>
      </c>
    </row>
    <row r="155" spans="1:11" ht="14.4" customHeight="1" thickBot="1" x14ac:dyDescent="0.35">
      <c r="A155" s="397" t="s">
        <v>403</v>
      </c>
      <c r="B155" s="375">
        <v>11663.6492186373</v>
      </c>
      <c r="C155" s="375">
        <v>11031.814189999999</v>
      </c>
      <c r="D155" s="376">
        <v>-631.83502863732394</v>
      </c>
      <c r="E155" s="377">
        <v>0.94582870105200001</v>
      </c>
      <c r="F155" s="375">
        <v>10494</v>
      </c>
      <c r="G155" s="376">
        <v>2623.5</v>
      </c>
      <c r="H155" s="378">
        <v>1305.43992</v>
      </c>
      <c r="I155" s="375">
        <v>2575.95192</v>
      </c>
      <c r="J155" s="376">
        <v>-47.548079999999999</v>
      </c>
      <c r="K155" s="379">
        <v>0.24546902229799999</v>
      </c>
    </row>
    <row r="156" spans="1:11" ht="14.4" customHeight="1" thickBot="1" x14ac:dyDescent="0.35">
      <c r="A156" s="396" t="s">
        <v>404</v>
      </c>
      <c r="B156" s="380">
        <v>7046</v>
      </c>
      <c r="C156" s="380">
        <v>6525.1779999999999</v>
      </c>
      <c r="D156" s="381">
        <v>-520.82199999999705</v>
      </c>
      <c r="E156" s="387">
        <v>0.92608260005599996</v>
      </c>
      <c r="F156" s="380">
        <v>6527.0000000017099</v>
      </c>
      <c r="G156" s="381">
        <v>1631.75000000043</v>
      </c>
      <c r="H156" s="383">
        <v>676.28219999999999</v>
      </c>
      <c r="I156" s="380">
        <v>1771.0514000000001</v>
      </c>
      <c r="J156" s="381">
        <v>139.30139999957299</v>
      </c>
      <c r="K156" s="388">
        <v>0.27134233185200002</v>
      </c>
    </row>
    <row r="157" spans="1:11" ht="14.4" customHeight="1" thickBot="1" x14ac:dyDescent="0.35">
      <c r="A157" s="397" t="s">
        <v>405</v>
      </c>
      <c r="B157" s="375">
        <v>7046</v>
      </c>
      <c r="C157" s="375">
        <v>6517.183</v>
      </c>
      <c r="D157" s="376">
        <v>-528.81699999999705</v>
      </c>
      <c r="E157" s="377">
        <v>0.92494791370899998</v>
      </c>
      <c r="F157" s="375">
        <v>6512.0000000016998</v>
      </c>
      <c r="G157" s="376">
        <v>1628.00000000043</v>
      </c>
      <c r="H157" s="378">
        <v>676.28219999999999</v>
      </c>
      <c r="I157" s="375">
        <v>1770.2963999999999</v>
      </c>
      <c r="J157" s="376">
        <v>142.29639999957399</v>
      </c>
      <c r="K157" s="379">
        <v>0.271851412776</v>
      </c>
    </row>
    <row r="158" spans="1:11" ht="14.4" customHeight="1" thickBot="1" x14ac:dyDescent="0.35">
      <c r="A158" s="397" t="s">
        <v>406</v>
      </c>
      <c r="B158" s="375">
        <v>0</v>
      </c>
      <c r="C158" s="375">
        <v>7.9950000000000001</v>
      </c>
      <c r="D158" s="376">
        <v>7.9950000000000001</v>
      </c>
      <c r="E158" s="385" t="s">
        <v>256</v>
      </c>
      <c r="F158" s="375">
        <v>15.000000000003</v>
      </c>
      <c r="G158" s="376">
        <v>3.75</v>
      </c>
      <c r="H158" s="378">
        <v>0</v>
      </c>
      <c r="I158" s="375">
        <v>0.755</v>
      </c>
      <c r="J158" s="376">
        <v>-2.9950000000000001</v>
      </c>
      <c r="K158" s="379">
        <v>5.0333333332999997E-2</v>
      </c>
    </row>
    <row r="159" spans="1:11" ht="14.4" customHeight="1" thickBot="1" x14ac:dyDescent="0.35">
      <c r="A159" s="396" t="s">
        <v>407</v>
      </c>
      <c r="B159" s="380">
        <v>14746.901513180999</v>
      </c>
      <c r="C159" s="380">
        <v>14701.595219999999</v>
      </c>
      <c r="D159" s="381">
        <v>-45.306293180981001</v>
      </c>
      <c r="E159" s="387">
        <v>0.99692774152300001</v>
      </c>
      <c r="F159" s="380">
        <v>14680.0000000038</v>
      </c>
      <c r="G159" s="381">
        <v>3670.00000000096</v>
      </c>
      <c r="H159" s="383">
        <v>1355.4069999999999</v>
      </c>
      <c r="I159" s="380">
        <v>3772.5349999999999</v>
      </c>
      <c r="J159" s="381">
        <v>102.534999999042</v>
      </c>
      <c r="K159" s="388">
        <v>0.25698467302400002</v>
      </c>
    </row>
    <row r="160" spans="1:11" ht="14.4" customHeight="1" thickBot="1" x14ac:dyDescent="0.35">
      <c r="A160" s="397" t="s">
        <v>408</v>
      </c>
      <c r="B160" s="375">
        <v>14746.901513180999</v>
      </c>
      <c r="C160" s="375">
        <v>14701.595219999999</v>
      </c>
      <c r="D160" s="376">
        <v>-45.306293180981001</v>
      </c>
      <c r="E160" s="377">
        <v>0.99692774152300001</v>
      </c>
      <c r="F160" s="375">
        <v>14680.0000000038</v>
      </c>
      <c r="G160" s="376">
        <v>3670.00000000096</v>
      </c>
      <c r="H160" s="378">
        <v>1355.4069999999999</v>
      </c>
      <c r="I160" s="375">
        <v>3772.5349999999999</v>
      </c>
      <c r="J160" s="376">
        <v>102.534999999042</v>
      </c>
      <c r="K160" s="379">
        <v>0.25698467302400002</v>
      </c>
    </row>
    <row r="161" spans="1:11" ht="14.4" customHeight="1" thickBot="1" x14ac:dyDescent="0.35">
      <c r="A161" s="394" t="s">
        <v>409</v>
      </c>
      <c r="B161" s="375">
        <v>255.55717372632401</v>
      </c>
      <c r="C161" s="375">
        <v>197.07397</v>
      </c>
      <c r="D161" s="376">
        <v>-58.483203726322998</v>
      </c>
      <c r="E161" s="377">
        <v>0.77115413011599998</v>
      </c>
      <c r="F161" s="375">
        <v>169.30825433768501</v>
      </c>
      <c r="G161" s="376">
        <v>42.327063584420998</v>
      </c>
      <c r="H161" s="378">
        <v>39.81344</v>
      </c>
      <c r="I161" s="375">
        <v>89.706239999999994</v>
      </c>
      <c r="J161" s="376">
        <v>47.379176415578002</v>
      </c>
      <c r="K161" s="379">
        <v>0.52983973138700002</v>
      </c>
    </row>
    <row r="162" spans="1:11" ht="14.4" customHeight="1" thickBot="1" x14ac:dyDescent="0.35">
      <c r="A162" s="400" t="s">
        <v>410</v>
      </c>
      <c r="B162" s="380">
        <v>255.55717372632401</v>
      </c>
      <c r="C162" s="380">
        <v>197.07397</v>
      </c>
      <c r="D162" s="381">
        <v>-58.483203726322998</v>
      </c>
      <c r="E162" s="387">
        <v>0.77115413011599998</v>
      </c>
      <c r="F162" s="380">
        <v>169.30825433768501</v>
      </c>
      <c r="G162" s="381">
        <v>42.327063584420998</v>
      </c>
      <c r="H162" s="383">
        <v>39.81344</v>
      </c>
      <c r="I162" s="380">
        <v>89.706239999999994</v>
      </c>
      <c r="J162" s="381">
        <v>47.379176415578002</v>
      </c>
      <c r="K162" s="388">
        <v>0.52983973138700002</v>
      </c>
    </row>
    <row r="163" spans="1:11" ht="14.4" customHeight="1" thickBot="1" x14ac:dyDescent="0.35">
      <c r="A163" s="396" t="s">
        <v>411</v>
      </c>
      <c r="B163" s="380">
        <v>0</v>
      </c>
      <c r="C163" s="380">
        <v>6.0999999999999997E-4</v>
      </c>
      <c r="D163" s="381">
        <v>6.0999999999999997E-4</v>
      </c>
      <c r="E163" s="382" t="s">
        <v>256</v>
      </c>
      <c r="F163" s="380">
        <v>0</v>
      </c>
      <c r="G163" s="381">
        <v>0</v>
      </c>
      <c r="H163" s="383">
        <v>8.0000000000000007E-5</v>
      </c>
      <c r="I163" s="380">
        <v>1.8000000000000001E-4</v>
      </c>
      <c r="J163" s="381">
        <v>1.8000000000000001E-4</v>
      </c>
      <c r="K163" s="384" t="s">
        <v>256</v>
      </c>
    </row>
    <row r="164" spans="1:11" ht="14.4" customHeight="1" thickBot="1" x14ac:dyDescent="0.35">
      <c r="A164" s="397" t="s">
        <v>412</v>
      </c>
      <c r="B164" s="375">
        <v>0</v>
      </c>
      <c r="C164" s="375">
        <v>6.0999999999999997E-4</v>
      </c>
      <c r="D164" s="376">
        <v>6.0999999999999997E-4</v>
      </c>
      <c r="E164" s="385" t="s">
        <v>256</v>
      </c>
      <c r="F164" s="375">
        <v>0</v>
      </c>
      <c r="G164" s="376">
        <v>0</v>
      </c>
      <c r="H164" s="378">
        <v>8.0000000000000007E-5</v>
      </c>
      <c r="I164" s="375">
        <v>1.8000000000000001E-4</v>
      </c>
      <c r="J164" s="376">
        <v>1.8000000000000001E-4</v>
      </c>
      <c r="K164" s="386" t="s">
        <v>256</v>
      </c>
    </row>
    <row r="165" spans="1:11" ht="14.4" customHeight="1" thickBot="1" x14ac:dyDescent="0.35">
      <c r="A165" s="396" t="s">
        <v>413</v>
      </c>
      <c r="B165" s="380">
        <v>255.55717372632401</v>
      </c>
      <c r="C165" s="380">
        <v>197.07336000000001</v>
      </c>
      <c r="D165" s="381">
        <v>-58.483813726323</v>
      </c>
      <c r="E165" s="387">
        <v>0.77115174317500002</v>
      </c>
      <c r="F165" s="380">
        <v>169.30825433768501</v>
      </c>
      <c r="G165" s="381">
        <v>42.327063584420998</v>
      </c>
      <c r="H165" s="383">
        <v>39.813360000000003</v>
      </c>
      <c r="I165" s="380">
        <v>89.706059999999994</v>
      </c>
      <c r="J165" s="381">
        <v>47.378996415578001</v>
      </c>
      <c r="K165" s="388">
        <v>0.52983866823799997</v>
      </c>
    </row>
    <row r="166" spans="1:11" ht="14.4" customHeight="1" thickBot="1" x14ac:dyDescent="0.35">
      <c r="A166" s="397" t="s">
        <v>414</v>
      </c>
      <c r="B166" s="375">
        <v>0</v>
      </c>
      <c r="C166" s="375">
        <v>2.016</v>
      </c>
      <c r="D166" s="376">
        <v>2.016</v>
      </c>
      <c r="E166" s="385" t="s">
        <v>256</v>
      </c>
      <c r="F166" s="375">
        <v>1.308254337685</v>
      </c>
      <c r="G166" s="376">
        <v>0.32706358442099998</v>
      </c>
      <c r="H166" s="378">
        <v>0.14399999999999999</v>
      </c>
      <c r="I166" s="375">
        <v>0.45</v>
      </c>
      <c r="J166" s="376">
        <v>0.122936415578</v>
      </c>
      <c r="K166" s="379">
        <v>0.34396981308399999</v>
      </c>
    </row>
    <row r="167" spans="1:11" ht="14.4" customHeight="1" thickBot="1" x14ac:dyDescent="0.35">
      <c r="A167" s="397" t="s">
        <v>415</v>
      </c>
      <c r="B167" s="375">
        <v>255.55717372632401</v>
      </c>
      <c r="C167" s="375">
        <v>195.04098999999999</v>
      </c>
      <c r="D167" s="376">
        <v>-60.516183726323</v>
      </c>
      <c r="E167" s="377">
        <v>0.76319904135700001</v>
      </c>
      <c r="F167" s="375">
        <v>168</v>
      </c>
      <c r="G167" s="376">
        <v>42</v>
      </c>
      <c r="H167" s="378">
        <v>39.669359999999998</v>
      </c>
      <c r="I167" s="375">
        <v>89.256060000000005</v>
      </c>
      <c r="J167" s="376">
        <v>47.256059999999998</v>
      </c>
      <c r="K167" s="379">
        <v>0.531286071428</v>
      </c>
    </row>
    <row r="168" spans="1:11" ht="14.4" customHeight="1" thickBot="1" x14ac:dyDescent="0.35">
      <c r="A168" s="397" t="s">
        <v>416</v>
      </c>
      <c r="B168" s="375">
        <v>0</v>
      </c>
      <c r="C168" s="375">
        <v>1.6369999999999999E-2</v>
      </c>
      <c r="D168" s="376">
        <v>1.6369999999999999E-2</v>
      </c>
      <c r="E168" s="385" t="s">
        <v>256</v>
      </c>
      <c r="F168" s="375">
        <v>0</v>
      </c>
      <c r="G168" s="376">
        <v>0</v>
      </c>
      <c r="H168" s="378">
        <v>0</v>
      </c>
      <c r="I168" s="375">
        <v>0</v>
      </c>
      <c r="J168" s="376">
        <v>0</v>
      </c>
      <c r="K168" s="386" t="s">
        <v>256</v>
      </c>
    </row>
    <row r="169" spans="1:11" ht="14.4" customHeight="1" thickBot="1" x14ac:dyDescent="0.35">
      <c r="A169" s="393" t="s">
        <v>417</v>
      </c>
      <c r="B169" s="375">
        <v>4520.0082222852297</v>
      </c>
      <c r="C169" s="375">
        <v>4225.86114</v>
      </c>
      <c r="D169" s="376">
        <v>-294.14708228522699</v>
      </c>
      <c r="E169" s="377">
        <v>0.93492333026399999</v>
      </c>
      <c r="F169" s="375">
        <v>0</v>
      </c>
      <c r="G169" s="376">
        <v>0</v>
      </c>
      <c r="H169" s="378">
        <v>305.51240000000001</v>
      </c>
      <c r="I169" s="375">
        <v>856.27092000000005</v>
      </c>
      <c r="J169" s="376">
        <v>856.27092000000005</v>
      </c>
      <c r="K169" s="386" t="s">
        <v>256</v>
      </c>
    </row>
    <row r="170" spans="1:11" ht="14.4" customHeight="1" thickBot="1" x14ac:dyDescent="0.35">
      <c r="A170" s="398" t="s">
        <v>418</v>
      </c>
      <c r="B170" s="380">
        <v>4520.0082222852297</v>
      </c>
      <c r="C170" s="380">
        <v>4225.86114</v>
      </c>
      <c r="D170" s="381">
        <v>-294.14708228522699</v>
      </c>
      <c r="E170" s="387">
        <v>0.93492333026399999</v>
      </c>
      <c r="F170" s="380">
        <v>0</v>
      </c>
      <c r="G170" s="381">
        <v>0</v>
      </c>
      <c r="H170" s="383">
        <v>305.51240000000001</v>
      </c>
      <c r="I170" s="380">
        <v>856.27092000000005</v>
      </c>
      <c r="J170" s="381">
        <v>856.27092000000005</v>
      </c>
      <c r="K170" s="384" t="s">
        <v>256</v>
      </c>
    </row>
    <row r="171" spans="1:11" ht="14.4" customHeight="1" thickBot="1" x14ac:dyDescent="0.35">
      <c r="A171" s="400" t="s">
        <v>41</v>
      </c>
      <c r="B171" s="380">
        <v>4520.0082222852297</v>
      </c>
      <c r="C171" s="380">
        <v>4225.86114</v>
      </c>
      <c r="D171" s="381">
        <v>-294.14708228522699</v>
      </c>
      <c r="E171" s="387">
        <v>0.93492333026399999</v>
      </c>
      <c r="F171" s="380">
        <v>0</v>
      </c>
      <c r="G171" s="381">
        <v>0</v>
      </c>
      <c r="H171" s="383">
        <v>305.51240000000001</v>
      </c>
      <c r="I171" s="380">
        <v>856.27092000000005</v>
      </c>
      <c r="J171" s="381">
        <v>856.27092000000005</v>
      </c>
      <c r="K171" s="384" t="s">
        <v>256</v>
      </c>
    </row>
    <row r="172" spans="1:11" ht="14.4" customHeight="1" thickBot="1" x14ac:dyDescent="0.35">
      <c r="A172" s="396" t="s">
        <v>419</v>
      </c>
      <c r="B172" s="380">
        <v>65</v>
      </c>
      <c r="C172" s="380">
        <v>46.53</v>
      </c>
      <c r="D172" s="381">
        <v>-18.47</v>
      </c>
      <c r="E172" s="387">
        <v>0.71584615384600003</v>
      </c>
      <c r="F172" s="380">
        <v>0</v>
      </c>
      <c r="G172" s="381">
        <v>0</v>
      </c>
      <c r="H172" s="383">
        <v>3.9180000000000001</v>
      </c>
      <c r="I172" s="380">
        <v>11.75475</v>
      </c>
      <c r="J172" s="381">
        <v>11.75475</v>
      </c>
      <c r="K172" s="384" t="s">
        <v>256</v>
      </c>
    </row>
    <row r="173" spans="1:11" ht="14.4" customHeight="1" thickBot="1" x14ac:dyDescent="0.35">
      <c r="A173" s="397" t="s">
        <v>420</v>
      </c>
      <c r="B173" s="375">
        <v>65</v>
      </c>
      <c r="C173" s="375">
        <v>46.53</v>
      </c>
      <c r="D173" s="376">
        <v>-18.47</v>
      </c>
      <c r="E173" s="377">
        <v>0.71584615384600003</v>
      </c>
      <c r="F173" s="375">
        <v>0</v>
      </c>
      <c r="G173" s="376">
        <v>0</v>
      </c>
      <c r="H173" s="378">
        <v>3.9180000000000001</v>
      </c>
      <c r="I173" s="375">
        <v>11.75475</v>
      </c>
      <c r="J173" s="376">
        <v>11.75475</v>
      </c>
      <c r="K173" s="386" t="s">
        <v>256</v>
      </c>
    </row>
    <row r="174" spans="1:11" ht="14.4" customHeight="1" thickBot="1" x14ac:dyDescent="0.35">
      <c r="A174" s="396" t="s">
        <v>421</v>
      </c>
      <c r="B174" s="380">
        <v>58.008222285228001</v>
      </c>
      <c r="C174" s="380">
        <v>63.968679999999999</v>
      </c>
      <c r="D174" s="381">
        <v>5.9604577147709996</v>
      </c>
      <c r="E174" s="387">
        <v>1.102751945844</v>
      </c>
      <c r="F174" s="380">
        <v>0</v>
      </c>
      <c r="G174" s="381">
        <v>0</v>
      </c>
      <c r="H174" s="383">
        <v>6.9546200000000002</v>
      </c>
      <c r="I174" s="380">
        <v>19.22006</v>
      </c>
      <c r="J174" s="381">
        <v>19.22006</v>
      </c>
      <c r="K174" s="384" t="s">
        <v>256</v>
      </c>
    </row>
    <row r="175" spans="1:11" ht="14.4" customHeight="1" thickBot="1" x14ac:dyDescent="0.35">
      <c r="A175" s="397" t="s">
        <v>422</v>
      </c>
      <c r="B175" s="375">
        <v>58.008222285228001</v>
      </c>
      <c r="C175" s="375">
        <v>63.968679999999999</v>
      </c>
      <c r="D175" s="376">
        <v>5.9604577147709996</v>
      </c>
      <c r="E175" s="377">
        <v>1.102751945844</v>
      </c>
      <c r="F175" s="375">
        <v>0</v>
      </c>
      <c r="G175" s="376">
        <v>0</v>
      </c>
      <c r="H175" s="378">
        <v>6.9546200000000002</v>
      </c>
      <c r="I175" s="375">
        <v>19.22006</v>
      </c>
      <c r="J175" s="376">
        <v>19.22006</v>
      </c>
      <c r="K175" s="386" t="s">
        <v>256</v>
      </c>
    </row>
    <row r="176" spans="1:11" ht="14.4" customHeight="1" thickBot="1" x14ac:dyDescent="0.35">
      <c r="A176" s="396" t="s">
        <v>423</v>
      </c>
      <c r="B176" s="380">
        <v>344</v>
      </c>
      <c r="C176" s="380">
        <v>184.03585000000001</v>
      </c>
      <c r="D176" s="381">
        <v>-159.96414999999999</v>
      </c>
      <c r="E176" s="387">
        <v>0.53498793604600003</v>
      </c>
      <c r="F176" s="380">
        <v>0</v>
      </c>
      <c r="G176" s="381">
        <v>0</v>
      </c>
      <c r="H176" s="383">
        <v>20.0092</v>
      </c>
      <c r="I176" s="380">
        <v>47.566870000000002</v>
      </c>
      <c r="J176" s="381">
        <v>47.566870000000002</v>
      </c>
      <c r="K176" s="384" t="s">
        <v>256</v>
      </c>
    </row>
    <row r="177" spans="1:11" ht="14.4" customHeight="1" thickBot="1" x14ac:dyDescent="0.35">
      <c r="A177" s="397" t="s">
        <v>424</v>
      </c>
      <c r="B177" s="375">
        <v>344</v>
      </c>
      <c r="C177" s="375">
        <v>184.03585000000001</v>
      </c>
      <c r="D177" s="376">
        <v>-159.96414999999999</v>
      </c>
      <c r="E177" s="377">
        <v>0.53498793604600003</v>
      </c>
      <c r="F177" s="375">
        <v>0</v>
      </c>
      <c r="G177" s="376">
        <v>0</v>
      </c>
      <c r="H177" s="378">
        <v>20.0092</v>
      </c>
      <c r="I177" s="375">
        <v>47.566870000000002</v>
      </c>
      <c r="J177" s="376">
        <v>47.566870000000002</v>
      </c>
      <c r="K177" s="386" t="s">
        <v>256</v>
      </c>
    </row>
    <row r="178" spans="1:11" ht="14.4" customHeight="1" thickBot="1" x14ac:dyDescent="0.35">
      <c r="A178" s="396" t="s">
        <v>425</v>
      </c>
      <c r="B178" s="380">
        <v>0</v>
      </c>
      <c r="C178" s="380">
        <v>5.8920000000000003</v>
      </c>
      <c r="D178" s="381">
        <v>5.8920000000000003</v>
      </c>
      <c r="E178" s="382" t="s">
        <v>267</v>
      </c>
      <c r="F178" s="380">
        <v>0</v>
      </c>
      <c r="G178" s="381">
        <v>0</v>
      </c>
      <c r="H178" s="383">
        <v>0.33400000000000002</v>
      </c>
      <c r="I178" s="380">
        <v>1.448</v>
      </c>
      <c r="J178" s="381">
        <v>1.448</v>
      </c>
      <c r="K178" s="384" t="s">
        <v>256</v>
      </c>
    </row>
    <row r="179" spans="1:11" ht="14.4" customHeight="1" thickBot="1" x14ac:dyDescent="0.35">
      <c r="A179" s="397" t="s">
        <v>426</v>
      </c>
      <c r="B179" s="375">
        <v>0</v>
      </c>
      <c r="C179" s="375">
        <v>5.8920000000000003</v>
      </c>
      <c r="D179" s="376">
        <v>5.8920000000000003</v>
      </c>
      <c r="E179" s="385" t="s">
        <v>267</v>
      </c>
      <c r="F179" s="375">
        <v>0</v>
      </c>
      <c r="G179" s="376">
        <v>0</v>
      </c>
      <c r="H179" s="378">
        <v>0.33400000000000002</v>
      </c>
      <c r="I179" s="375">
        <v>1.448</v>
      </c>
      <c r="J179" s="376">
        <v>1.448</v>
      </c>
      <c r="K179" s="386" t="s">
        <v>256</v>
      </c>
    </row>
    <row r="180" spans="1:11" ht="14.4" customHeight="1" thickBot="1" x14ac:dyDescent="0.35">
      <c r="A180" s="396" t="s">
        <v>427</v>
      </c>
      <c r="B180" s="380">
        <v>919</v>
      </c>
      <c r="C180" s="380">
        <v>805.38708999999994</v>
      </c>
      <c r="D180" s="381">
        <v>-113.61291</v>
      </c>
      <c r="E180" s="387">
        <v>0.87637332970600001</v>
      </c>
      <c r="F180" s="380">
        <v>0</v>
      </c>
      <c r="G180" s="381">
        <v>0</v>
      </c>
      <c r="H180" s="383">
        <v>16.878299999999999</v>
      </c>
      <c r="I180" s="380">
        <v>47.962159999999997</v>
      </c>
      <c r="J180" s="381">
        <v>47.962159999999997</v>
      </c>
      <c r="K180" s="384" t="s">
        <v>256</v>
      </c>
    </row>
    <row r="181" spans="1:11" ht="14.4" customHeight="1" thickBot="1" x14ac:dyDescent="0.35">
      <c r="A181" s="397" t="s">
        <v>428</v>
      </c>
      <c r="B181" s="375">
        <v>919</v>
      </c>
      <c r="C181" s="375">
        <v>805.38708999999994</v>
      </c>
      <c r="D181" s="376">
        <v>-113.61291</v>
      </c>
      <c r="E181" s="377">
        <v>0.87637332970600001</v>
      </c>
      <c r="F181" s="375">
        <v>0</v>
      </c>
      <c r="G181" s="376">
        <v>0</v>
      </c>
      <c r="H181" s="378">
        <v>16.878299999999999</v>
      </c>
      <c r="I181" s="375">
        <v>47.962159999999997</v>
      </c>
      <c r="J181" s="376">
        <v>47.962159999999997</v>
      </c>
      <c r="K181" s="386" t="s">
        <v>256</v>
      </c>
    </row>
    <row r="182" spans="1:11" ht="14.4" customHeight="1" thickBot="1" x14ac:dyDescent="0.35">
      <c r="A182" s="396" t="s">
        <v>429</v>
      </c>
      <c r="B182" s="380">
        <v>3134</v>
      </c>
      <c r="C182" s="380">
        <v>3120.0475200000001</v>
      </c>
      <c r="D182" s="381">
        <v>-13.952479999998999</v>
      </c>
      <c r="E182" s="387">
        <v>0.995548028079</v>
      </c>
      <c r="F182" s="380">
        <v>0</v>
      </c>
      <c r="G182" s="381">
        <v>0</v>
      </c>
      <c r="H182" s="383">
        <v>257.41827999999998</v>
      </c>
      <c r="I182" s="380">
        <v>728.31907999999999</v>
      </c>
      <c r="J182" s="381">
        <v>728.31907999999999</v>
      </c>
      <c r="K182" s="384" t="s">
        <v>256</v>
      </c>
    </row>
    <row r="183" spans="1:11" ht="14.4" customHeight="1" thickBot="1" x14ac:dyDescent="0.35">
      <c r="A183" s="397" t="s">
        <v>430</v>
      </c>
      <c r="B183" s="375">
        <v>3134</v>
      </c>
      <c r="C183" s="375">
        <v>3120.0475200000001</v>
      </c>
      <c r="D183" s="376">
        <v>-13.952479999998999</v>
      </c>
      <c r="E183" s="377">
        <v>0.995548028079</v>
      </c>
      <c r="F183" s="375">
        <v>0</v>
      </c>
      <c r="G183" s="376">
        <v>0</v>
      </c>
      <c r="H183" s="378">
        <v>257.41827999999998</v>
      </c>
      <c r="I183" s="375">
        <v>728.31907999999999</v>
      </c>
      <c r="J183" s="376">
        <v>728.31907999999999</v>
      </c>
      <c r="K183" s="386" t="s">
        <v>256</v>
      </c>
    </row>
    <row r="184" spans="1:11" ht="14.4" customHeight="1" thickBot="1" x14ac:dyDescent="0.35">
      <c r="A184" s="401"/>
      <c r="B184" s="375">
        <v>-9979.1862178645497</v>
      </c>
      <c r="C184" s="375">
        <v>-9981.6650600000194</v>
      </c>
      <c r="D184" s="376">
        <v>-2.478842135471</v>
      </c>
      <c r="E184" s="377">
        <v>1.0002484012299999</v>
      </c>
      <c r="F184" s="375">
        <v>-10112.611627750401</v>
      </c>
      <c r="G184" s="376">
        <v>-2528.1529069375902</v>
      </c>
      <c r="H184" s="378">
        <v>-314.03280999999998</v>
      </c>
      <c r="I184" s="375">
        <v>-1981.77954000001</v>
      </c>
      <c r="J184" s="376">
        <v>546.37336693758698</v>
      </c>
      <c r="K184" s="379">
        <v>0.19597109163699999</v>
      </c>
    </row>
    <row r="185" spans="1:11" ht="14.4" customHeight="1" thickBot="1" x14ac:dyDescent="0.35">
      <c r="A185" s="402" t="s">
        <v>53</v>
      </c>
      <c r="B185" s="389">
        <v>-9979.1862178645497</v>
      </c>
      <c r="C185" s="389">
        <v>-9981.6650600000194</v>
      </c>
      <c r="D185" s="390">
        <v>-2.4788421354720001</v>
      </c>
      <c r="E185" s="391">
        <v>-0.94773904119800001</v>
      </c>
      <c r="F185" s="389">
        <v>-10112.611627750401</v>
      </c>
      <c r="G185" s="390">
        <v>-2528.1529069375902</v>
      </c>
      <c r="H185" s="389">
        <v>-314.03280999999998</v>
      </c>
      <c r="I185" s="389">
        <v>-1981.77954000001</v>
      </c>
      <c r="J185" s="390">
        <v>546.37336693758596</v>
      </c>
      <c r="K185" s="392">
        <v>0.19597109163699999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255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218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431</v>
      </c>
      <c r="B5" s="404" t="s">
        <v>432</v>
      </c>
      <c r="C5" s="405" t="s">
        <v>433</v>
      </c>
      <c r="D5" s="405" t="s">
        <v>433</v>
      </c>
      <c r="E5" s="405"/>
      <c r="F5" s="405" t="s">
        <v>433</v>
      </c>
      <c r="G5" s="405" t="s">
        <v>433</v>
      </c>
      <c r="H5" s="405" t="s">
        <v>433</v>
      </c>
      <c r="I5" s="406" t="s">
        <v>433</v>
      </c>
      <c r="J5" s="407" t="s">
        <v>56</v>
      </c>
    </row>
    <row r="6" spans="1:10" ht="14.4" customHeight="1" x14ac:dyDescent="0.3">
      <c r="A6" s="403" t="s">
        <v>431</v>
      </c>
      <c r="B6" s="404" t="s">
        <v>264</v>
      </c>
      <c r="C6" s="405">
        <v>64.732889999999998</v>
      </c>
      <c r="D6" s="405">
        <v>40.405299999999997</v>
      </c>
      <c r="E6" s="405"/>
      <c r="F6" s="405">
        <v>76.616410000000002</v>
      </c>
      <c r="G6" s="405">
        <v>63.999997984155002</v>
      </c>
      <c r="H6" s="405">
        <v>12.616412015845</v>
      </c>
      <c r="I6" s="406">
        <v>1.1971314439567411</v>
      </c>
      <c r="J6" s="407" t="s">
        <v>1</v>
      </c>
    </row>
    <row r="7" spans="1:10" ht="14.4" customHeight="1" x14ac:dyDescent="0.3">
      <c r="A7" s="403" t="s">
        <v>431</v>
      </c>
      <c r="B7" s="404" t="s">
        <v>265</v>
      </c>
      <c r="C7" s="405">
        <v>0.79020999999999997</v>
      </c>
      <c r="D7" s="405">
        <v>0.27437</v>
      </c>
      <c r="E7" s="405"/>
      <c r="F7" s="405">
        <v>0.64061000000000001</v>
      </c>
      <c r="G7" s="405">
        <v>0.32083670809300002</v>
      </c>
      <c r="H7" s="405">
        <v>0.31977329190699999</v>
      </c>
      <c r="I7" s="406">
        <v>1.9966854909080671</v>
      </c>
      <c r="J7" s="407" t="s">
        <v>1</v>
      </c>
    </row>
    <row r="8" spans="1:10" ht="14.4" customHeight="1" x14ac:dyDescent="0.3">
      <c r="A8" s="403" t="s">
        <v>431</v>
      </c>
      <c r="B8" s="404" t="s">
        <v>266</v>
      </c>
      <c r="C8" s="405" t="s">
        <v>433</v>
      </c>
      <c r="D8" s="405" t="s">
        <v>433</v>
      </c>
      <c r="E8" s="405"/>
      <c r="F8" s="405">
        <v>0.10105</v>
      </c>
      <c r="G8" s="405">
        <v>0</v>
      </c>
      <c r="H8" s="405">
        <v>0.10105</v>
      </c>
      <c r="I8" s="406" t="s">
        <v>433</v>
      </c>
      <c r="J8" s="407" t="s">
        <v>1</v>
      </c>
    </row>
    <row r="9" spans="1:10" ht="14.4" customHeight="1" x14ac:dyDescent="0.3">
      <c r="A9" s="403" t="s">
        <v>431</v>
      </c>
      <c r="B9" s="404" t="s">
        <v>268</v>
      </c>
      <c r="C9" s="405">
        <v>0</v>
      </c>
      <c r="D9" s="405">
        <v>7.3025000000000002</v>
      </c>
      <c r="E9" s="405"/>
      <c r="F9" s="405">
        <v>15.7971</v>
      </c>
      <c r="G9" s="405">
        <v>12.0231049225335</v>
      </c>
      <c r="H9" s="405">
        <v>3.7739950774665001</v>
      </c>
      <c r="I9" s="406">
        <v>1.3138952127410402</v>
      </c>
      <c r="J9" s="407" t="s">
        <v>1</v>
      </c>
    </row>
    <row r="10" spans="1:10" ht="14.4" customHeight="1" x14ac:dyDescent="0.3">
      <c r="A10" s="403" t="s">
        <v>431</v>
      </c>
      <c r="B10" s="404" t="s">
        <v>434</v>
      </c>
      <c r="C10" s="405">
        <v>65.523099999999999</v>
      </c>
      <c r="D10" s="405">
        <v>47.982169999999996</v>
      </c>
      <c r="E10" s="405"/>
      <c r="F10" s="405">
        <v>93.155169999999998</v>
      </c>
      <c r="G10" s="405">
        <v>76.343939614781505</v>
      </c>
      <c r="H10" s="405">
        <v>16.811230385218494</v>
      </c>
      <c r="I10" s="406">
        <v>1.2202038625468516</v>
      </c>
      <c r="J10" s="407" t="s">
        <v>435</v>
      </c>
    </row>
    <row r="12" spans="1:10" ht="14.4" customHeight="1" x14ac:dyDescent="0.3">
      <c r="A12" s="403" t="s">
        <v>431</v>
      </c>
      <c r="B12" s="404" t="s">
        <v>432</v>
      </c>
      <c r="C12" s="405" t="s">
        <v>433</v>
      </c>
      <c r="D12" s="405" t="s">
        <v>433</v>
      </c>
      <c r="E12" s="405"/>
      <c r="F12" s="405" t="s">
        <v>433</v>
      </c>
      <c r="G12" s="405" t="s">
        <v>433</v>
      </c>
      <c r="H12" s="405" t="s">
        <v>433</v>
      </c>
      <c r="I12" s="406" t="s">
        <v>433</v>
      </c>
      <c r="J12" s="407" t="s">
        <v>56</v>
      </c>
    </row>
    <row r="13" spans="1:10" ht="14.4" customHeight="1" x14ac:dyDescent="0.3">
      <c r="A13" s="403" t="s">
        <v>436</v>
      </c>
      <c r="B13" s="404" t="s">
        <v>437</v>
      </c>
      <c r="C13" s="405" t="s">
        <v>433</v>
      </c>
      <c r="D13" s="405" t="s">
        <v>433</v>
      </c>
      <c r="E13" s="405"/>
      <c r="F13" s="405" t="s">
        <v>433</v>
      </c>
      <c r="G13" s="405" t="s">
        <v>433</v>
      </c>
      <c r="H13" s="405" t="s">
        <v>433</v>
      </c>
      <c r="I13" s="406" t="s">
        <v>433</v>
      </c>
      <c r="J13" s="407" t="s">
        <v>0</v>
      </c>
    </row>
    <row r="14" spans="1:10" ht="14.4" customHeight="1" x14ac:dyDescent="0.3">
      <c r="A14" s="403" t="s">
        <v>436</v>
      </c>
      <c r="B14" s="404" t="s">
        <v>264</v>
      </c>
      <c r="C14" s="405">
        <v>64.732889999999998</v>
      </c>
      <c r="D14" s="405">
        <v>40.405299999999997</v>
      </c>
      <c r="E14" s="405"/>
      <c r="F14" s="405">
        <v>76.616410000000002</v>
      </c>
      <c r="G14" s="405">
        <v>63.999997984155002</v>
      </c>
      <c r="H14" s="405">
        <v>12.616412015845</v>
      </c>
      <c r="I14" s="406">
        <v>1.1971314439567411</v>
      </c>
      <c r="J14" s="407" t="s">
        <v>1</v>
      </c>
    </row>
    <row r="15" spans="1:10" ht="14.4" customHeight="1" x14ac:dyDescent="0.3">
      <c r="A15" s="403" t="s">
        <v>436</v>
      </c>
      <c r="B15" s="404" t="s">
        <v>265</v>
      </c>
      <c r="C15" s="405">
        <v>0.79020999999999997</v>
      </c>
      <c r="D15" s="405">
        <v>0.27437</v>
      </c>
      <c r="E15" s="405"/>
      <c r="F15" s="405">
        <v>0.64061000000000001</v>
      </c>
      <c r="G15" s="405">
        <v>0.32083670809300002</v>
      </c>
      <c r="H15" s="405">
        <v>0.31977329190699999</v>
      </c>
      <c r="I15" s="406">
        <v>1.9966854909080671</v>
      </c>
      <c r="J15" s="407" t="s">
        <v>1</v>
      </c>
    </row>
    <row r="16" spans="1:10" ht="14.4" customHeight="1" x14ac:dyDescent="0.3">
      <c r="A16" s="403" t="s">
        <v>436</v>
      </c>
      <c r="B16" s="404" t="s">
        <v>266</v>
      </c>
      <c r="C16" s="405" t="s">
        <v>433</v>
      </c>
      <c r="D16" s="405" t="s">
        <v>433</v>
      </c>
      <c r="E16" s="405"/>
      <c r="F16" s="405">
        <v>0.10105</v>
      </c>
      <c r="G16" s="405">
        <v>0</v>
      </c>
      <c r="H16" s="405">
        <v>0.10105</v>
      </c>
      <c r="I16" s="406" t="s">
        <v>433</v>
      </c>
      <c r="J16" s="407" t="s">
        <v>1</v>
      </c>
    </row>
    <row r="17" spans="1:10" ht="14.4" customHeight="1" x14ac:dyDescent="0.3">
      <c r="A17" s="403" t="s">
        <v>436</v>
      </c>
      <c r="B17" s="404" t="s">
        <v>268</v>
      </c>
      <c r="C17" s="405">
        <v>0</v>
      </c>
      <c r="D17" s="405">
        <v>7.3025000000000002</v>
      </c>
      <c r="E17" s="405"/>
      <c r="F17" s="405">
        <v>15.7971</v>
      </c>
      <c r="G17" s="405">
        <v>12.0231049225335</v>
      </c>
      <c r="H17" s="405">
        <v>3.7739950774665001</v>
      </c>
      <c r="I17" s="406">
        <v>1.3138952127410402</v>
      </c>
      <c r="J17" s="407" t="s">
        <v>1</v>
      </c>
    </row>
    <row r="18" spans="1:10" ht="14.4" customHeight="1" x14ac:dyDescent="0.3">
      <c r="A18" s="403" t="s">
        <v>436</v>
      </c>
      <c r="B18" s="404" t="s">
        <v>438</v>
      </c>
      <c r="C18" s="405">
        <v>65.523099999999999</v>
      </c>
      <c r="D18" s="405">
        <v>47.982169999999996</v>
      </c>
      <c r="E18" s="405"/>
      <c r="F18" s="405">
        <v>93.155169999999998</v>
      </c>
      <c r="G18" s="405">
        <v>76.343939614781505</v>
      </c>
      <c r="H18" s="405">
        <v>16.811230385218494</v>
      </c>
      <c r="I18" s="406">
        <v>1.2202038625468516</v>
      </c>
      <c r="J18" s="407" t="s">
        <v>439</v>
      </c>
    </row>
    <row r="19" spans="1:10" ht="14.4" customHeight="1" x14ac:dyDescent="0.3">
      <c r="A19" s="403" t="s">
        <v>433</v>
      </c>
      <c r="B19" s="404" t="s">
        <v>433</v>
      </c>
      <c r="C19" s="405" t="s">
        <v>433</v>
      </c>
      <c r="D19" s="405" t="s">
        <v>433</v>
      </c>
      <c r="E19" s="405"/>
      <c r="F19" s="405" t="s">
        <v>433</v>
      </c>
      <c r="G19" s="405" t="s">
        <v>433</v>
      </c>
      <c r="H19" s="405" t="s">
        <v>433</v>
      </c>
      <c r="I19" s="406" t="s">
        <v>433</v>
      </c>
      <c r="J19" s="407" t="s">
        <v>440</v>
      </c>
    </row>
    <row r="20" spans="1:10" ht="14.4" customHeight="1" x14ac:dyDescent="0.3">
      <c r="A20" s="403" t="s">
        <v>431</v>
      </c>
      <c r="B20" s="404" t="s">
        <v>434</v>
      </c>
      <c r="C20" s="405">
        <v>65.523099999999999</v>
      </c>
      <c r="D20" s="405">
        <v>47.982169999999996</v>
      </c>
      <c r="E20" s="405"/>
      <c r="F20" s="405">
        <v>93.155169999999998</v>
      </c>
      <c r="G20" s="405">
        <v>76.343939614781505</v>
      </c>
      <c r="H20" s="405">
        <v>16.811230385218494</v>
      </c>
      <c r="I20" s="406">
        <v>1.2202038625468516</v>
      </c>
      <c r="J20" s="407" t="s">
        <v>435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8" t="s">
        <v>139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2" t="s">
        <v>255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109</v>
      </c>
      <c r="K3" s="337"/>
      <c r="L3" s="84">
        <f>IF(M3&lt;&gt;0,N3/M3,0)</f>
        <v>117.26249083337788</v>
      </c>
      <c r="M3" s="84">
        <f>SUBTOTAL(9,M5:M1048576)</f>
        <v>659.7</v>
      </c>
      <c r="N3" s="85">
        <f>SUBTOTAL(9,N5:N1048576)</f>
        <v>77358.065202779399</v>
      </c>
    </row>
    <row r="4" spans="1:14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8</v>
      </c>
      <c r="H4" s="409" t="s">
        <v>9</v>
      </c>
      <c r="I4" s="409" t="s">
        <v>10</v>
      </c>
      <c r="J4" s="410" t="s">
        <v>11</v>
      </c>
      <c r="K4" s="410" t="s">
        <v>12</v>
      </c>
      <c r="L4" s="411" t="s">
        <v>123</v>
      </c>
      <c r="M4" s="411" t="s">
        <v>13</v>
      </c>
      <c r="N4" s="412" t="s">
        <v>134</v>
      </c>
    </row>
    <row r="5" spans="1:14" ht="14.4" customHeight="1" x14ac:dyDescent="0.3">
      <c r="A5" s="415" t="s">
        <v>431</v>
      </c>
      <c r="B5" s="416" t="s">
        <v>432</v>
      </c>
      <c r="C5" s="417" t="s">
        <v>436</v>
      </c>
      <c r="D5" s="418" t="s">
        <v>624</v>
      </c>
      <c r="E5" s="417" t="s">
        <v>441</v>
      </c>
      <c r="F5" s="418" t="s">
        <v>625</v>
      </c>
      <c r="G5" s="417" t="s">
        <v>442</v>
      </c>
      <c r="H5" s="417" t="s">
        <v>443</v>
      </c>
      <c r="I5" s="417" t="s">
        <v>444</v>
      </c>
      <c r="J5" s="417" t="s">
        <v>445</v>
      </c>
      <c r="K5" s="417" t="s">
        <v>446</v>
      </c>
      <c r="L5" s="419">
        <v>87.030000000000015</v>
      </c>
      <c r="M5" s="419">
        <v>3</v>
      </c>
      <c r="N5" s="420">
        <v>261.09000000000003</v>
      </c>
    </row>
    <row r="6" spans="1:14" ht="14.4" customHeight="1" x14ac:dyDescent="0.3">
      <c r="A6" s="421" t="s">
        <v>431</v>
      </c>
      <c r="B6" s="422" t="s">
        <v>432</v>
      </c>
      <c r="C6" s="423" t="s">
        <v>436</v>
      </c>
      <c r="D6" s="424" t="s">
        <v>624</v>
      </c>
      <c r="E6" s="423" t="s">
        <v>441</v>
      </c>
      <c r="F6" s="424" t="s">
        <v>625</v>
      </c>
      <c r="G6" s="423" t="s">
        <v>442</v>
      </c>
      <c r="H6" s="423" t="s">
        <v>447</v>
      </c>
      <c r="I6" s="423" t="s">
        <v>448</v>
      </c>
      <c r="J6" s="423" t="s">
        <v>449</v>
      </c>
      <c r="K6" s="423" t="s">
        <v>450</v>
      </c>
      <c r="L6" s="425">
        <v>98.69</v>
      </c>
      <c r="M6" s="425">
        <v>1</v>
      </c>
      <c r="N6" s="426">
        <v>98.69</v>
      </c>
    </row>
    <row r="7" spans="1:14" ht="14.4" customHeight="1" x14ac:dyDescent="0.3">
      <c r="A7" s="421" t="s">
        <v>431</v>
      </c>
      <c r="B7" s="422" t="s">
        <v>432</v>
      </c>
      <c r="C7" s="423" t="s">
        <v>436</v>
      </c>
      <c r="D7" s="424" t="s">
        <v>624</v>
      </c>
      <c r="E7" s="423" t="s">
        <v>441</v>
      </c>
      <c r="F7" s="424" t="s">
        <v>625</v>
      </c>
      <c r="G7" s="423" t="s">
        <v>442</v>
      </c>
      <c r="H7" s="423" t="s">
        <v>451</v>
      </c>
      <c r="I7" s="423" t="s">
        <v>452</v>
      </c>
      <c r="J7" s="423" t="s">
        <v>453</v>
      </c>
      <c r="K7" s="423" t="s">
        <v>454</v>
      </c>
      <c r="L7" s="425">
        <v>40.559826840609603</v>
      </c>
      <c r="M7" s="425">
        <v>1</v>
      </c>
      <c r="N7" s="426">
        <v>40.559826840609603</v>
      </c>
    </row>
    <row r="8" spans="1:14" ht="14.4" customHeight="1" x14ac:dyDescent="0.3">
      <c r="A8" s="421" t="s">
        <v>431</v>
      </c>
      <c r="B8" s="422" t="s">
        <v>432</v>
      </c>
      <c r="C8" s="423" t="s">
        <v>436</v>
      </c>
      <c r="D8" s="424" t="s">
        <v>624</v>
      </c>
      <c r="E8" s="423" t="s">
        <v>441</v>
      </c>
      <c r="F8" s="424" t="s">
        <v>625</v>
      </c>
      <c r="G8" s="423" t="s">
        <v>442</v>
      </c>
      <c r="H8" s="423" t="s">
        <v>455</v>
      </c>
      <c r="I8" s="423" t="s">
        <v>456</v>
      </c>
      <c r="J8" s="423" t="s">
        <v>457</v>
      </c>
      <c r="K8" s="423" t="s">
        <v>458</v>
      </c>
      <c r="L8" s="425">
        <v>117.40957921772325</v>
      </c>
      <c r="M8" s="425">
        <v>1</v>
      </c>
      <c r="N8" s="426">
        <v>117.40957921772325</v>
      </c>
    </row>
    <row r="9" spans="1:14" ht="14.4" customHeight="1" x14ac:dyDescent="0.3">
      <c r="A9" s="421" t="s">
        <v>431</v>
      </c>
      <c r="B9" s="422" t="s">
        <v>432</v>
      </c>
      <c r="C9" s="423" t="s">
        <v>436</v>
      </c>
      <c r="D9" s="424" t="s">
        <v>624</v>
      </c>
      <c r="E9" s="423" t="s">
        <v>441</v>
      </c>
      <c r="F9" s="424" t="s">
        <v>625</v>
      </c>
      <c r="G9" s="423" t="s">
        <v>442</v>
      </c>
      <c r="H9" s="423" t="s">
        <v>459</v>
      </c>
      <c r="I9" s="423" t="s">
        <v>460</v>
      </c>
      <c r="J9" s="423" t="s">
        <v>461</v>
      </c>
      <c r="K9" s="423" t="s">
        <v>462</v>
      </c>
      <c r="L9" s="425">
        <v>152.30997161998573</v>
      </c>
      <c r="M9" s="425">
        <v>13</v>
      </c>
      <c r="N9" s="426">
        <v>1980.0296310598146</v>
      </c>
    </row>
    <row r="10" spans="1:14" ht="14.4" customHeight="1" x14ac:dyDescent="0.3">
      <c r="A10" s="421" t="s">
        <v>431</v>
      </c>
      <c r="B10" s="422" t="s">
        <v>432</v>
      </c>
      <c r="C10" s="423" t="s">
        <v>436</v>
      </c>
      <c r="D10" s="424" t="s">
        <v>624</v>
      </c>
      <c r="E10" s="423" t="s">
        <v>441</v>
      </c>
      <c r="F10" s="424" t="s">
        <v>625</v>
      </c>
      <c r="G10" s="423" t="s">
        <v>442</v>
      </c>
      <c r="H10" s="423" t="s">
        <v>463</v>
      </c>
      <c r="I10" s="423" t="s">
        <v>142</v>
      </c>
      <c r="J10" s="423" t="s">
        <v>464</v>
      </c>
      <c r="K10" s="423"/>
      <c r="L10" s="425">
        <v>97.320293904979849</v>
      </c>
      <c r="M10" s="425">
        <v>2</v>
      </c>
      <c r="N10" s="426">
        <v>194.6405878099597</v>
      </c>
    </row>
    <row r="11" spans="1:14" ht="14.4" customHeight="1" x14ac:dyDescent="0.3">
      <c r="A11" s="421" t="s">
        <v>431</v>
      </c>
      <c r="B11" s="422" t="s">
        <v>432</v>
      </c>
      <c r="C11" s="423" t="s">
        <v>436</v>
      </c>
      <c r="D11" s="424" t="s">
        <v>624</v>
      </c>
      <c r="E11" s="423" t="s">
        <v>441</v>
      </c>
      <c r="F11" s="424" t="s">
        <v>625</v>
      </c>
      <c r="G11" s="423" t="s">
        <v>442</v>
      </c>
      <c r="H11" s="423" t="s">
        <v>465</v>
      </c>
      <c r="I11" s="423" t="s">
        <v>142</v>
      </c>
      <c r="J11" s="423" t="s">
        <v>466</v>
      </c>
      <c r="K11" s="423"/>
      <c r="L11" s="425">
        <v>30.979999999999997</v>
      </c>
      <c r="M11" s="425">
        <v>2</v>
      </c>
      <c r="N11" s="426">
        <v>61.959999999999994</v>
      </c>
    </row>
    <row r="12" spans="1:14" ht="14.4" customHeight="1" x14ac:dyDescent="0.3">
      <c r="A12" s="421" t="s">
        <v>431</v>
      </c>
      <c r="B12" s="422" t="s">
        <v>432</v>
      </c>
      <c r="C12" s="423" t="s">
        <v>436</v>
      </c>
      <c r="D12" s="424" t="s">
        <v>624</v>
      </c>
      <c r="E12" s="423" t="s">
        <v>441</v>
      </c>
      <c r="F12" s="424" t="s">
        <v>625</v>
      </c>
      <c r="G12" s="423" t="s">
        <v>442</v>
      </c>
      <c r="H12" s="423" t="s">
        <v>467</v>
      </c>
      <c r="I12" s="423" t="s">
        <v>142</v>
      </c>
      <c r="J12" s="423" t="s">
        <v>468</v>
      </c>
      <c r="K12" s="423"/>
      <c r="L12" s="425">
        <v>32.039545296627772</v>
      </c>
      <c r="M12" s="425">
        <v>26</v>
      </c>
      <c r="N12" s="426">
        <v>833.02817771232208</v>
      </c>
    </row>
    <row r="13" spans="1:14" ht="14.4" customHeight="1" x14ac:dyDescent="0.3">
      <c r="A13" s="421" t="s">
        <v>431</v>
      </c>
      <c r="B13" s="422" t="s">
        <v>432</v>
      </c>
      <c r="C13" s="423" t="s">
        <v>436</v>
      </c>
      <c r="D13" s="424" t="s">
        <v>624</v>
      </c>
      <c r="E13" s="423" t="s">
        <v>441</v>
      </c>
      <c r="F13" s="424" t="s">
        <v>625</v>
      </c>
      <c r="G13" s="423" t="s">
        <v>442</v>
      </c>
      <c r="H13" s="423" t="s">
        <v>469</v>
      </c>
      <c r="I13" s="423" t="s">
        <v>142</v>
      </c>
      <c r="J13" s="423" t="s">
        <v>470</v>
      </c>
      <c r="K13" s="423" t="s">
        <v>471</v>
      </c>
      <c r="L13" s="425">
        <v>32.819999999999972</v>
      </c>
      <c r="M13" s="425">
        <v>3</v>
      </c>
      <c r="N13" s="426">
        <v>98.459999999999923</v>
      </c>
    </row>
    <row r="14" spans="1:14" ht="14.4" customHeight="1" x14ac:dyDescent="0.3">
      <c r="A14" s="421" t="s">
        <v>431</v>
      </c>
      <c r="B14" s="422" t="s">
        <v>432</v>
      </c>
      <c r="C14" s="423" t="s">
        <v>436</v>
      </c>
      <c r="D14" s="424" t="s">
        <v>624</v>
      </c>
      <c r="E14" s="423" t="s">
        <v>441</v>
      </c>
      <c r="F14" s="424" t="s">
        <v>625</v>
      </c>
      <c r="G14" s="423" t="s">
        <v>442</v>
      </c>
      <c r="H14" s="423" t="s">
        <v>472</v>
      </c>
      <c r="I14" s="423" t="s">
        <v>473</v>
      </c>
      <c r="J14" s="423" t="s">
        <v>474</v>
      </c>
      <c r="K14" s="423" t="s">
        <v>475</v>
      </c>
      <c r="L14" s="425">
        <v>26.880000000000003</v>
      </c>
      <c r="M14" s="425">
        <v>2</v>
      </c>
      <c r="N14" s="426">
        <v>53.760000000000005</v>
      </c>
    </row>
    <row r="15" spans="1:14" ht="14.4" customHeight="1" x14ac:dyDescent="0.3">
      <c r="A15" s="421" t="s">
        <v>431</v>
      </c>
      <c r="B15" s="422" t="s">
        <v>432</v>
      </c>
      <c r="C15" s="423" t="s">
        <v>436</v>
      </c>
      <c r="D15" s="424" t="s">
        <v>624</v>
      </c>
      <c r="E15" s="423" t="s">
        <v>441</v>
      </c>
      <c r="F15" s="424" t="s">
        <v>625</v>
      </c>
      <c r="G15" s="423" t="s">
        <v>442</v>
      </c>
      <c r="H15" s="423" t="s">
        <v>476</v>
      </c>
      <c r="I15" s="423" t="s">
        <v>142</v>
      </c>
      <c r="J15" s="423" t="s">
        <v>477</v>
      </c>
      <c r="K15" s="423"/>
      <c r="L15" s="425">
        <v>36.542996666087383</v>
      </c>
      <c r="M15" s="425">
        <v>12</v>
      </c>
      <c r="N15" s="426">
        <v>438.51595999304863</v>
      </c>
    </row>
    <row r="16" spans="1:14" ht="14.4" customHeight="1" x14ac:dyDescent="0.3">
      <c r="A16" s="421" t="s">
        <v>431</v>
      </c>
      <c r="B16" s="422" t="s">
        <v>432</v>
      </c>
      <c r="C16" s="423" t="s">
        <v>436</v>
      </c>
      <c r="D16" s="424" t="s">
        <v>624</v>
      </c>
      <c r="E16" s="423" t="s">
        <v>441</v>
      </c>
      <c r="F16" s="424" t="s">
        <v>625</v>
      </c>
      <c r="G16" s="423" t="s">
        <v>442</v>
      </c>
      <c r="H16" s="423" t="s">
        <v>478</v>
      </c>
      <c r="I16" s="423" t="s">
        <v>478</v>
      </c>
      <c r="J16" s="423" t="s">
        <v>479</v>
      </c>
      <c r="K16" s="423" t="s">
        <v>480</v>
      </c>
      <c r="L16" s="425">
        <v>192.5</v>
      </c>
      <c r="M16" s="425">
        <v>0.7</v>
      </c>
      <c r="N16" s="426">
        <v>134.75</v>
      </c>
    </row>
    <row r="17" spans="1:14" ht="14.4" customHeight="1" x14ac:dyDescent="0.3">
      <c r="A17" s="421" t="s">
        <v>431</v>
      </c>
      <c r="B17" s="422" t="s">
        <v>432</v>
      </c>
      <c r="C17" s="423" t="s">
        <v>436</v>
      </c>
      <c r="D17" s="424" t="s">
        <v>624</v>
      </c>
      <c r="E17" s="423" t="s">
        <v>441</v>
      </c>
      <c r="F17" s="424" t="s">
        <v>625</v>
      </c>
      <c r="G17" s="423" t="s">
        <v>442</v>
      </c>
      <c r="H17" s="423" t="s">
        <v>481</v>
      </c>
      <c r="I17" s="423" t="s">
        <v>142</v>
      </c>
      <c r="J17" s="423" t="s">
        <v>482</v>
      </c>
      <c r="K17" s="423"/>
      <c r="L17" s="425">
        <v>75.165129776170019</v>
      </c>
      <c r="M17" s="425">
        <v>1</v>
      </c>
      <c r="N17" s="426">
        <v>75.165129776170019</v>
      </c>
    </row>
    <row r="18" spans="1:14" ht="14.4" customHeight="1" x14ac:dyDescent="0.3">
      <c r="A18" s="421" t="s">
        <v>431</v>
      </c>
      <c r="B18" s="422" t="s">
        <v>432</v>
      </c>
      <c r="C18" s="423" t="s">
        <v>436</v>
      </c>
      <c r="D18" s="424" t="s">
        <v>624</v>
      </c>
      <c r="E18" s="423" t="s">
        <v>441</v>
      </c>
      <c r="F18" s="424" t="s">
        <v>625</v>
      </c>
      <c r="G18" s="423" t="s">
        <v>442</v>
      </c>
      <c r="H18" s="423" t="s">
        <v>483</v>
      </c>
      <c r="I18" s="423" t="s">
        <v>484</v>
      </c>
      <c r="J18" s="423" t="s">
        <v>485</v>
      </c>
      <c r="K18" s="423" t="s">
        <v>486</v>
      </c>
      <c r="L18" s="425">
        <v>23.08</v>
      </c>
      <c r="M18" s="425">
        <v>6</v>
      </c>
      <c r="N18" s="426">
        <v>138.47999999999999</v>
      </c>
    </row>
    <row r="19" spans="1:14" ht="14.4" customHeight="1" x14ac:dyDescent="0.3">
      <c r="A19" s="421" t="s">
        <v>431</v>
      </c>
      <c r="B19" s="422" t="s">
        <v>432</v>
      </c>
      <c r="C19" s="423" t="s">
        <v>436</v>
      </c>
      <c r="D19" s="424" t="s">
        <v>624</v>
      </c>
      <c r="E19" s="423" t="s">
        <v>441</v>
      </c>
      <c r="F19" s="424" t="s">
        <v>625</v>
      </c>
      <c r="G19" s="423" t="s">
        <v>442</v>
      </c>
      <c r="H19" s="423" t="s">
        <v>487</v>
      </c>
      <c r="I19" s="423" t="s">
        <v>488</v>
      </c>
      <c r="J19" s="423" t="s">
        <v>489</v>
      </c>
      <c r="K19" s="423" t="s">
        <v>490</v>
      </c>
      <c r="L19" s="425">
        <v>153.2179549058722</v>
      </c>
      <c r="M19" s="425">
        <v>285</v>
      </c>
      <c r="N19" s="426">
        <v>43667.11714817358</v>
      </c>
    </row>
    <row r="20" spans="1:14" ht="14.4" customHeight="1" x14ac:dyDescent="0.3">
      <c r="A20" s="421" t="s">
        <v>431</v>
      </c>
      <c r="B20" s="422" t="s">
        <v>432</v>
      </c>
      <c r="C20" s="423" t="s">
        <v>436</v>
      </c>
      <c r="D20" s="424" t="s">
        <v>624</v>
      </c>
      <c r="E20" s="423" t="s">
        <v>441</v>
      </c>
      <c r="F20" s="424" t="s">
        <v>625</v>
      </c>
      <c r="G20" s="423" t="s">
        <v>442</v>
      </c>
      <c r="H20" s="423" t="s">
        <v>491</v>
      </c>
      <c r="I20" s="423" t="s">
        <v>142</v>
      </c>
      <c r="J20" s="423" t="s">
        <v>492</v>
      </c>
      <c r="K20" s="423"/>
      <c r="L20" s="425">
        <v>98.687875645918979</v>
      </c>
      <c r="M20" s="425">
        <v>1</v>
      </c>
      <c r="N20" s="426">
        <v>98.687875645918979</v>
      </c>
    </row>
    <row r="21" spans="1:14" ht="14.4" customHeight="1" x14ac:dyDescent="0.3">
      <c r="A21" s="421" t="s">
        <v>431</v>
      </c>
      <c r="B21" s="422" t="s">
        <v>432</v>
      </c>
      <c r="C21" s="423" t="s">
        <v>436</v>
      </c>
      <c r="D21" s="424" t="s">
        <v>624</v>
      </c>
      <c r="E21" s="423" t="s">
        <v>441</v>
      </c>
      <c r="F21" s="424" t="s">
        <v>625</v>
      </c>
      <c r="G21" s="423" t="s">
        <v>442</v>
      </c>
      <c r="H21" s="423" t="s">
        <v>493</v>
      </c>
      <c r="I21" s="423" t="s">
        <v>494</v>
      </c>
      <c r="J21" s="423" t="s">
        <v>495</v>
      </c>
      <c r="K21" s="423" t="s">
        <v>496</v>
      </c>
      <c r="L21" s="425">
        <v>57.980000000000025</v>
      </c>
      <c r="M21" s="425">
        <v>1</v>
      </c>
      <c r="N21" s="426">
        <v>57.980000000000025</v>
      </c>
    </row>
    <row r="22" spans="1:14" ht="14.4" customHeight="1" x14ac:dyDescent="0.3">
      <c r="A22" s="421" t="s">
        <v>431</v>
      </c>
      <c r="B22" s="422" t="s">
        <v>432</v>
      </c>
      <c r="C22" s="423" t="s">
        <v>436</v>
      </c>
      <c r="D22" s="424" t="s">
        <v>624</v>
      </c>
      <c r="E22" s="423" t="s">
        <v>441</v>
      </c>
      <c r="F22" s="424" t="s">
        <v>625</v>
      </c>
      <c r="G22" s="423" t="s">
        <v>442</v>
      </c>
      <c r="H22" s="423" t="s">
        <v>497</v>
      </c>
      <c r="I22" s="423" t="s">
        <v>142</v>
      </c>
      <c r="J22" s="423" t="s">
        <v>498</v>
      </c>
      <c r="K22" s="423"/>
      <c r="L22" s="425">
        <v>29.342838784734095</v>
      </c>
      <c r="M22" s="425">
        <v>13</v>
      </c>
      <c r="N22" s="426">
        <v>381.45690420154324</v>
      </c>
    </row>
    <row r="23" spans="1:14" ht="14.4" customHeight="1" x14ac:dyDescent="0.3">
      <c r="A23" s="421" t="s">
        <v>431</v>
      </c>
      <c r="B23" s="422" t="s">
        <v>432</v>
      </c>
      <c r="C23" s="423" t="s">
        <v>436</v>
      </c>
      <c r="D23" s="424" t="s">
        <v>624</v>
      </c>
      <c r="E23" s="423" t="s">
        <v>441</v>
      </c>
      <c r="F23" s="424" t="s">
        <v>625</v>
      </c>
      <c r="G23" s="423" t="s">
        <v>442</v>
      </c>
      <c r="H23" s="423" t="s">
        <v>499</v>
      </c>
      <c r="I23" s="423" t="s">
        <v>142</v>
      </c>
      <c r="J23" s="423" t="s">
        <v>500</v>
      </c>
      <c r="K23" s="423"/>
      <c r="L23" s="425">
        <v>122.64278367918557</v>
      </c>
      <c r="M23" s="425">
        <v>18</v>
      </c>
      <c r="N23" s="426">
        <v>2207.5701062253402</v>
      </c>
    </row>
    <row r="24" spans="1:14" ht="14.4" customHeight="1" x14ac:dyDescent="0.3">
      <c r="A24" s="421" t="s">
        <v>431</v>
      </c>
      <c r="B24" s="422" t="s">
        <v>432</v>
      </c>
      <c r="C24" s="423" t="s">
        <v>436</v>
      </c>
      <c r="D24" s="424" t="s">
        <v>624</v>
      </c>
      <c r="E24" s="423" t="s">
        <v>441</v>
      </c>
      <c r="F24" s="424" t="s">
        <v>625</v>
      </c>
      <c r="G24" s="423" t="s">
        <v>442</v>
      </c>
      <c r="H24" s="423" t="s">
        <v>501</v>
      </c>
      <c r="I24" s="423" t="s">
        <v>502</v>
      </c>
      <c r="J24" s="423" t="s">
        <v>503</v>
      </c>
      <c r="K24" s="423" t="s">
        <v>504</v>
      </c>
      <c r="L24" s="425">
        <v>24.439802439774244</v>
      </c>
      <c r="M24" s="425">
        <v>1</v>
      </c>
      <c r="N24" s="426">
        <v>24.439802439774244</v>
      </c>
    </row>
    <row r="25" spans="1:14" ht="14.4" customHeight="1" x14ac:dyDescent="0.3">
      <c r="A25" s="421" t="s">
        <v>431</v>
      </c>
      <c r="B25" s="422" t="s">
        <v>432</v>
      </c>
      <c r="C25" s="423" t="s">
        <v>436</v>
      </c>
      <c r="D25" s="424" t="s">
        <v>624</v>
      </c>
      <c r="E25" s="423" t="s">
        <v>441</v>
      </c>
      <c r="F25" s="424" t="s">
        <v>625</v>
      </c>
      <c r="G25" s="423" t="s">
        <v>442</v>
      </c>
      <c r="H25" s="423" t="s">
        <v>505</v>
      </c>
      <c r="I25" s="423" t="s">
        <v>506</v>
      </c>
      <c r="J25" s="423" t="s">
        <v>507</v>
      </c>
      <c r="K25" s="423" t="s">
        <v>508</v>
      </c>
      <c r="L25" s="425">
        <v>104.06947910743355</v>
      </c>
      <c r="M25" s="425">
        <v>1</v>
      </c>
      <c r="N25" s="426">
        <v>104.06947910743355</v>
      </c>
    </row>
    <row r="26" spans="1:14" ht="14.4" customHeight="1" x14ac:dyDescent="0.3">
      <c r="A26" s="421" t="s">
        <v>431</v>
      </c>
      <c r="B26" s="422" t="s">
        <v>432</v>
      </c>
      <c r="C26" s="423" t="s">
        <v>436</v>
      </c>
      <c r="D26" s="424" t="s">
        <v>624</v>
      </c>
      <c r="E26" s="423" t="s">
        <v>441</v>
      </c>
      <c r="F26" s="424" t="s">
        <v>625</v>
      </c>
      <c r="G26" s="423" t="s">
        <v>442</v>
      </c>
      <c r="H26" s="423" t="s">
        <v>509</v>
      </c>
      <c r="I26" s="423" t="s">
        <v>510</v>
      </c>
      <c r="J26" s="423" t="s">
        <v>511</v>
      </c>
      <c r="K26" s="423" t="s">
        <v>512</v>
      </c>
      <c r="L26" s="425">
        <v>64.460105096424471</v>
      </c>
      <c r="M26" s="425">
        <v>10</v>
      </c>
      <c r="N26" s="426">
        <v>644.60105096424468</v>
      </c>
    </row>
    <row r="27" spans="1:14" ht="14.4" customHeight="1" x14ac:dyDescent="0.3">
      <c r="A27" s="421" t="s">
        <v>431</v>
      </c>
      <c r="B27" s="422" t="s">
        <v>432</v>
      </c>
      <c r="C27" s="423" t="s">
        <v>436</v>
      </c>
      <c r="D27" s="424" t="s">
        <v>624</v>
      </c>
      <c r="E27" s="423" t="s">
        <v>441</v>
      </c>
      <c r="F27" s="424" t="s">
        <v>625</v>
      </c>
      <c r="G27" s="423" t="s">
        <v>442</v>
      </c>
      <c r="H27" s="423" t="s">
        <v>513</v>
      </c>
      <c r="I27" s="423" t="s">
        <v>142</v>
      </c>
      <c r="J27" s="423" t="s">
        <v>514</v>
      </c>
      <c r="K27" s="423" t="s">
        <v>515</v>
      </c>
      <c r="L27" s="425">
        <v>23.700354394924641</v>
      </c>
      <c r="M27" s="425">
        <v>12</v>
      </c>
      <c r="N27" s="426">
        <v>284.40425273909568</v>
      </c>
    </row>
    <row r="28" spans="1:14" ht="14.4" customHeight="1" x14ac:dyDescent="0.3">
      <c r="A28" s="421" t="s">
        <v>431</v>
      </c>
      <c r="B28" s="422" t="s">
        <v>432</v>
      </c>
      <c r="C28" s="423" t="s">
        <v>436</v>
      </c>
      <c r="D28" s="424" t="s">
        <v>624</v>
      </c>
      <c r="E28" s="423" t="s">
        <v>441</v>
      </c>
      <c r="F28" s="424" t="s">
        <v>625</v>
      </c>
      <c r="G28" s="423" t="s">
        <v>442</v>
      </c>
      <c r="H28" s="423" t="s">
        <v>516</v>
      </c>
      <c r="I28" s="423" t="s">
        <v>142</v>
      </c>
      <c r="J28" s="423" t="s">
        <v>517</v>
      </c>
      <c r="K28" s="423"/>
      <c r="L28" s="425">
        <v>76.103551037917683</v>
      </c>
      <c r="M28" s="425">
        <v>5</v>
      </c>
      <c r="N28" s="426">
        <v>380.5177551895884</v>
      </c>
    </row>
    <row r="29" spans="1:14" ht="14.4" customHeight="1" x14ac:dyDescent="0.3">
      <c r="A29" s="421" t="s">
        <v>431</v>
      </c>
      <c r="B29" s="422" t="s">
        <v>432</v>
      </c>
      <c r="C29" s="423" t="s">
        <v>436</v>
      </c>
      <c r="D29" s="424" t="s">
        <v>624</v>
      </c>
      <c r="E29" s="423" t="s">
        <v>441</v>
      </c>
      <c r="F29" s="424" t="s">
        <v>625</v>
      </c>
      <c r="G29" s="423" t="s">
        <v>442</v>
      </c>
      <c r="H29" s="423" t="s">
        <v>518</v>
      </c>
      <c r="I29" s="423" t="s">
        <v>519</v>
      </c>
      <c r="J29" s="423" t="s">
        <v>520</v>
      </c>
      <c r="K29" s="423" t="s">
        <v>521</v>
      </c>
      <c r="L29" s="425">
        <v>37.25</v>
      </c>
      <c r="M29" s="425">
        <v>2</v>
      </c>
      <c r="N29" s="426">
        <v>74.5</v>
      </c>
    </row>
    <row r="30" spans="1:14" ht="14.4" customHeight="1" x14ac:dyDescent="0.3">
      <c r="A30" s="421" t="s">
        <v>431</v>
      </c>
      <c r="B30" s="422" t="s">
        <v>432</v>
      </c>
      <c r="C30" s="423" t="s">
        <v>436</v>
      </c>
      <c r="D30" s="424" t="s">
        <v>624</v>
      </c>
      <c r="E30" s="423" t="s">
        <v>441</v>
      </c>
      <c r="F30" s="424" t="s">
        <v>625</v>
      </c>
      <c r="G30" s="423" t="s">
        <v>442</v>
      </c>
      <c r="H30" s="423" t="s">
        <v>522</v>
      </c>
      <c r="I30" s="423" t="s">
        <v>142</v>
      </c>
      <c r="J30" s="423" t="s">
        <v>523</v>
      </c>
      <c r="K30" s="423"/>
      <c r="L30" s="425">
        <v>48.277965622348617</v>
      </c>
      <c r="M30" s="425">
        <v>1</v>
      </c>
      <c r="N30" s="426">
        <v>48.277965622348617</v>
      </c>
    </row>
    <row r="31" spans="1:14" ht="14.4" customHeight="1" x14ac:dyDescent="0.3">
      <c r="A31" s="421" t="s">
        <v>431</v>
      </c>
      <c r="B31" s="422" t="s">
        <v>432</v>
      </c>
      <c r="C31" s="423" t="s">
        <v>436</v>
      </c>
      <c r="D31" s="424" t="s">
        <v>624</v>
      </c>
      <c r="E31" s="423" t="s">
        <v>441</v>
      </c>
      <c r="F31" s="424" t="s">
        <v>625</v>
      </c>
      <c r="G31" s="423" t="s">
        <v>442</v>
      </c>
      <c r="H31" s="423" t="s">
        <v>524</v>
      </c>
      <c r="I31" s="423" t="s">
        <v>142</v>
      </c>
      <c r="J31" s="423" t="s">
        <v>525</v>
      </c>
      <c r="K31" s="423"/>
      <c r="L31" s="425">
        <v>133.04150264493484</v>
      </c>
      <c r="M31" s="425">
        <v>1</v>
      </c>
      <c r="N31" s="426">
        <v>133.04150264493484</v>
      </c>
    </row>
    <row r="32" spans="1:14" ht="14.4" customHeight="1" x14ac:dyDescent="0.3">
      <c r="A32" s="421" t="s">
        <v>431</v>
      </c>
      <c r="B32" s="422" t="s">
        <v>432</v>
      </c>
      <c r="C32" s="423" t="s">
        <v>436</v>
      </c>
      <c r="D32" s="424" t="s">
        <v>624</v>
      </c>
      <c r="E32" s="423" t="s">
        <v>441</v>
      </c>
      <c r="F32" s="424" t="s">
        <v>625</v>
      </c>
      <c r="G32" s="423" t="s">
        <v>442</v>
      </c>
      <c r="H32" s="423" t="s">
        <v>526</v>
      </c>
      <c r="I32" s="423" t="s">
        <v>142</v>
      </c>
      <c r="J32" s="423" t="s">
        <v>527</v>
      </c>
      <c r="K32" s="423" t="s">
        <v>528</v>
      </c>
      <c r="L32" s="425">
        <v>75.019808032344329</v>
      </c>
      <c r="M32" s="425">
        <v>1</v>
      </c>
      <c r="N32" s="426">
        <v>75.019808032344329</v>
      </c>
    </row>
    <row r="33" spans="1:14" ht="14.4" customHeight="1" x14ac:dyDescent="0.3">
      <c r="A33" s="421" t="s">
        <v>431</v>
      </c>
      <c r="B33" s="422" t="s">
        <v>432</v>
      </c>
      <c r="C33" s="423" t="s">
        <v>436</v>
      </c>
      <c r="D33" s="424" t="s">
        <v>624</v>
      </c>
      <c r="E33" s="423" t="s">
        <v>441</v>
      </c>
      <c r="F33" s="424" t="s">
        <v>625</v>
      </c>
      <c r="G33" s="423" t="s">
        <v>442</v>
      </c>
      <c r="H33" s="423" t="s">
        <v>529</v>
      </c>
      <c r="I33" s="423" t="s">
        <v>142</v>
      </c>
      <c r="J33" s="423" t="s">
        <v>530</v>
      </c>
      <c r="K33" s="423" t="s">
        <v>531</v>
      </c>
      <c r="L33" s="425">
        <v>96.840000000000032</v>
      </c>
      <c r="M33" s="425">
        <v>1</v>
      </c>
      <c r="N33" s="426">
        <v>96.840000000000032</v>
      </c>
    </row>
    <row r="34" spans="1:14" ht="14.4" customHeight="1" x14ac:dyDescent="0.3">
      <c r="A34" s="421" t="s">
        <v>431</v>
      </c>
      <c r="B34" s="422" t="s">
        <v>432</v>
      </c>
      <c r="C34" s="423" t="s">
        <v>436</v>
      </c>
      <c r="D34" s="424" t="s">
        <v>624</v>
      </c>
      <c r="E34" s="423" t="s">
        <v>441</v>
      </c>
      <c r="F34" s="424" t="s">
        <v>625</v>
      </c>
      <c r="G34" s="423" t="s">
        <v>442</v>
      </c>
      <c r="H34" s="423" t="s">
        <v>532</v>
      </c>
      <c r="I34" s="423" t="s">
        <v>142</v>
      </c>
      <c r="J34" s="423" t="s">
        <v>533</v>
      </c>
      <c r="K34" s="423"/>
      <c r="L34" s="425">
        <v>119.62878492457469</v>
      </c>
      <c r="M34" s="425">
        <v>4</v>
      </c>
      <c r="N34" s="426">
        <v>478.51513969829875</v>
      </c>
    </row>
    <row r="35" spans="1:14" ht="14.4" customHeight="1" x14ac:dyDescent="0.3">
      <c r="A35" s="421" t="s">
        <v>431</v>
      </c>
      <c r="B35" s="422" t="s">
        <v>432</v>
      </c>
      <c r="C35" s="423" t="s">
        <v>436</v>
      </c>
      <c r="D35" s="424" t="s">
        <v>624</v>
      </c>
      <c r="E35" s="423" t="s">
        <v>441</v>
      </c>
      <c r="F35" s="424" t="s">
        <v>625</v>
      </c>
      <c r="G35" s="423" t="s">
        <v>442</v>
      </c>
      <c r="H35" s="423" t="s">
        <v>534</v>
      </c>
      <c r="I35" s="423" t="s">
        <v>142</v>
      </c>
      <c r="J35" s="423" t="s">
        <v>535</v>
      </c>
      <c r="K35" s="423"/>
      <c r="L35" s="425">
        <v>51.818602645825806</v>
      </c>
      <c r="M35" s="425">
        <v>1</v>
      </c>
      <c r="N35" s="426">
        <v>51.818602645825806</v>
      </c>
    </row>
    <row r="36" spans="1:14" ht="14.4" customHeight="1" x14ac:dyDescent="0.3">
      <c r="A36" s="421" t="s">
        <v>431</v>
      </c>
      <c r="B36" s="422" t="s">
        <v>432</v>
      </c>
      <c r="C36" s="423" t="s">
        <v>436</v>
      </c>
      <c r="D36" s="424" t="s">
        <v>624</v>
      </c>
      <c r="E36" s="423" t="s">
        <v>441</v>
      </c>
      <c r="F36" s="424" t="s">
        <v>625</v>
      </c>
      <c r="G36" s="423" t="s">
        <v>442</v>
      </c>
      <c r="H36" s="423" t="s">
        <v>536</v>
      </c>
      <c r="I36" s="423" t="s">
        <v>142</v>
      </c>
      <c r="J36" s="423" t="s">
        <v>537</v>
      </c>
      <c r="K36" s="423"/>
      <c r="L36" s="425">
        <v>37.573475175768522</v>
      </c>
      <c r="M36" s="425">
        <v>4</v>
      </c>
      <c r="N36" s="426">
        <v>150.29390070307409</v>
      </c>
    </row>
    <row r="37" spans="1:14" ht="14.4" customHeight="1" x14ac:dyDescent="0.3">
      <c r="A37" s="421" t="s">
        <v>431</v>
      </c>
      <c r="B37" s="422" t="s">
        <v>432</v>
      </c>
      <c r="C37" s="423" t="s">
        <v>436</v>
      </c>
      <c r="D37" s="424" t="s">
        <v>624</v>
      </c>
      <c r="E37" s="423" t="s">
        <v>441</v>
      </c>
      <c r="F37" s="424" t="s">
        <v>625</v>
      </c>
      <c r="G37" s="423" t="s">
        <v>442</v>
      </c>
      <c r="H37" s="423" t="s">
        <v>538</v>
      </c>
      <c r="I37" s="423" t="s">
        <v>142</v>
      </c>
      <c r="J37" s="423" t="s">
        <v>539</v>
      </c>
      <c r="K37" s="423"/>
      <c r="L37" s="425">
        <v>49.049843631504956</v>
      </c>
      <c r="M37" s="425">
        <v>2</v>
      </c>
      <c r="N37" s="426">
        <v>98.099687263009912</v>
      </c>
    </row>
    <row r="38" spans="1:14" ht="14.4" customHeight="1" x14ac:dyDescent="0.3">
      <c r="A38" s="421" t="s">
        <v>431</v>
      </c>
      <c r="B38" s="422" t="s">
        <v>432</v>
      </c>
      <c r="C38" s="423" t="s">
        <v>436</v>
      </c>
      <c r="D38" s="424" t="s">
        <v>624</v>
      </c>
      <c r="E38" s="423" t="s">
        <v>441</v>
      </c>
      <c r="F38" s="424" t="s">
        <v>625</v>
      </c>
      <c r="G38" s="423" t="s">
        <v>442</v>
      </c>
      <c r="H38" s="423" t="s">
        <v>540</v>
      </c>
      <c r="I38" s="423" t="s">
        <v>142</v>
      </c>
      <c r="J38" s="423" t="s">
        <v>541</v>
      </c>
      <c r="K38" s="423"/>
      <c r="L38" s="425">
        <v>70.202818959648909</v>
      </c>
      <c r="M38" s="425">
        <v>1</v>
      </c>
      <c r="N38" s="426">
        <v>70.202818959648909</v>
      </c>
    </row>
    <row r="39" spans="1:14" ht="14.4" customHeight="1" x14ac:dyDescent="0.3">
      <c r="A39" s="421" t="s">
        <v>431</v>
      </c>
      <c r="B39" s="422" t="s">
        <v>432</v>
      </c>
      <c r="C39" s="423" t="s">
        <v>436</v>
      </c>
      <c r="D39" s="424" t="s">
        <v>624</v>
      </c>
      <c r="E39" s="423" t="s">
        <v>441</v>
      </c>
      <c r="F39" s="424" t="s">
        <v>625</v>
      </c>
      <c r="G39" s="423" t="s">
        <v>442</v>
      </c>
      <c r="H39" s="423" t="s">
        <v>542</v>
      </c>
      <c r="I39" s="423" t="s">
        <v>142</v>
      </c>
      <c r="J39" s="423" t="s">
        <v>543</v>
      </c>
      <c r="K39" s="423"/>
      <c r="L39" s="425">
        <v>43.909035713009416</v>
      </c>
      <c r="M39" s="425">
        <v>4</v>
      </c>
      <c r="N39" s="426">
        <v>175.63614285203766</v>
      </c>
    </row>
    <row r="40" spans="1:14" ht="14.4" customHeight="1" x14ac:dyDescent="0.3">
      <c r="A40" s="421" t="s">
        <v>431</v>
      </c>
      <c r="B40" s="422" t="s">
        <v>432</v>
      </c>
      <c r="C40" s="423" t="s">
        <v>436</v>
      </c>
      <c r="D40" s="424" t="s">
        <v>624</v>
      </c>
      <c r="E40" s="423" t="s">
        <v>441</v>
      </c>
      <c r="F40" s="424" t="s">
        <v>625</v>
      </c>
      <c r="G40" s="423" t="s">
        <v>442</v>
      </c>
      <c r="H40" s="423" t="s">
        <v>544</v>
      </c>
      <c r="I40" s="423" t="s">
        <v>142</v>
      </c>
      <c r="J40" s="423" t="s">
        <v>545</v>
      </c>
      <c r="K40" s="423"/>
      <c r="L40" s="425">
        <v>39.764403071117002</v>
      </c>
      <c r="M40" s="425">
        <v>5</v>
      </c>
      <c r="N40" s="426">
        <v>198.82201535558499</v>
      </c>
    </row>
    <row r="41" spans="1:14" ht="14.4" customHeight="1" x14ac:dyDescent="0.3">
      <c r="A41" s="421" t="s">
        <v>431</v>
      </c>
      <c r="B41" s="422" t="s">
        <v>432</v>
      </c>
      <c r="C41" s="423" t="s">
        <v>436</v>
      </c>
      <c r="D41" s="424" t="s">
        <v>624</v>
      </c>
      <c r="E41" s="423" t="s">
        <v>441</v>
      </c>
      <c r="F41" s="424" t="s">
        <v>625</v>
      </c>
      <c r="G41" s="423" t="s">
        <v>442</v>
      </c>
      <c r="H41" s="423" t="s">
        <v>546</v>
      </c>
      <c r="I41" s="423" t="s">
        <v>547</v>
      </c>
      <c r="J41" s="423" t="s">
        <v>548</v>
      </c>
      <c r="K41" s="423" t="s">
        <v>549</v>
      </c>
      <c r="L41" s="425">
        <v>88.12</v>
      </c>
      <c r="M41" s="425">
        <v>10</v>
      </c>
      <c r="N41" s="426">
        <v>881.2</v>
      </c>
    </row>
    <row r="42" spans="1:14" ht="14.4" customHeight="1" x14ac:dyDescent="0.3">
      <c r="A42" s="421" t="s">
        <v>431</v>
      </c>
      <c r="B42" s="422" t="s">
        <v>432</v>
      </c>
      <c r="C42" s="423" t="s">
        <v>436</v>
      </c>
      <c r="D42" s="424" t="s">
        <v>624</v>
      </c>
      <c r="E42" s="423" t="s">
        <v>441</v>
      </c>
      <c r="F42" s="424" t="s">
        <v>625</v>
      </c>
      <c r="G42" s="423" t="s">
        <v>442</v>
      </c>
      <c r="H42" s="423" t="s">
        <v>550</v>
      </c>
      <c r="I42" s="423" t="s">
        <v>142</v>
      </c>
      <c r="J42" s="423" t="s">
        <v>551</v>
      </c>
      <c r="K42" s="423"/>
      <c r="L42" s="425">
        <v>76.327625103333602</v>
      </c>
      <c r="M42" s="425">
        <v>3</v>
      </c>
      <c r="N42" s="426">
        <v>228.98287531000082</v>
      </c>
    </row>
    <row r="43" spans="1:14" ht="14.4" customHeight="1" x14ac:dyDescent="0.3">
      <c r="A43" s="421" t="s">
        <v>431</v>
      </c>
      <c r="B43" s="422" t="s">
        <v>432</v>
      </c>
      <c r="C43" s="423" t="s">
        <v>436</v>
      </c>
      <c r="D43" s="424" t="s">
        <v>624</v>
      </c>
      <c r="E43" s="423" t="s">
        <v>441</v>
      </c>
      <c r="F43" s="424" t="s">
        <v>625</v>
      </c>
      <c r="G43" s="423" t="s">
        <v>442</v>
      </c>
      <c r="H43" s="423" t="s">
        <v>552</v>
      </c>
      <c r="I43" s="423" t="s">
        <v>142</v>
      </c>
      <c r="J43" s="423" t="s">
        <v>553</v>
      </c>
      <c r="K43" s="423" t="s">
        <v>554</v>
      </c>
      <c r="L43" s="425">
        <v>96.97764314208591</v>
      </c>
      <c r="M43" s="425">
        <v>27</v>
      </c>
      <c r="N43" s="426">
        <v>2618.3963648363197</v>
      </c>
    </row>
    <row r="44" spans="1:14" ht="14.4" customHeight="1" x14ac:dyDescent="0.3">
      <c r="A44" s="421" t="s">
        <v>431</v>
      </c>
      <c r="B44" s="422" t="s">
        <v>432</v>
      </c>
      <c r="C44" s="423" t="s">
        <v>436</v>
      </c>
      <c r="D44" s="424" t="s">
        <v>624</v>
      </c>
      <c r="E44" s="423" t="s">
        <v>441</v>
      </c>
      <c r="F44" s="424" t="s">
        <v>625</v>
      </c>
      <c r="G44" s="423" t="s">
        <v>442</v>
      </c>
      <c r="H44" s="423" t="s">
        <v>555</v>
      </c>
      <c r="I44" s="423" t="s">
        <v>142</v>
      </c>
      <c r="J44" s="423" t="s">
        <v>556</v>
      </c>
      <c r="K44" s="423"/>
      <c r="L44" s="425">
        <v>58.130918603031319</v>
      </c>
      <c r="M44" s="425">
        <v>2</v>
      </c>
      <c r="N44" s="426">
        <v>116.26183720606264</v>
      </c>
    </row>
    <row r="45" spans="1:14" ht="14.4" customHeight="1" x14ac:dyDescent="0.3">
      <c r="A45" s="421" t="s">
        <v>431</v>
      </c>
      <c r="B45" s="422" t="s">
        <v>432</v>
      </c>
      <c r="C45" s="423" t="s">
        <v>436</v>
      </c>
      <c r="D45" s="424" t="s">
        <v>624</v>
      </c>
      <c r="E45" s="423" t="s">
        <v>441</v>
      </c>
      <c r="F45" s="424" t="s">
        <v>625</v>
      </c>
      <c r="G45" s="423" t="s">
        <v>442</v>
      </c>
      <c r="H45" s="423" t="s">
        <v>557</v>
      </c>
      <c r="I45" s="423" t="s">
        <v>142</v>
      </c>
      <c r="J45" s="423" t="s">
        <v>558</v>
      </c>
      <c r="K45" s="423"/>
      <c r="L45" s="425">
        <v>73.398994616175145</v>
      </c>
      <c r="M45" s="425">
        <v>10</v>
      </c>
      <c r="N45" s="426">
        <v>733.9899461617515</v>
      </c>
    </row>
    <row r="46" spans="1:14" ht="14.4" customHeight="1" x14ac:dyDescent="0.3">
      <c r="A46" s="421" t="s">
        <v>431</v>
      </c>
      <c r="B46" s="422" t="s">
        <v>432</v>
      </c>
      <c r="C46" s="423" t="s">
        <v>436</v>
      </c>
      <c r="D46" s="424" t="s">
        <v>624</v>
      </c>
      <c r="E46" s="423" t="s">
        <v>441</v>
      </c>
      <c r="F46" s="424" t="s">
        <v>625</v>
      </c>
      <c r="G46" s="423" t="s">
        <v>442</v>
      </c>
      <c r="H46" s="423" t="s">
        <v>559</v>
      </c>
      <c r="I46" s="423" t="s">
        <v>560</v>
      </c>
      <c r="J46" s="423" t="s">
        <v>561</v>
      </c>
      <c r="K46" s="423" t="s">
        <v>562</v>
      </c>
      <c r="L46" s="425">
        <v>452.75999999999988</v>
      </c>
      <c r="M46" s="425">
        <v>4</v>
      </c>
      <c r="N46" s="426">
        <v>1811.0399999999995</v>
      </c>
    </row>
    <row r="47" spans="1:14" ht="14.4" customHeight="1" x14ac:dyDescent="0.3">
      <c r="A47" s="421" t="s">
        <v>431</v>
      </c>
      <c r="B47" s="422" t="s">
        <v>432</v>
      </c>
      <c r="C47" s="423" t="s">
        <v>436</v>
      </c>
      <c r="D47" s="424" t="s">
        <v>624</v>
      </c>
      <c r="E47" s="423" t="s">
        <v>441</v>
      </c>
      <c r="F47" s="424" t="s">
        <v>625</v>
      </c>
      <c r="G47" s="423" t="s">
        <v>442</v>
      </c>
      <c r="H47" s="423" t="s">
        <v>563</v>
      </c>
      <c r="I47" s="423" t="s">
        <v>564</v>
      </c>
      <c r="J47" s="423" t="s">
        <v>565</v>
      </c>
      <c r="K47" s="423" t="s">
        <v>566</v>
      </c>
      <c r="L47" s="425">
        <v>192.04999705098166</v>
      </c>
      <c r="M47" s="425">
        <v>5</v>
      </c>
      <c r="N47" s="426">
        <v>960.24998525490832</v>
      </c>
    </row>
    <row r="48" spans="1:14" ht="14.4" customHeight="1" x14ac:dyDescent="0.3">
      <c r="A48" s="421" t="s">
        <v>431</v>
      </c>
      <c r="B48" s="422" t="s">
        <v>432</v>
      </c>
      <c r="C48" s="423" t="s">
        <v>436</v>
      </c>
      <c r="D48" s="424" t="s">
        <v>624</v>
      </c>
      <c r="E48" s="423" t="s">
        <v>441</v>
      </c>
      <c r="F48" s="424" t="s">
        <v>625</v>
      </c>
      <c r="G48" s="423" t="s">
        <v>442</v>
      </c>
      <c r="H48" s="423" t="s">
        <v>567</v>
      </c>
      <c r="I48" s="423" t="s">
        <v>142</v>
      </c>
      <c r="J48" s="423" t="s">
        <v>568</v>
      </c>
      <c r="K48" s="423"/>
      <c r="L48" s="425">
        <v>108.77000000000002</v>
      </c>
      <c r="M48" s="425">
        <v>3</v>
      </c>
      <c r="N48" s="426">
        <v>326.31000000000006</v>
      </c>
    </row>
    <row r="49" spans="1:14" ht="14.4" customHeight="1" x14ac:dyDescent="0.3">
      <c r="A49" s="421" t="s">
        <v>431</v>
      </c>
      <c r="B49" s="422" t="s">
        <v>432</v>
      </c>
      <c r="C49" s="423" t="s">
        <v>436</v>
      </c>
      <c r="D49" s="424" t="s">
        <v>624</v>
      </c>
      <c r="E49" s="423" t="s">
        <v>441</v>
      </c>
      <c r="F49" s="424" t="s">
        <v>625</v>
      </c>
      <c r="G49" s="423" t="s">
        <v>442</v>
      </c>
      <c r="H49" s="423" t="s">
        <v>569</v>
      </c>
      <c r="I49" s="423" t="s">
        <v>142</v>
      </c>
      <c r="J49" s="423" t="s">
        <v>570</v>
      </c>
      <c r="K49" s="423"/>
      <c r="L49" s="425">
        <v>38.88708114931773</v>
      </c>
      <c r="M49" s="425">
        <v>2</v>
      </c>
      <c r="N49" s="426">
        <v>77.77416229863546</v>
      </c>
    </row>
    <row r="50" spans="1:14" ht="14.4" customHeight="1" x14ac:dyDescent="0.3">
      <c r="A50" s="421" t="s">
        <v>431</v>
      </c>
      <c r="B50" s="422" t="s">
        <v>432</v>
      </c>
      <c r="C50" s="423" t="s">
        <v>436</v>
      </c>
      <c r="D50" s="424" t="s">
        <v>624</v>
      </c>
      <c r="E50" s="423" t="s">
        <v>441</v>
      </c>
      <c r="F50" s="424" t="s">
        <v>625</v>
      </c>
      <c r="G50" s="423" t="s">
        <v>442</v>
      </c>
      <c r="H50" s="423" t="s">
        <v>571</v>
      </c>
      <c r="I50" s="423" t="s">
        <v>142</v>
      </c>
      <c r="J50" s="423" t="s">
        <v>572</v>
      </c>
      <c r="K50" s="423"/>
      <c r="L50" s="425">
        <v>72.243876955838928</v>
      </c>
      <c r="M50" s="425">
        <v>12</v>
      </c>
      <c r="N50" s="426">
        <v>866.9265234700672</v>
      </c>
    </row>
    <row r="51" spans="1:14" ht="14.4" customHeight="1" x14ac:dyDescent="0.3">
      <c r="A51" s="421" t="s">
        <v>431</v>
      </c>
      <c r="B51" s="422" t="s">
        <v>432</v>
      </c>
      <c r="C51" s="423" t="s">
        <v>436</v>
      </c>
      <c r="D51" s="424" t="s">
        <v>624</v>
      </c>
      <c r="E51" s="423" t="s">
        <v>441</v>
      </c>
      <c r="F51" s="424" t="s">
        <v>625</v>
      </c>
      <c r="G51" s="423" t="s">
        <v>442</v>
      </c>
      <c r="H51" s="423" t="s">
        <v>573</v>
      </c>
      <c r="I51" s="423" t="s">
        <v>142</v>
      </c>
      <c r="J51" s="423" t="s">
        <v>574</v>
      </c>
      <c r="K51" s="423"/>
      <c r="L51" s="425">
        <v>108.10714588739552</v>
      </c>
      <c r="M51" s="425">
        <v>4</v>
      </c>
      <c r="N51" s="426">
        <v>432.42858354958207</v>
      </c>
    </row>
    <row r="52" spans="1:14" ht="14.4" customHeight="1" x14ac:dyDescent="0.3">
      <c r="A52" s="421" t="s">
        <v>431</v>
      </c>
      <c r="B52" s="422" t="s">
        <v>432</v>
      </c>
      <c r="C52" s="423" t="s">
        <v>436</v>
      </c>
      <c r="D52" s="424" t="s">
        <v>624</v>
      </c>
      <c r="E52" s="423" t="s">
        <v>441</v>
      </c>
      <c r="F52" s="424" t="s">
        <v>625</v>
      </c>
      <c r="G52" s="423" t="s">
        <v>442</v>
      </c>
      <c r="H52" s="423" t="s">
        <v>575</v>
      </c>
      <c r="I52" s="423" t="s">
        <v>142</v>
      </c>
      <c r="J52" s="423" t="s">
        <v>576</v>
      </c>
      <c r="K52" s="423"/>
      <c r="L52" s="425">
        <v>75.684246090179727</v>
      </c>
      <c r="M52" s="425">
        <v>3</v>
      </c>
      <c r="N52" s="426">
        <v>227.05273827053918</v>
      </c>
    </row>
    <row r="53" spans="1:14" ht="14.4" customHeight="1" x14ac:dyDescent="0.3">
      <c r="A53" s="421" t="s">
        <v>431</v>
      </c>
      <c r="B53" s="422" t="s">
        <v>432</v>
      </c>
      <c r="C53" s="423" t="s">
        <v>436</v>
      </c>
      <c r="D53" s="424" t="s">
        <v>624</v>
      </c>
      <c r="E53" s="423" t="s">
        <v>441</v>
      </c>
      <c r="F53" s="424" t="s">
        <v>625</v>
      </c>
      <c r="G53" s="423" t="s">
        <v>442</v>
      </c>
      <c r="H53" s="423" t="s">
        <v>577</v>
      </c>
      <c r="I53" s="423" t="s">
        <v>142</v>
      </c>
      <c r="J53" s="423" t="s">
        <v>578</v>
      </c>
      <c r="K53" s="423"/>
      <c r="L53" s="425">
        <v>97.609973405546668</v>
      </c>
      <c r="M53" s="425">
        <v>8</v>
      </c>
      <c r="N53" s="426">
        <v>780.87978724437335</v>
      </c>
    </row>
    <row r="54" spans="1:14" ht="14.4" customHeight="1" x14ac:dyDescent="0.3">
      <c r="A54" s="421" t="s">
        <v>431</v>
      </c>
      <c r="B54" s="422" t="s">
        <v>432</v>
      </c>
      <c r="C54" s="423" t="s">
        <v>436</v>
      </c>
      <c r="D54" s="424" t="s">
        <v>624</v>
      </c>
      <c r="E54" s="423" t="s">
        <v>441</v>
      </c>
      <c r="F54" s="424" t="s">
        <v>625</v>
      </c>
      <c r="G54" s="423" t="s">
        <v>442</v>
      </c>
      <c r="H54" s="423" t="s">
        <v>579</v>
      </c>
      <c r="I54" s="423" t="s">
        <v>142</v>
      </c>
      <c r="J54" s="423" t="s">
        <v>580</v>
      </c>
      <c r="K54" s="423"/>
      <c r="L54" s="425">
        <v>37.838419671543576</v>
      </c>
      <c r="M54" s="425">
        <v>8</v>
      </c>
      <c r="N54" s="426">
        <v>302.70735737234861</v>
      </c>
    </row>
    <row r="55" spans="1:14" ht="14.4" customHeight="1" x14ac:dyDescent="0.3">
      <c r="A55" s="421" t="s">
        <v>431</v>
      </c>
      <c r="B55" s="422" t="s">
        <v>432</v>
      </c>
      <c r="C55" s="423" t="s">
        <v>436</v>
      </c>
      <c r="D55" s="424" t="s">
        <v>624</v>
      </c>
      <c r="E55" s="423" t="s">
        <v>441</v>
      </c>
      <c r="F55" s="424" t="s">
        <v>625</v>
      </c>
      <c r="G55" s="423" t="s">
        <v>442</v>
      </c>
      <c r="H55" s="423" t="s">
        <v>581</v>
      </c>
      <c r="I55" s="423" t="s">
        <v>142</v>
      </c>
      <c r="J55" s="423" t="s">
        <v>582</v>
      </c>
      <c r="K55" s="423"/>
      <c r="L55" s="425">
        <v>70.813648489696888</v>
      </c>
      <c r="M55" s="425">
        <v>7</v>
      </c>
      <c r="N55" s="426">
        <v>495.69553942787826</v>
      </c>
    </row>
    <row r="56" spans="1:14" ht="14.4" customHeight="1" x14ac:dyDescent="0.3">
      <c r="A56" s="421" t="s">
        <v>431</v>
      </c>
      <c r="B56" s="422" t="s">
        <v>432</v>
      </c>
      <c r="C56" s="423" t="s">
        <v>436</v>
      </c>
      <c r="D56" s="424" t="s">
        <v>624</v>
      </c>
      <c r="E56" s="423" t="s">
        <v>441</v>
      </c>
      <c r="F56" s="424" t="s">
        <v>625</v>
      </c>
      <c r="G56" s="423" t="s">
        <v>442</v>
      </c>
      <c r="H56" s="423" t="s">
        <v>583</v>
      </c>
      <c r="I56" s="423" t="s">
        <v>142</v>
      </c>
      <c r="J56" s="423" t="s">
        <v>584</v>
      </c>
      <c r="K56" s="423"/>
      <c r="L56" s="425">
        <v>47.055518356379736</v>
      </c>
      <c r="M56" s="425">
        <v>1</v>
      </c>
      <c r="N56" s="426">
        <v>47.055518356379736</v>
      </c>
    </row>
    <row r="57" spans="1:14" ht="14.4" customHeight="1" x14ac:dyDescent="0.3">
      <c r="A57" s="421" t="s">
        <v>431</v>
      </c>
      <c r="B57" s="422" t="s">
        <v>432</v>
      </c>
      <c r="C57" s="423" t="s">
        <v>436</v>
      </c>
      <c r="D57" s="424" t="s">
        <v>624</v>
      </c>
      <c r="E57" s="423" t="s">
        <v>441</v>
      </c>
      <c r="F57" s="424" t="s">
        <v>625</v>
      </c>
      <c r="G57" s="423" t="s">
        <v>442</v>
      </c>
      <c r="H57" s="423" t="s">
        <v>585</v>
      </c>
      <c r="I57" s="423" t="s">
        <v>142</v>
      </c>
      <c r="J57" s="423" t="s">
        <v>586</v>
      </c>
      <c r="K57" s="423"/>
      <c r="L57" s="425">
        <v>80.481566217012883</v>
      </c>
      <c r="M57" s="425">
        <v>9</v>
      </c>
      <c r="N57" s="426">
        <v>724.33409595311593</v>
      </c>
    </row>
    <row r="58" spans="1:14" ht="14.4" customHeight="1" x14ac:dyDescent="0.3">
      <c r="A58" s="421" t="s">
        <v>431</v>
      </c>
      <c r="B58" s="422" t="s">
        <v>432</v>
      </c>
      <c r="C58" s="423" t="s">
        <v>436</v>
      </c>
      <c r="D58" s="424" t="s">
        <v>624</v>
      </c>
      <c r="E58" s="423" t="s">
        <v>441</v>
      </c>
      <c r="F58" s="424" t="s">
        <v>625</v>
      </c>
      <c r="G58" s="423" t="s">
        <v>442</v>
      </c>
      <c r="H58" s="423" t="s">
        <v>587</v>
      </c>
      <c r="I58" s="423" t="s">
        <v>142</v>
      </c>
      <c r="J58" s="423" t="s">
        <v>588</v>
      </c>
      <c r="K58" s="423" t="s">
        <v>554</v>
      </c>
      <c r="L58" s="425">
        <v>77.240983864433076</v>
      </c>
      <c r="M58" s="425">
        <v>27</v>
      </c>
      <c r="N58" s="426">
        <v>2085.5065643396929</v>
      </c>
    </row>
    <row r="59" spans="1:14" ht="14.4" customHeight="1" x14ac:dyDescent="0.3">
      <c r="A59" s="421" t="s">
        <v>431</v>
      </c>
      <c r="B59" s="422" t="s">
        <v>432</v>
      </c>
      <c r="C59" s="423" t="s">
        <v>436</v>
      </c>
      <c r="D59" s="424" t="s">
        <v>624</v>
      </c>
      <c r="E59" s="423" t="s">
        <v>441</v>
      </c>
      <c r="F59" s="424" t="s">
        <v>625</v>
      </c>
      <c r="G59" s="423" t="s">
        <v>442</v>
      </c>
      <c r="H59" s="423" t="s">
        <v>589</v>
      </c>
      <c r="I59" s="423" t="s">
        <v>142</v>
      </c>
      <c r="J59" s="423" t="s">
        <v>590</v>
      </c>
      <c r="K59" s="423" t="s">
        <v>554</v>
      </c>
      <c r="L59" s="425">
        <v>73.933441647825845</v>
      </c>
      <c r="M59" s="425">
        <v>9</v>
      </c>
      <c r="N59" s="426">
        <v>665.40097483043257</v>
      </c>
    </row>
    <row r="60" spans="1:14" ht="14.4" customHeight="1" x14ac:dyDescent="0.3">
      <c r="A60" s="421" t="s">
        <v>431</v>
      </c>
      <c r="B60" s="422" t="s">
        <v>432</v>
      </c>
      <c r="C60" s="423" t="s">
        <v>436</v>
      </c>
      <c r="D60" s="424" t="s">
        <v>624</v>
      </c>
      <c r="E60" s="423" t="s">
        <v>441</v>
      </c>
      <c r="F60" s="424" t="s">
        <v>625</v>
      </c>
      <c r="G60" s="423" t="s">
        <v>442</v>
      </c>
      <c r="H60" s="423" t="s">
        <v>591</v>
      </c>
      <c r="I60" s="423" t="s">
        <v>142</v>
      </c>
      <c r="J60" s="423" t="s">
        <v>592</v>
      </c>
      <c r="K60" s="423"/>
      <c r="L60" s="425">
        <v>171.13463702079309</v>
      </c>
      <c r="M60" s="425">
        <v>31</v>
      </c>
      <c r="N60" s="426">
        <v>5305.173747644586</v>
      </c>
    </row>
    <row r="61" spans="1:14" ht="14.4" customHeight="1" x14ac:dyDescent="0.3">
      <c r="A61" s="421" t="s">
        <v>431</v>
      </c>
      <c r="B61" s="422" t="s">
        <v>432</v>
      </c>
      <c r="C61" s="423" t="s">
        <v>436</v>
      </c>
      <c r="D61" s="424" t="s">
        <v>624</v>
      </c>
      <c r="E61" s="423" t="s">
        <v>441</v>
      </c>
      <c r="F61" s="424" t="s">
        <v>625</v>
      </c>
      <c r="G61" s="423" t="s">
        <v>442</v>
      </c>
      <c r="H61" s="423" t="s">
        <v>593</v>
      </c>
      <c r="I61" s="423" t="s">
        <v>594</v>
      </c>
      <c r="J61" s="423" t="s">
        <v>595</v>
      </c>
      <c r="K61" s="423" t="s">
        <v>596</v>
      </c>
      <c r="L61" s="425">
        <v>150.0596244588329</v>
      </c>
      <c r="M61" s="425">
        <v>6</v>
      </c>
      <c r="N61" s="426">
        <v>900.3577467529974</v>
      </c>
    </row>
    <row r="62" spans="1:14" ht="14.4" customHeight="1" x14ac:dyDescent="0.3">
      <c r="A62" s="421" t="s">
        <v>431</v>
      </c>
      <c r="B62" s="422" t="s">
        <v>432</v>
      </c>
      <c r="C62" s="423" t="s">
        <v>436</v>
      </c>
      <c r="D62" s="424" t="s">
        <v>624</v>
      </c>
      <c r="E62" s="423" t="s">
        <v>441</v>
      </c>
      <c r="F62" s="424" t="s">
        <v>625</v>
      </c>
      <c r="G62" s="423" t="s">
        <v>442</v>
      </c>
      <c r="H62" s="423" t="s">
        <v>597</v>
      </c>
      <c r="I62" s="423" t="s">
        <v>142</v>
      </c>
      <c r="J62" s="423" t="s">
        <v>598</v>
      </c>
      <c r="K62" s="423"/>
      <c r="L62" s="425">
        <v>37.349999999999994</v>
      </c>
      <c r="M62" s="425">
        <v>1</v>
      </c>
      <c r="N62" s="426">
        <v>37.349999999999994</v>
      </c>
    </row>
    <row r="63" spans="1:14" ht="14.4" customHeight="1" x14ac:dyDescent="0.3">
      <c r="A63" s="421" t="s">
        <v>431</v>
      </c>
      <c r="B63" s="422" t="s">
        <v>432</v>
      </c>
      <c r="C63" s="423" t="s">
        <v>436</v>
      </c>
      <c r="D63" s="424" t="s">
        <v>624</v>
      </c>
      <c r="E63" s="423" t="s">
        <v>441</v>
      </c>
      <c r="F63" s="424" t="s">
        <v>625</v>
      </c>
      <c r="G63" s="423" t="s">
        <v>442</v>
      </c>
      <c r="H63" s="423" t="s">
        <v>599</v>
      </c>
      <c r="I63" s="423" t="s">
        <v>599</v>
      </c>
      <c r="J63" s="423" t="s">
        <v>600</v>
      </c>
      <c r="K63" s="423" t="s">
        <v>601</v>
      </c>
      <c r="L63" s="425">
        <v>116.96</v>
      </c>
      <c r="M63" s="425">
        <v>5</v>
      </c>
      <c r="N63" s="426">
        <v>584.79999999999995</v>
      </c>
    </row>
    <row r="64" spans="1:14" ht="14.4" customHeight="1" x14ac:dyDescent="0.3">
      <c r="A64" s="421" t="s">
        <v>431</v>
      </c>
      <c r="B64" s="422" t="s">
        <v>432</v>
      </c>
      <c r="C64" s="423" t="s">
        <v>436</v>
      </c>
      <c r="D64" s="424" t="s">
        <v>624</v>
      </c>
      <c r="E64" s="423" t="s">
        <v>441</v>
      </c>
      <c r="F64" s="424" t="s">
        <v>625</v>
      </c>
      <c r="G64" s="423" t="s">
        <v>442</v>
      </c>
      <c r="H64" s="423" t="s">
        <v>602</v>
      </c>
      <c r="I64" s="423" t="s">
        <v>602</v>
      </c>
      <c r="J64" s="423" t="s">
        <v>603</v>
      </c>
      <c r="K64" s="423" t="s">
        <v>604</v>
      </c>
      <c r="L64" s="425">
        <v>172.26000000000002</v>
      </c>
      <c r="M64" s="425">
        <v>8</v>
      </c>
      <c r="N64" s="426">
        <v>1378.0800000000002</v>
      </c>
    </row>
    <row r="65" spans="1:14" ht="14.4" customHeight="1" x14ac:dyDescent="0.3">
      <c r="A65" s="421" t="s">
        <v>431</v>
      </c>
      <c r="B65" s="422" t="s">
        <v>432</v>
      </c>
      <c r="C65" s="423" t="s">
        <v>436</v>
      </c>
      <c r="D65" s="424" t="s">
        <v>624</v>
      </c>
      <c r="E65" s="423" t="s">
        <v>605</v>
      </c>
      <c r="F65" s="424" t="s">
        <v>626</v>
      </c>
      <c r="G65" s="423" t="s">
        <v>442</v>
      </c>
      <c r="H65" s="423" t="s">
        <v>606</v>
      </c>
      <c r="I65" s="423" t="s">
        <v>607</v>
      </c>
      <c r="J65" s="423" t="s">
        <v>608</v>
      </c>
      <c r="K65" s="423" t="s">
        <v>609</v>
      </c>
      <c r="L65" s="425">
        <v>82.810001537735616</v>
      </c>
      <c r="M65" s="425">
        <v>1</v>
      </c>
      <c r="N65" s="426">
        <v>82.810001537735616</v>
      </c>
    </row>
    <row r="66" spans="1:14" ht="14.4" customHeight="1" x14ac:dyDescent="0.3">
      <c r="A66" s="421" t="s">
        <v>431</v>
      </c>
      <c r="B66" s="422" t="s">
        <v>432</v>
      </c>
      <c r="C66" s="423" t="s">
        <v>436</v>
      </c>
      <c r="D66" s="424" t="s">
        <v>624</v>
      </c>
      <c r="E66" s="423" t="s">
        <v>605</v>
      </c>
      <c r="F66" s="424" t="s">
        <v>626</v>
      </c>
      <c r="G66" s="423" t="s">
        <v>442</v>
      </c>
      <c r="H66" s="423" t="s">
        <v>610</v>
      </c>
      <c r="I66" s="423" t="s">
        <v>611</v>
      </c>
      <c r="J66" s="423" t="s">
        <v>612</v>
      </c>
      <c r="K66" s="423" t="s">
        <v>613</v>
      </c>
      <c r="L66" s="425">
        <v>104.42</v>
      </c>
      <c r="M66" s="425">
        <v>1</v>
      </c>
      <c r="N66" s="426">
        <v>104.42</v>
      </c>
    </row>
    <row r="67" spans="1:14" ht="14.4" customHeight="1" x14ac:dyDescent="0.3">
      <c r="A67" s="421" t="s">
        <v>431</v>
      </c>
      <c r="B67" s="422" t="s">
        <v>432</v>
      </c>
      <c r="C67" s="423" t="s">
        <v>436</v>
      </c>
      <c r="D67" s="424" t="s">
        <v>624</v>
      </c>
      <c r="E67" s="423" t="s">
        <v>605</v>
      </c>
      <c r="F67" s="424" t="s">
        <v>626</v>
      </c>
      <c r="G67" s="423" t="s">
        <v>614</v>
      </c>
      <c r="H67" s="423" t="s">
        <v>615</v>
      </c>
      <c r="I67" s="423" t="s">
        <v>616</v>
      </c>
      <c r="J67" s="423" t="s">
        <v>617</v>
      </c>
      <c r="K67" s="423" t="s">
        <v>618</v>
      </c>
      <c r="L67" s="425">
        <v>113.34500052217277</v>
      </c>
      <c r="M67" s="425">
        <v>4</v>
      </c>
      <c r="N67" s="426">
        <v>453.38000208869107</v>
      </c>
    </row>
    <row r="68" spans="1:14" ht="14.4" customHeight="1" thickBot="1" x14ac:dyDescent="0.35">
      <c r="A68" s="427" t="s">
        <v>431</v>
      </c>
      <c r="B68" s="428" t="s">
        <v>432</v>
      </c>
      <c r="C68" s="429" t="s">
        <v>436</v>
      </c>
      <c r="D68" s="430" t="s">
        <v>624</v>
      </c>
      <c r="E68" s="429" t="s">
        <v>619</v>
      </c>
      <c r="F68" s="430" t="s">
        <v>627</v>
      </c>
      <c r="G68" s="429" t="s">
        <v>442</v>
      </c>
      <c r="H68" s="429" t="s">
        <v>620</v>
      </c>
      <c r="I68" s="429" t="s">
        <v>621</v>
      </c>
      <c r="J68" s="429" t="s">
        <v>622</v>
      </c>
      <c r="K68" s="429" t="s">
        <v>623</v>
      </c>
      <c r="L68" s="431">
        <v>101.05000000000003</v>
      </c>
      <c r="M68" s="431">
        <v>1</v>
      </c>
      <c r="N68" s="432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9" t="s">
        <v>140</v>
      </c>
      <c r="B1" s="340"/>
      <c r="C1" s="340"/>
      <c r="D1" s="340"/>
      <c r="E1" s="340"/>
      <c r="F1" s="340"/>
    </row>
    <row r="2" spans="1:6" ht="14.4" customHeight="1" thickBot="1" x14ac:dyDescent="0.35">
      <c r="A2" s="212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111</v>
      </c>
      <c r="C3" s="342"/>
      <c r="D3" s="343" t="s">
        <v>110</v>
      </c>
      <c r="E3" s="342"/>
      <c r="F3" s="72" t="s">
        <v>3</v>
      </c>
    </row>
    <row r="4" spans="1:6" ht="14.4" customHeight="1" thickBot="1" x14ac:dyDescent="0.35">
      <c r="A4" s="433" t="s">
        <v>124</v>
      </c>
      <c r="B4" s="434" t="s">
        <v>14</v>
      </c>
      <c r="C4" s="435" t="s">
        <v>2</v>
      </c>
      <c r="D4" s="434" t="s">
        <v>14</v>
      </c>
      <c r="E4" s="435" t="s">
        <v>2</v>
      </c>
      <c r="F4" s="436" t="s">
        <v>14</v>
      </c>
    </row>
    <row r="5" spans="1:6" ht="14.4" customHeight="1" thickBot="1" x14ac:dyDescent="0.35">
      <c r="A5" s="445" t="s">
        <v>628</v>
      </c>
      <c r="B5" s="413"/>
      <c r="C5" s="437">
        <v>0</v>
      </c>
      <c r="D5" s="413">
        <v>557.80000208869114</v>
      </c>
      <c r="E5" s="437">
        <v>1</v>
      </c>
      <c r="F5" s="414">
        <v>557.80000208869114</v>
      </c>
    </row>
    <row r="6" spans="1:6" ht="14.4" customHeight="1" thickBot="1" x14ac:dyDescent="0.35">
      <c r="A6" s="441" t="s">
        <v>3</v>
      </c>
      <c r="B6" s="442"/>
      <c r="C6" s="443">
        <v>0</v>
      </c>
      <c r="D6" s="442">
        <v>557.80000208869114</v>
      </c>
      <c r="E6" s="443">
        <v>1</v>
      </c>
      <c r="F6" s="444">
        <v>557.80000208869114</v>
      </c>
    </row>
    <row r="7" spans="1:6" ht="14.4" customHeight="1" thickBot="1" x14ac:dyDescent="0.35"/>
    <row r="8" spans="1:6" ht="14.4" customHeight="1" x14ac:dyDescent="0.3">
      <c r="A8" s="451" t="s">
        <v>629</v>
      </c>
      <c r="B8" s="419"/>
      <c r="C8" s="438">
        <v>0</v>
      </c>
      <c r="D8" s="419">
        <v>104.42</v>
      </c>
      <c r="E8" s="438">
        <v>1</v>
      </c>
      <c r="F8" s="420">
        <v>104.42</v>
      </c>
    </row>
    <row r="9" spans="1:6" ht="14.4" customHeight="1" thickBot="1" x14ac:dyDescent="0.35">
      <c r="A9" s="452" t="s">
        <v>630</v>
      </c>
      <c r="B9" s="448"/>
      <c r="C9" s="449">
        <v>0</v>
      </c>
      <c r="D9" s="448">
        <v>453.38000208869107</v>
      </c>
      <c r="E9" s="449">
        <v>1</v>
      </c>
      <c r="F9" s="450">
        <v>453.38000208869107</v>
      </c>
    </row>
    <row r="10" spans="1:6" ht="14.4" customHeight="1" thickBot="1" x14ac:dyDescent="0.35">
      <c r="A10" s="441" t="s">
        <v>3</v>
      </c>
      <c r="B10" s="442"/>
      <c r="C10" s="443">
        <v>0</v>
      </c>
      <c r="D10" s="442">
        <v>557.80000208869103</v>
      </c>
      <c r="E10" s="443">
        <v>1</v>
      </c>
      <c r="F10" s="444">
        <v>557.80000208869103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2015-04-25T22:59:49Z</dcterms:modified>
</cp:coreProperties>
</file>