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V18" i="419" s="1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Q6" i="419"/>
  <c r="I6" i="419"/>
  <c r="AI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C14" i="414"/>
  <c r="D4" i="414"/>
  <c r="C17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G3" i="387"/>
  <c r="H3" i="387" s="1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<sst xmlns="http://schemas.openxmlformats.org/spreadsheetml/2006/main" count="5883" uniqueCount="1817">
  <si>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</si>
  <si>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</si>
  <si>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</si>
  <si>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</si>
  <si>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</si>
  <si>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</si>
  <si>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</si>
  <si>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</si>
  <si>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</si>
  <si>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</si>
  <si>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</si>
  <si>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</si>
  <si>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</si>
  <si>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</si>
  <si>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</si>
  <si>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</si>
  <si>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</si>
  <si>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</si>
  <si>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</si>
  <si>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</si>
  <si>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</si>
  <si>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</si>
  <si>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</si>
  <si>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</si>
  <si>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</si>
  <si>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</si>
  <si>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</si>
  <si>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</si>
  <si>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</si>
  <si>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</si>
  <si>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</si>
  <si>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</si>
  <si>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</si>
  <si>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</si>
  <si>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</si>
  <si>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</si>
  <si>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</si>
  <si>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</si>
  <si>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</si>
  <si>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</si>
  <si>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</si>
  <si>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</si>
  <si>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</si>
  <si>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</si>
  <si>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</si>
  <si>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</si>
  <si>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</si>
  <si>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</si>
  <si>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</si>
  <si>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</si>
  <si>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</si>
  <si>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</si>
  <si>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</si>
  <si>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</si>
  <si>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</si>
  <si>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</si>
  <si>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</si>
  <si>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</si>
  <si>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</si>
  <si>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</si>
  <si>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</si>
  <si>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</si>
  <si>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</si>
  <si>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</si>
  <si>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</si>
  <si>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</si>
  <si>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</si>
  <si>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</si>
  <si>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</si>
  <si>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</si>
  <si>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</si>
  <si>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</si>
  <si>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</si>
  <si>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</si>
  <si>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</si>
  <si>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</si>
  <si>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</si>
  <si>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</si>
  <si>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</si>
  <si>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</si>
  <si>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</si>
  <si>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</si>
  <si>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</si>
  <si>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</si>
  <si>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</si>
  <si>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</si>
  <si>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</si>
  <si>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</si>
  <si>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</si>
  <si>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</si>
  <si>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</si>
  <si>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</si>
  <si>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</si>
  <si>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</si>
  <si>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</si>
  <si>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</si>
  <si>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</si>
  <si>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</si>
  <si>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</si>
  <si>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</si>
  <si>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</si>
  <si>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</si>
  <si>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</si>
  <si>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</si>
  <si>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</si>
  <si>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</si>
  <si>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</si>
  <si>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</si>
  <si>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</si>
  <si>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</si>
  <si>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</si>
  <si>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</si>
  <si>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</si>
  <si>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</si>
  <si>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</si>
  <si>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</si>
  <si>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</si>
  <si>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</si>
  <si>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</si>
  <si>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</si>
  <si>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</si>
  <si>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</si>
  <si>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</si>
  <si>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</si>
  <si>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</si>
  <si>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</si>
  <si>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</si>
  <si>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</si>
  <si>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</si>
  <si>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</si>
  <si>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</si>
  <si>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</si>
  <si>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</si>
  <si>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</si>
  <si>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</si>
  <si>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</si>
  <si>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</si>
  <si>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</si>
  <si>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</si>
  <si>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</si>
  <si>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</si>
  <si>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</si>
  <si>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</si>
  <si>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</si>
  <si>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</si>
  <si>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</si>
  <si>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</si>
  <si>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</si>
  <si>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</si>
  <si>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</si>
  <si>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</si>
  <si>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</si>
  <si>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</si>
  <si>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</si>
  <si>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</si>
  <si>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</si>
  <si>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</si>
  <si>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</si>
  <si>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</si>
  <si>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</si>
  <si>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</si>
  <si>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</si>
  <si>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</si>
  <si>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</si>
  <si>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</si>
  <si>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</si>
  <si>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</si>
  <si>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</si>
  <si>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</si>
  <si>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</si>
  <si>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</si>
  <si>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</si>
  <si>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</si>
  <si>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</si>
  <si>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</si>
  <si>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</si>
  <si>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</si>
  <si>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</si>
  <si>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</si>
  <si>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</si>
  <si>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</si>
  <si>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</si>
  <si>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</si>
  <si>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</si>
  <si>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</si>
  <si>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</si>
  <si>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</si>
  <si>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</si>
  <si>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</si>
  <si>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</si>
  <si>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</si>
  <si>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</si>
  <si>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</si>
  <si>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</si>
  <si>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</si>
  <si>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</si>
  <si>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</si>
  <si>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</si>
  <si>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</si>
  <si>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</si>
  <si>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</si>
  <si>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</si>
  <si>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</si>
  <si>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</si>
  <si>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</si>
  <si>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</si>
  <si>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</si>
  <si>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</si>
  <si>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</si>
  <si>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</si>
  <si>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</si>
  <si>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</si>
  <si>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</si>
  <si>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</si>
  <si>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</si>
  <si>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</si>
  <si>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</si>
  <si>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</si>
  <si>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</si>
  <si>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</si>
  <si>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</si>
  <si>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</si>
  <si>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</si>
  <si>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</si>
  <si>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</si>
  <si>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</si>
  <si>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</si>
  <si>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</si>
  <si>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</si>
  <si>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</si>
  <si>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</si>
  <si>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</si>
  <si>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</si>
  <si>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</si>
  <si>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</si>
  <si>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</si>
  <si>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</si>
  <si>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</si>
  <si>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</si>
  <si>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</si>
  <si>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</si>
  <si>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</si>
  <si>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</si>
  <si>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</si>
  <si>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</si>
  <si>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</si>
  <si>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</si>
  <si>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</si>
  <si>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</si>
  <si>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</si>
  <si>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</si>
  <si>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</si>
  <si>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</si>
  <si>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</si>
  <si>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</si>
  <si>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</si>
  <si>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</si>
  <si>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</si>
  <si>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</si>
  <si>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</si>
  <si>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</si>
  <si>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</si>
  <si>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</si>
  <si>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</si>
  <si>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</si>
  <si>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</si>
  <si>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</si>
  <si>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</si>
  <si>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</si>
  <si>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</si>
  <si>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</si>
  <si>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</si>
  <si>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</si>
  <si>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</si>
  <si>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</si>
  <si>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</si>
  <si>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50115007     implant.dentální - samoplátci (sk.Z_525)</t>
  </si>
  <si>
    <t>--</t>
  </si>
  <si>
    <t>50115010     RTG materiál, filmy a chemikálie (sk.Z_504)</t>
  </si>
  <si>
    <t>50115011     implant.umělé těl.náhr.-ostat.nákl.PZT(s.Z_515)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</si>
  <si>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</si>
  <si>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</si>
  <si>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</si>
  <si>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</si>
  <si>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</si>
  <si>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</si>
  <si>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</si>
  <si>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</si>
  <si>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</si>
  <si>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</si>
  <si>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</si>
  <si>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</si>
  <si>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</si>
  <si>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</si>
  <si>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</si>
  <si>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</si>
  <si>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</si>
  <si>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</si>
  <si>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</si>
  <si>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</si>
  <si>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</si>
  <si>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</si>
  <si>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</si>
  <si>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</si>
  <si>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</si>
  <si>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</si>
  <si>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</si>
  <si>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</si>
  <si>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</si>
  <si>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</si>
  <si>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</si>
  <si>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</si>
  <si>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</si>
  <si>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</si>
  <si>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</si>
  <si>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</si>
  <si>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</si>
  <si>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</si>
  <si>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</si>
  <si>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</si>
  <si>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</si>
  <si>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</si>
  <si>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</si>
  <si>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</si>
  <si>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</si>
  <si>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</si>
  <si>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</si>
  <si>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</si>
  <si>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</si>
  <si>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</si>
  <si>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</si>
  <si>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</si>
  <si>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</si>
  <si>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</si>
  <si>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</si>
  <si>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</si>
  <si>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</si>
  <si>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</si>
  <si>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</si>
  <si>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</si>
  <si>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</si>
  <si>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</si>
  <si>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</si>
  <si>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</si>
  <si>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</si>
  <si>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</si>
  <si>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</si>
  <si>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</si>
  <si>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</si>
  <si>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</si>
  <si>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</si>
  <si>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</si>
  <si>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</si>
  <si>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</si>
  <si>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</si>
  <si>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</si>
  <si>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</si>
  <si>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</si>
  <si>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</si>
  <si>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</si>
  <si>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</si>
  <si>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</si>
  <si>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</si>
  <si>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</si>
  <si>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</si>
  <si>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</si>
  <si>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</si>
  <si>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</si>
  <si>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</si>
  <si>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</si>
  <si>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</si>
  <si>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</si>
  <si>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</si>
  <si>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</si>
  <si>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</si>
  <si>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</si>
  <si>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</si>
  <si>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</si>
  <si>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54910001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</si>
  <si>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</si>
  <si>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</si>
  <si>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</si>
  <si>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</si>
  <si>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</si>
  <si>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</si>
  <si>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</si>
  <si>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</si>
  <si>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</si>
  <si>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</si>
  <si>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</si>
  <si>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</si>
  <si>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</si>
  <si>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</si>
  <si>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</si>
  <si>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</si>
  <si>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</si>
  <si>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</si>
  <si>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</si>
  <si>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</si>
  <si>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</si>
  <si>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</si>
  <si>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</si>
  <si>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</si>
  <si>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</si>
  <si>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</si>
  <si>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</si>
  <si>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</si>
  <si>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</si>
  <si>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</si>
  <si>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</si>
  <si>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</si>
  <si>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</si>
  <si>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</si>
  <si>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</si>
  <si>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</si>
  <si>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</si>
  <si>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</si>
  <si>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</si>
  <si>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</si>
  <si>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60228109     výkony stomatologie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</si>
  <si>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</si>
  <si>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</si>
  <si>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</si>
  <si>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</si>
  <si>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</si>
  <si>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</si>
  <si>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</si>
  <si>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</si>
  <si>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</si>
  <si>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</si>
  <si>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</si>
  <si>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</si>
  <si>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</si>
  <si>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</si>
  <si>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</si>
  <si>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</si>
  <si>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</si>
  <si>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</si>
  <si>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</si>
  <si>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</si>
  <si>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64924447     ostatní provoz.sl. - hl.činnost (LSPP)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</si>
  <si>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</si>
  <si>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</si>
  <si>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</si>
  <si>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</si>
  <si>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</si>
  <si>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</si>
  <si>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</si>
  <si>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</si>
  <si>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</si>
  <si>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</si>
  <si>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</si>
  <si>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</si>
  <si>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</si>
  <si>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</si>
  <si>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</si>
  <si>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</si>
  <si>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</si>
  <si>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</si>
  <si>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</si>
  <si>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</si>
  <si>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</si>
  <si>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</si>
  <si>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</si>
  <si>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</si>
  <si>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</si>
  <si>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</si>
  <si>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</si>
  <si>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</si>
  <si>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</si>
  <si>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</si>
  <si>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</si>
  <si>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</si>
  <si>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</si>
  <si>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</si>
  <si>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</si>
  <si>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</si>
  <si>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</si>
  <si>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</si>
  <si>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</si>
  <si>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</si>
  <si>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</si>
  <si>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</si>
  <si>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</si>
  <si>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</si>
  <si>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</si>
  <si>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</si>
  <si>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</si>
  <si>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</si>
  <si>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</si>
  <si>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</si>
  <si>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</si>
  <si>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</si>
  <si>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</si>
  <si>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</si>
  <si>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</si>
  <si>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</si>
  <si>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</si>
  <si>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 xml:space="preserve">Indulona  Měsíčková 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</si>
  <si>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</si>
  <si>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</si>
  <si>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</si>
  <si>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</si>
  <si>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</si>
  <si>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</si>
  <si>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</si>
  <si>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</si>
  <si>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</si>
  <si>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930444</t>
  </si>
  <si>
    <t>KL AQUA PURIF. KUL., FAG. 1 kg</t>
  </si>
  <si>
    <t>51384</t>
  </si>
  <si>
    <t>CHLORID SODNÝ 0,9% BRAUN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</si>
  <si>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</si>
  <si>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</si>
  <si>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</si>
  <si>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</si>
  <si>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</si>
  <si>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</si>
  <si>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</si>
  <si>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</si>
  <si>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</si>
  <si>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900240</t>
  </si>
  <si>
    <t>DZ TRIXO LIND 500ML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</si>
  <si>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</si>
  <si>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</si>
  <si>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</si>
  <si>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</si>
  <si>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</si>
  <si>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</si>
  <si>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</si>
  <si>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</si>
  <si>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</si>
  <si>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</si>
  <si>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</si>
  <si>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</si>
  <si>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</si>
  <si>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</si>
  <si>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</si>
  <si>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</si>
  <si>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</si>
  <si>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</si>
  <si>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</si>
  <si>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</si>
  <si>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</si>
  <si>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</si>
  <si>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</si>
  <si>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</si>
  <si>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</si>
  <si>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</si>
  <si>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</si>
  <si>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</si>
  <si>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</si>
  <si>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</si>
  <si>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</si>
  <si>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</si>
  <si>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</si>
  <si>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</si>
  <si>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</si>
  <si>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</si>
  <si>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</si>
  <si>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</si>
  <si>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</si>
  <si>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</si>
  <si>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</si>
  <si>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</si>
  <si>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</si>
  <si>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</si>
  <si>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</si>
  <si>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</si>
  <si>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</si>
  <si>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</si>
  <si>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</si>
  <si>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</si>
  <si>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</si>
  <si>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</si>
  <si>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</si>
  <si>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</si>
  <si>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</si>
  <si>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</si>
  <si>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</si>
  <si>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</si>
  <si>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</si>
  <si>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</si>
  <si>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</si>
  <si>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</si>
  <si>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</si>
  <si>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</si>
  <si>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</si>
  <si>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</si>
  <si>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</si>
  <si>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</si>
  <si>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</si>
  <si>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</si>
  <si>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</si>
  <si>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</si>
  <si>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</si>
  <si>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</si>
  <si>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</si>
  <si>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</si>
  <si>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</si>
  <si>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</si>
  <si>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</si>
  <si>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</si>
  <si>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</si>
  <si>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</si>
  <si>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900860</t>
  </si>
  <si>
    <t>KL JODALKOHOL, 20G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</si>
  <si>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</si>
  <si>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</si>
  <si>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</si>
  <si>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</si>
  <si>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</si>
  <si>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</si>
  <si>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</si>
  <si>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</si>
  <si>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</si>
  <si>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</si>
  <si>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</si>
  <si>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</si>
  <si>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</si>
  <si>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</si>
  <si>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</si>
  <si>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</si>
  <si>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</si>
  <si>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</si>
  <si>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</si>
  <si>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</si>
  <si>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</si>
  <si>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</si>
  <si>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</si>
  <si>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</si>
  <si>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</si>
  <si>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</si>
  <si>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</si>
  <si>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</si>
  <si>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</si>
  <si>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</si>
  <si>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</si>
  <si>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</si>
  <si>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</si>
  <si>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</si>
  <si>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</si>
  <si>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</si>
  <si>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</si>
  <si>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</si>
  <si>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</si>
  <si>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</si>
  <si>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</si>
  <si>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</si>
  <si>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</si>
  <si>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</si>
  <si>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</si>
  <si>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</si>
  <si>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</si>
  <si>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</si>
  <si>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</si>
  <si>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</si>
  <si>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</si>
  <si>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</si>
  <si>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</si>
  <si>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</si>
  <si>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</si>
  <si>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</si>
  <si>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</si>
  <si>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</si>
  <si>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</si>
  <si>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</si>
  <si>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</si>
  <si>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</si>
  <si>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</si>
  <si>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</si>
  <si>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</si>
  <si>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</si>
  <si>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</si>
  <si>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</si>
  <si>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</si>
  <si>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</si>
  <si>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</si>
  <si>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</si>
  <si>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</si>
  <si>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</si>
  <si>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</si>
  <si>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</si>
  <si>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</si>
  <si>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</si>
  <si>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</si>
  <si>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</si>
  <si>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</si>
  <si>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</si>
  <si>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</si>
  <si>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</si>
  <si>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</si>
  <si>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    laboratorní materiál (sk.Z_505)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</si>
  <si>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</si>
  <si>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</si>
  <si>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</si>
  <si>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</si>
  <si>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</si>
  <si>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</si>
  <si>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</si>
  <si>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</si>
  <si>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</si>
  <si>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</si>
  <si>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</si>
  <si>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</si>
  <si>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</si>
  <si>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</si>
  <si>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</si>
  <si>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</si>
  <si>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</si>
  <si>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</si>
  <si>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</si>
  <si>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</si>
  <si>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</si>
  <si>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</si>
  <si>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</si>
  <si>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</si>
  <si>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</si>
  <si>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</si>
  <si>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</si>
  <si>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</si>
  <si>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</si>
  <si>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</si>
  <si>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</si>
  <si>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</si>
  <si>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</si>
  <si>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Obvaz ran po chir. 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</si>
  <si>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</si>
  <si>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</si>
  <si>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</si>
  <si>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</si>
  <si>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</si>
  <si>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</si>
  <si>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</si>
  <si>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</si>
  <si>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</si>
  <si>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</si>
  <si>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</si>
  <si>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</si>
  <si>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</si>
  <si>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</si>
  <si>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ZA533</t>
  </si>
  <si>
    <t>Váleček zubní Celluron č.2 á 600 ks 4301821</t>
  </si>
  <si>
    <t>ZF598</t>
  </si>
  <si>
    <t>Krytí hypro-sorb Z bal. á 10 ks 009</t>
  </si>
  <si>
    <t>ZN200</t>
  </si>
  <si>
    <t>Krytí  traumacel new dent bal. á 50 ks 10115</t>
  </si>
  <si>
    <t>ZA727</t>
  </si>
  <si>
    <t>Kontejner 30 ml sterilní 331690251750</t>
  </si>
  <si>
    <t>ZA728</t>
  </si>
  <si>
    <t>Lopatka lékařská nesterilní dřevěná ústní bal. á 100 ks 1320100655</t>
  </si>
  <si>
    <t>ZA754</t>
  </si>
  <si>
    <t>Stříkačka injekční 3-dílná 10 ml LL Omnifix Solo 4617100V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</si>
  <si>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</si>
  <si>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</si>
  <si>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</si>
  <si>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</si>
  <si>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</si>
  <si>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</si>
  <si>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</si>
  <si>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</si>
  <si>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</si>
  <si>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</si>
  <si>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</si>
  <si>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</si>
  <si>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</si>
  <si>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</si>
  <si>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</si>
  <si>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</si>
  <si>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</si>
  <si>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</si>
  <si>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</si>
  <si>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</si>
  <si>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ZC913</t>
  </si>
  <si>
    <t>Elektroda defibrilační pro děti 0-33/BS/ 0-15 kg quick combo 11996-000093</t>
  </si>
  <si>
    <t>ZD131</t>
  </si>
  <si>
    <t>Čepelka skalpelová 12 BB512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</si>
  <si>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</si>
  <si>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</si>
  <si>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</si>
  <si>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</si>
  <si>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</si>
  <si>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</si>
  <si>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ZG735</t>
  </si>
  <si>
    <t>Čep vodící bi-pin krátký, á 100 ks RE326.1000</t>
  </si>
  <si>
    <t>ZB458</t>
  </si>
  <si>
    <t>Osteofix 0,7 mm</t>
  </si>
  <si>
    <t>ZB681</t>
  </si>
  <si>
    <t>Návlek na fix. tyčinku k OPG bal. á 200 ks 6644-IMG</t>
  </si>
  <si>
    <t>ZB848</t>
  </si>
  <si>
    <t>Osteofix 0,9 mm</t>
  </si>
  <si>
    <t>ZD178</t>
  </si>
  <si>
    <t>Sof-lex disky ES8692F</t>
  </si>
  <si>
    <t>ZL504</t>
  </si>
  <si>
    <t>Drát retainerový pozlacený bal. á 5 ks ZMRW</t>
  </si>
  <si>
    <t>ZK634</t>
  </si>
  <si>
    <t>Elektroda defibrilační Lifepak EDC-2015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</si>
  <si>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</si>
  <si>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</si>
  <si>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</si>
  <si>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</si>
  <si>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</si>
  <si>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</si>
  <si>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</si>
  <si>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</si>
  <si>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</si>
  <si>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</si>
  <si>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</si>
  <si>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</si>
  <si>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</si>
  <si>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</si>
  <si>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</si>
  <si>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</si>
  <si>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Repin 800 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</si>
  <si>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</si>
  <si>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</si>
  <si>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</si>
  <si>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</si>
  <si>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</si>
  <si>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</si>
  <si>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</si>
  <si>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</si>
  <si>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</si>
  <si>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</si>
  <si>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</si>
  <si>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</si>
  <si>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</si>
  <si>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</si>
  <si>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</si>
  <si>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</si>
  <si>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</si>
  <si>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</si>
  <si>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</si>
  <si>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</si>
  <si>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</si>
  <si>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</si>
  <si>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</si>
  <si>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</si>
  <si>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</si>
  <si>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</si>
  <si>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</si>
  <si>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</si>
  <si>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</si>
  <si>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</si>
  <si>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</si>
  <si>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</si>
  <si>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</si>
  <si>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</si>
  <si>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</si>
  <si>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</si>
  <si>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</si>
  <si>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</si>
  <si>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</si>
  <si>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</si>
  <si>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</si>
  <si>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</si>
  <si>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</si>
  <si>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</si>
  <si>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</si>
  <si>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</si>
  <si>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</si>
  <si>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</si>
  <si>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</si>
  <si>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</si>
  <si>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</si>
  <si>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</si>
  <si>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</si>
  <si>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</si>
  <si>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</si>
  <si>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</si>
  <si>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</si>
  <si>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</si>
  <si>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</si>
  <si>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</si>
  <si>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</si>
  <si>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</si>
  <si>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</si>
  <si>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</si>
  <si>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</si>
  <si>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</si>
  <si>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</si>
  <si>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</si>
  <si>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</si>
  <si>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</si>
  <si>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</si>
  <si>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</si>
  <si>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</si>
  <si>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</si>
  <si>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</si>
  <si>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</si>
  <si>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</si>
  <si>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</si>
  <si>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</si>
  <si>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</si>
  <si>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</si>
  <si>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</si>
  <si>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</si>
  <si>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</si>
  <si>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</si>
  <si>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</si>
  <si>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</si>
  <si>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</si>
  <si>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</si>
  <si>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</si>
  <si>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</si>
  <si>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</si>
  <si>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</si>
  <si>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</si>
  <si>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</si>
  <si>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</si>
  <si>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</si>
  <si>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</si>
  <si>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</si>
  <si>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</si>
  <si>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</si>
  <si>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</si>
  <si>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</si>
  <si>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</si>
  <si>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</si>
  <si>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</si>
  <si>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</si>
  <si>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</si>
  <si>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</si>
  <si>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</si>
  <si>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</si>
  <si>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</si>
  <si>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</si>
  <si>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</si>
  <si>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</si>
  <si>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</si>
  <si>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</si>
  <si>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</si>
  <si>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</si>
  <si>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</si>
  <si>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</si>
  <si>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</si>
  <si>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</si>
  <si>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</si>
  <si>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</si>
  <si>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</si>
  <si>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</si>
  <si>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</si>
  <si>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</si>
  <si>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</si>
  <si>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</si>
  <si>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</si>
  <si>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</si>
  <si>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</si>
  <si>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</si>
  <si>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</si>
  <si>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</si>
  <si>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</si>
  <si>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</si>
  <si>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</si>
  <si>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</si>
  <si>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</si>
  <si>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</si>
  <si>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</si>
  <si>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</si>
  <si>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</si>
  <si>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</si>
  <si>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</si>
  <si>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</si>
  <si>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</si>
  <si>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</si>
  <si>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</si>
  <si>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</si>
  <si>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</si>
  <si>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Pilník K - File 397144518762</t>
  </si>
  <si>
    <t>ZC193</t>
  </si>
  <si>
    <t>Poresorb-TCP 1.0 g/1.2 ml 1,0-2,0 m 41:2</t>
  </si>
  <si>
    <t>Poresorb-TCP 1.0 g/1.2 ml 1,0-2,0 mm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</si>
  <si>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</si>
  <si>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</si>
  <si>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</si>
  <si>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</si>
  <si>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</si>
  <si>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</si>
  <si>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</si>
  <si>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</si>
  <si>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</si>
  <si>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</si>
  <si>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</si>
  <si>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</si>
  <si>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</si>
  <si>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</si>
  <si>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</si>
  <si>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</si>
  <si>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</si>
  <si>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</si>
  <si>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</si>
  <si>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</si>
  <si>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</si>
  <si>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</si>
  <si>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</si>
  <si>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</si>
  <si>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</si>
  <si>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</si>
  <si>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Sádra stone orange 0613/25</t>
  </si>
  <si>
    <t>ZG110</t>
  </si>
  <si>
    <t>Kroužky molárové dolní -6  D/LV  881-001 až 036</t>
  </si>
  <si>
    <t>ZH107</t>
  </si>
  <si>
    <t>Čep 06 gutaperčový 15-40 dentaclean á 60 ks G64011 9003571</t>
  </si>
  <si>
    <t>ZC299</t>
  </si>
  <si>
    <t>Dentiplast 20 g 4232110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</si>
  <si>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</si>
  <si>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</si>
  <si>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</si>
  <si>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</si>
  <si>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</si>
  <si>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</si>
  <si>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</si>
  <si>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</si>
  <si>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</si>
  <si>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</si>
  <si>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</si>
  <si>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</si>
  <si>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</si>
  <si>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</si>
  <si>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</si>
  <si>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</si>
  <si>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</si>
  <si>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</si>
  <si>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</si>
  <si>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</si>
  <si>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</si>
  <si>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509-9100</t>
  </si>
  <si>
    <t>ZG860</t>
  </si>
  <si>
    <t>Gumička ligovací á 30 ks neon modrá 400-812 (400-413)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</si>
  <si>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</si>
  <si>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</si>
  <si>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</si>
  <si>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</si>
  <si>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</si>
  <si>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</si>
  <si>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</si>
  <si>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</si>
  <si>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</si>
  <si>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</si>
  <si>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</si>
  <si>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</si>
  <si>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</si>
  <si>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</si>
  <si>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</si>
  <si>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</si>
  <si>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</si>
  <si>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</si>
  <si>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</si>
  <si>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</si>
  <si>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</si>
  <si>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</si>
  <si>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</si>
  <si>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</si>
  <si>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</si>
  <si>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</si>
  <si>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</si>
  <si>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</si>
  <si>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</si>
  <si>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</si>
  <si>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</si>
  <si>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</si>
  <si>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</si>
  <si>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</si>
  <si>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</si>
  <si>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</si>
  <si>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</si>
  <si>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</si>
  <si>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</si>
  <si>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</si>
  <si>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</si>
  <si>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</si>
  <si>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</si>
  <si>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</si>
  <si>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</si>
  <si>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</si>
  <si>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</si>
  <si>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</si>
  <si>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</si>
  <si>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</si>
  <si>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</si>
  <si>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</si>
  <si>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</si>
  <si>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</si>
  <si>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</si>
  <si>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</si>
  <si>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</si>
  <si>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</si>
  <si>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</si>
  <si>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</si>
  <si>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</si>
  <si>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</si>
  <si>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</si>
  <si>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</si>
  <si>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ZF025</t>
  </si>
  <si>
    <t>Superpont enamel T 100g 4321251</t>
  </si>
  <si>
    <t>ZC415</t>
  </si>
  <si>
    <t>Interwaxit s rozprašovačem á 200 ml 413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</si>
  <si>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</si>
  <si>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</si>
  <si>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</si>
  <si>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</si>
  <si>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</si>
  <si>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</si>
  <si>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</si>
  <si>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</si>
  <si>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ZM736</t>
  </si>
  <si>
    <t>Fólie Erkoflex 1 mm / 120 mm ER581210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</si>
  <si>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</si>
  <si>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</si>
  <si>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</si>
  <si>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</si>
  <si>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</si>
  <si>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</si>
  <si>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</si>
  <si>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</si>
  <si>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</si>
  <si>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</si>
  <si>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</si>
  <si>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</si>
  <si>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</si>
  <si>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</si>
  <si>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</si>
  <si>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</si>
  <si>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</si>
  <si>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</si>
  <si>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</si>
  <si>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</si>
  <si>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</si>
  <si>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</si>
  <si>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</si>
  <si>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</si>
  <si>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</si>
  <si>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</si>
  <si>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</si>
  <si>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</si>
  <si>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</si>
  <si>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</si>
  <si>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</si>
  <si>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</si>
  <si>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</si>
  <si>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</si>
  <si>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</si>
  <si>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</si>
  <si>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</si>
  <si>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</si>
  <si>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</si>
  <si>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</si>
  <si>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</si>
  <si>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</si>
  <si>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</si>
  <si>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</si>
  <si>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</si>
  <si>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</si>
  <si>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</si>
  <si>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</si>
  <si>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</si>
  <si>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</si>
  <si>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</si>
  <si>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</si>
  <si>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</si>
  <si>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</si>
  <si>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</si>
  <si>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</si>
  <si>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</si>
  <si>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</si>
  <si>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</si>
  <si>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</si>
  <si>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</si>
  <si>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</si>
  <si>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</si>
  <si>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</si>
  <si>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</si>
  <si>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</si>
  <si>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</si>
  <si>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</si>
  <si>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</si>
  <si>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</si>
  <si>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</si>
  <si>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</si>
  <si>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</si>
  <si>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</si>
  <si>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</si>
  <si>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</si>
  <si>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</si>
  <si>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</si>
  <si>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</si>
  <si>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</si>
  <si>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</si>
  <si>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</si>
  <si>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</si>
  <si>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</si>
  <si>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</si>
  <si>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</si>
  <si>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</si>
  <si>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</si>
  <si>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</si>
  <si>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</si>
  <si>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</si>
  <si>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</si>
  <si>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</si>
  <si>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</si>
  <si>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</si>
  <si>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</si>
  <si>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</si>
  <si>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</si>
  <si>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</si>
  <si>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</si>
  <si>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</si>
  <si>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</si>
  <si>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</si>
  <si>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</si>
  <si>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</si>
  <si>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</si>
  <si>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</si>
  <si>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</si>
  <si>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</si>
  <si>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</si>
  <si>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</si>
  <si>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</si>
  <si>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</si>
  <si>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</si>
  <si>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</si>
  <si>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</si>
  <si>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</si>
  <si>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</si>
  <si>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</si>
  <si>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</si>
  <si>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</si>
  <si>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</si>
  <si>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</si>
  <si>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</si>
  <si>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</si>
  <si>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</si>
  <si>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</si>
  <si>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</si>
  <si>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</si>
  <si>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</si>
  <si>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</si>
  <si>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</si>
  <si>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</si>
  <si>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</si>
  <si>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</si>
  <si>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</si>
  <si>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</si>
  <si>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</si>
  <si>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Pilník K - 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</si>
  <si>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</si>
  <si>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</si>
  <si>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</si>
  <si>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</si>
  <si>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</si>
  <si>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</si>
  <si>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</si>
  <si>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</si>
  <si>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</si>
  <si>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</si>
  <si>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Pilník K - 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</si>
  <si>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</si>
  <si>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</si>
  <si>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</si>
  <si>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</si>
  <si>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</si>
  <si>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</si>
  <si>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Superacryl plus liq. 250 ml 4328902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</si>
  <si>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</si>
  <si>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</si>
  <si>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</si>
  <si>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</si>
  <si>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</si>
  <si>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</si>
  <si>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</si>
  <si>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</si>
  <si>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</si>
  <si>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</si>
  <si>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</si>
  <si>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</si>
  <si>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</si>
  <si>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</si>
  <si>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</si>
  <si>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</si>
  <si>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</si>
  <si>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</si>
  <si>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</si>
  <si>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</si>
  <si>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</si>
  <si>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</si>
  <si>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</si>
  <si>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</si>
  <si>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</si>
  <si>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</si>
  <si>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</si>
  <si>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</si>
  <si>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</si>
  <si>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</si>
  <si>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</si>
  <si>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</si>
  <si>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</si>
  <si>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</si>
  <si>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</si>
  <si>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</si>
  <si>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ZA422</t>
  </si>
  <si>
    <t>Prostředek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</si>
  <si>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</si>
  <si>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</si>
  <si>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</si>
  <si>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</si>
  <si>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</si>
  <si>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</si>
  <si>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</si>
  <si>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</si>
  <si>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</si>
  <si>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</si>
  <si>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</si>
  <si>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</si>
  <si>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</si>
  <si>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</si>
  <si>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</si>
  <si>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</si>
  <si>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</si>
  <si>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</si>
  <si>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</si>
  <si>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</si>
  <si>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</si>
  <si>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</si>
  <si>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</si>
  <si>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</si>
  <si>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</si>
  <si>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</si>
  <si>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</si>
  <si>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</si>
  <si>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</si>
  <si>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</si>
  <si>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</si>
  <si>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</si>
  <si>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</si>
  <si>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</si>
  <si>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</si>
  <si>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</si>
  <si>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</si>
  <si>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</si>
  <si>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</si>
  <si>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</si>
  <si>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</si>
  <si>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</si>
  <si>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</si>
  <si>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</si>
  <si>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</si>
  <si>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</si>
  <si>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</si>
  <si>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</si>
  <si>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</si>
  <si>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</si>
  <si>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</si>
  <si>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</si>
  <si>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</si>
  <si>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</si>
  <si>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</si>
  <si>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</si>
  <si>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</si>
  <si>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</si>
  <si>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</si>
  <si>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</si>
  <si>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</si>
  <si>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</si>
  <si>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</si>
  <si>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</si>
  <si>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</si>
  <si>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</si>
  <si>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</si>
  <si>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</si>
  <si>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</si>
  <si>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</si>
  <si>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</si>
  <si>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</si>
  <si>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</si>
  <si>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</si>
  <si>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</si>
  <si>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</si>
  <si>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</si>
  <si>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</si>
  <si>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</si>
  <si>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</si>
  <si>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</si>
  <si>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</si>
  <si>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</si>
  <si>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</si>
  <si>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</si>
  <si>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</si>
  <si>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</si>
  <si>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</si>
  <si>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</si>
  <si>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</si>
  <si>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</si>
  <si>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</si>
  <si>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</si>
  <si>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</si>
  <si>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</si>
  <si>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</si>
  <si>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</si>
  <si>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</si>
  <si>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</si>
  <si>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</si>
  <si>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</si>
  <si>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</si>
  <si>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</si>
  <si>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</si>
  <si>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</si>
  <si>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</si>
  <si>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</si>
  <si>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</si>
  <si>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</si>
  <si>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</si>
  <si>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</si>
  <si>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</si>
  <si>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</si>
  <si>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</si>
  <si>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ZA144</t>
  </si>
  <si>
    <t>Aquasil soft putty DT60578320</t>
  </si>
  <si>
    <t>ZB321</t>
  </si>
  <si>
    <t>Caryosan orig. 60g 4112110</t>
  </si>
  <si>
    <t>ZB374</t>
  </si>
  <si>
    <t>Ultrapak 0 UD9333</t>
  </si>
  <si>
    <t>ZB722</t>
  </si>
  <si>
    <t>Orthocryl červený 100ml 161-620-00</t>
  </si>
  <si>
    <t>ZB860</t>
  </si>
  <si>
    <t>Kotouč plátěný pr.100 mm-neprošív. IX5001</t>
  </si>
  <si>
    <t>ZC336</t>
  </si>
  <si>
    <t>Matrice Hawe 7 mm HW686</t>
  </si>
  <si>
    <t>ZC457</t>
  </si>
  <si>
    <t>Solitine (Kerr) 60084</t>
  </si>
  <si>
    <t>ZC524</t>
  </si>
  <si>
    <t>Begosol HE 5 lit. BG51096</t>
  </si>
  <si>
    <t>ZC538</t>
  </si>
  <si>
    <t>Hmota zatmelovací Bellvest SH 12,8 kg BG54252</t>
  </si>
  <si>
    <t>ZD219</t>
  </si>
  <si>
    <t>Nástroj na keramiku</t>
  </si>
  <si>
    <t>ZD581</t>
  </si>
  <si>
    <t>Kotouč HP 22 mm drátěný nerez BT277.1</t>
  </si>
  <si>
    <t>ZE627</t>
  </si>
  <si>
    <t>Šroubovák classic plus 072609</t>
  </si>
  <si>
    <t>ZE678</t>
  </si>
  <si>
    <t>Gumička ligovací 400-836 (původní 400-441)</t>
  </si>
  <si>
    <t>ZF066</t>
  </si>
  <si>
    <t>Gumička ligovací 400-806 (původní 400-403)</t>
  </si>
  <si>
    <t>ZF198</t>
  </si>
  <si>
    <t>Orthocryl Neon Lila 160-004</t>
  </si>
  <si>
    <t>ZF333</t>
  </si>
  <si>
    <t>Štětec Vita č.8 VI9143</t>
  </si>
  <si>
    <t>ZF578</t>
  </si>
  <si>
    <t>Kuželík filcový</t>
  </si>
  <si>
    <t>ZF679</t>
  </si>
  <si>
    <t>IPS-InLine Add-On Bleach 20g IV602983</t>
  </si>
  <si>
    <t>ZF735</t>
  </si>
  <si>
    <t>Signum ceramis margin M2 4g HK66031432</t>
  </si>
  <si>
    <t>ZG412</t>
  </si>
  <si>
    <t>Kotouč plstěný - špička BT110.1</t>
  </si>
  <si>
    <t>ZG416</t>
  </si>
  <si>
    <t>Podložka plastová vel.6 HK64500720</t>
  </si>
  <si>
    <t>ZG856</t>
  </si>
  <si>
    <t>Prostředek na čišť. kořen. kanálků FileCare EDTA/vdw/ stříkačky 5 x 3 ml 0858649</t>
  </si>
  <si>
    <t>ZH112</t>
  </si>
  <si>
    <t>Čep 06 papírový 45-80 dentaclean á 100 ks 9019135</t>
  </si>
  <si>
    <t>ZH113</t>
  </si>
  <si>
    <t>Čep gutaperčový ProTaper F1 bal. á 60 ks 0488675</t>
  </si>
  <si>
    <t>ZH115</t>
  </si>
  <si>
    <t>Čep gutaperčový ProTaper F3 bal. á 60 ks 0488677</t>
  </si>
  <si>
    <t>ZH726</t>
  </si>
  <si>
    <t>Čep gutaperčový 04 vel. 60 dentaclean á 60 ks 9003568</t>
  </si>
  <si>
    <t>ZI055</t>
  </si>
  <si>
    <t>Čep gutaperčový 04 vel. 30 dentaclean 9003558</t>
  </si>
  <si>
    <t>ZI564</t>
  </si>
  <si>
    <t>Šroubovák inbus ruční extra orální hex 1.4 2924.3</t>
  </si>
  <si>
    <t>ZJ245</t>
  </si>
  <si>
    <t>Čep gutaperčový 06 vel. 30 dentaclean bal. á 60 ks 9003559</t>
  </si>
  <si>
    <t>ZK182</t>
  </si>
  <si>
    <t>Dycal 4401</t>
  </si>
  <si>
    <t>ZK414</t>
  </si>
  <si>
    <t>Destička skleněná 95x70x6mm BT724</t>
  </si>
  <si>
    <t>ZK658</t>
  </si>
  <si>
    <t>Protemp 4 50 ml A3 ES46957</t>
  </si>
  <si>
    <t>ZL955</t>
  </si>
  <si>
    <t>Deep dentin A3,0 á 20 g IV593212</t>
  </si>
  <si>
    <t>ZM350</t>
  </si>
  <si>
    <t>Biner LC podložkový materiál Bin2-6228</t>
  </si>
  <si>
    <t>ZM729</t>
  </si>
  <si>
    <t>Roztok na otiskovací hmotu VPS Tray Adhezivum ES7307</t>
  </si>
  <si>
    <t>ZM851</t>
  </si>
  <si>
    <t>Ráčna na implantáty 2409.0</t>
  </si>
  <si>
    <t>ZN281</t>
  </si>
  <si>
    <t>Knoflík OQ linqvální s očkem zavřený zakřivená baze D0332 bal. á 10 ks</t>
  </si>
  <si>
    <t>ZB196</t>
  </si>
  <si>
    <t>Šití prolen bl 4-0 bal. á 36 ks EH7151H</t>
  </si>
  <si>
    <t>Šití prolene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</si>
  <si>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</si>
  <si>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</si>
  <si>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</si>
  <si>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</si>
  <si>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</si>
  <si>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</si>
  <si>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</si>
  <si>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</si>
  <si>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</si>
  <si>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</si>
  <si>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</si>
  <si>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</si>
  <si>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</si>
  <si>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</si>
  <si>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</si>
  <si>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</si>
  <si>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</si>
  <si>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</si>
  <si>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</si>
  <si>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</si>
  <si>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</si>
  <si>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</si>
  <si>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ZF431</t>
  </si>
  <si>
    <t>Rukavice operační gammex PF sensitive vel. 7,5 353195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</si>
  <si>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</si>
  <si>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</si>
  <si>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</si>
  <si>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</si>
  <si>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</si>
  <si>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</si>
  <si>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</si>
  <si>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</si>
  <si>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</si>
  <si>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</si>
  <si>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</si>
  <si>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</si>
  <si>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</si>
  <si>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</si>
  <si>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</si>
  <si>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</si>
  <si>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</si>
  <si>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</si>
  <si>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</si>
  <si>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</si>
  <si>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</si>
  <si>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</si>
  <si>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</si>
  <si>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</si>
  <si>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</si>
  <si>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</si>
  <si>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Rukavice nitril sterling bez p.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</si>
  <si>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</si>
  <si>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</si>
  <si>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</si>
  <si>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</si>
  <si>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</si>
  <si>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</si>
  <si>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</si>
  <si>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</si>
  <si>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</si>
  <si>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gammex ansell PF bez pudru 7,5 A351145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</si>
  <si>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</si>
  <si>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</si>
  <si>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</si>
  <si>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</si>
  <si>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</si>
  <si>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</si>
  <si>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</si>
  <si>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</si>
  <si>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</si>
  <si>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</si>
  <si>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</si>
  <si>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</si>
  <si>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</si>
  <si>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</si>
  <si>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</si>
  <si>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</si>
  <si>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</si>
  <si>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</si>
  <si>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</si>
  <si>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</si>
  <si>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</si>
  <si>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</si>
  <si>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</si>
  <si>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</si>
  <si>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</si>
  <si>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</si>
  <si>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</si>
  <si>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</si>
  <si>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</si>
  <si>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</si>
  <si>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</si>
  <si>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</si>
  <si>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</si>
  <si>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0071601</t>
  </si>
  <si>
    <t>0072001</t>
  </si>
  <si>
    <t>0072041</t>
  </si>
  <si>
    <t>0072301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</si>
  <si>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</si>
  <si>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</si>
  <si>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</si>
  <si>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</si>
  <si>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</si>
  <si>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</si>
  <si>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</si>
  <si>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</si>
  <si>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</si>
  <si>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</si>
  <si>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</si>
  <si>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</si>
  <si>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</si>
  <si>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</si>
  <si>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</si>
  <si>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</si>
  <si>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</si>
  <si>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</si>
  <si>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</si>
  <si>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</si>
  <si>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</si>
  <si>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</si>
  <si>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</si>
  <si>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</si>
  <si>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</si>
  <si>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</si>
  <si>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</si>
  <si>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</si>
  <si>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</si>
  <si>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</si>
  <si>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</si>
  <si>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</si>
  <si>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</si>
  <si>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</si>
  <si>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</si>
  <si>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</si>
  <si>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</si>
  <si>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</si>
  <si>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</si>
  <si>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</si>
  <si>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</si>
  <si>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</si>
  <si>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</si>
  <si>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</si>
  <si>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</si>
  <si>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</si>
  <si>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0181115</t>
  </si>
  <si>
    <t>0181132</t>
  </si>
  <si>
    <t>0081051</t>
  </si>
  <si>
    <t>0072311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</si>
  <si>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</si>
  <si>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</si>
  <si>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</si>
  <si>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</si>
  <si>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</si>
  <si>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</si>
  <si>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</si>
  <si>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</si>
  <si>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</si>
  <si>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</si>
  <si>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0071111</t>
  </si>
  <si>
    <t>0081203</t>
  </si>
  <si>
    <t>0082104</t>
  </si>
  <si>
    <t>0084001</t>
  </si>
  <si>
    <t>0081253</t>
  </si>
  <si>
    <t>0081521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</si>
  <si>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</si>
  <si>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</si>
  <si>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</si>
  <si>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</si>
  <si>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</si>
  <si>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</si>
  <si>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</si>
  <si>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</si>
  <si>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</si>
  <si>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</si>
  <si>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</si>
  <si>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</si>
  <si>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</si>
  <si>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</si>
  <si>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</si>
  <si>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</si>
  <si>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</si>
  <si>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</si>
  <si>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</si>
  <si>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</si>
  <si>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</si>
  <si>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</si>
  <si>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</si>
  <si>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</si>
  <si>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</si>
  <si>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</si>
  <si>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</si>
  <si>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</si>
  <si>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</si>
  <si>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</si>
  <si>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</si>
  <si>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</si>
  <si>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</si>
  <si>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</si>
  <si>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</si>
  <si>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</si>
  <si>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</si>
  <si>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</si>
  <si>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</si>
  <si>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</si>
  <si>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</si>
  <si>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</si>
  <si>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</si>
  <si>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</si>
  <si>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</si>
  <si>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</si>
  <si>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</si>
  <si>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</si>
  <si>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</si>
  <si>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</si>
  <si>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</si>
  <si>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</si>
  <si>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</si>
  <si>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</si>
  <si>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</si>
  <si>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</si>
  <si>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</si>
  <si>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</si>
  <si>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</si>
  <si>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</si>
  <si>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</si>
  <si>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</si>
  <si>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</si>
  <si>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</si>
  <si>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</si>
  <si>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</si>
  <si>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</si>
  <si>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</si>
  <si>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</si>
  <si>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</si>
  <si>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</si>
  <si>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</si>
  <si>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</si>
  <si>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</si>
  <si>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</si>
  <si>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</si>
  <si>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</si>
  <si>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</si>
  <si>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</si>
  <si>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</si>
  <si>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</si>
  <si>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</si>
  <si>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</si>
  <si>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</si>
  <si>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</si>
  <si>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</si>
  <si>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</si>
  <si>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</si>
  <si>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</si>
  <si>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</si>
  <si>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</si>
  <si>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</si>
  <si>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</si>
  <si>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</si>
  <si>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</si>
  <si>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</si>
  <si>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</si>
  <si>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</si>
  <si>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</si>
  <si>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</si>
  <si>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</si>
  <si>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</si>
  <si>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</si>
  <si>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</si>
  <si>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</si>
  <si>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</si>
  <si>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</si>
  <si>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</si>
  <si>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0070001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</si>
  <si>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</si>
  <si>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</si>
  <si>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</si>
  <si>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</si>
  <si>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</si>
  <si>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</si>
  <si>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</si>
  <si>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</si>
  <si>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</si>
  <si>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</si>
  <si>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</si>
  <si>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</si>
  <si>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</si>
  <si>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</si>
  <si>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</si>
  <si>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</si>
  <si>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</si>
  <si>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</si>
  <si>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</si>
  <si>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0086037</t>
  </si>
  <si>
    <t>0086041</t>
  </si>
  <si>
    <t>0086071</t>
  </si>
  <si>
    <t>0086080</t>
  </si>
  <si>
    <t>0086081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</si>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</sst>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0.58769306080482286</c:v>
                </c:pt>
                <c:pt idx="1">
                  <c:v>0.62258025623064794</c:v>
                </c:pt>
                <c:pt idx="2">
                  <c:v>0.61636259921877179</c:v>
                </c:pt>
                <c:pt idx="3">
                  <c:v>0.65161849464012322</c:v>
                </c:pt>
                <c:pt idx="4">
                  <c:v>0.61279475469216216</c:v>
                </c:pt>
                <c:pt idx="5">
                  <c:v>0.50121878870072145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15904"/>
        <c:axId val="13739088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0.45692215922968882</c:v>
                </c:pt>
                <c:pt idx="1">
                  <c:v>0.45692215922968882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903392"/>
        <c:axId val="1373903936"/>
      </c:scatterChart>
      <c:catAx>
        <c:axId val="137391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739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3908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73915904"/>
        <c:crosses val="autoZero"/>
        <c:crossBetween val="between"/>
      </c:valAx>
      <c:valAx>
        <c:axId val="137390339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373903936"/>
        <c:crosses val="max"/>
        <c:crossBetween val="midCat"/>
      </c:valAx>
      <c:valAx>
        <c:axId val="1373903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390339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2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6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689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6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1570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1574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1583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1816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689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255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904.95798795644953</v>
      </c>
      <c r="K3" s="44">
        <f>IF(M3=0,0,J3/M3)</f>
        <v>1</v>
      </c>
      <c r="L3" s="43">
        <f>SUBTOTAL(9,L6:L1048576)</f>
        <v>8</v>
      </c>
      <c r="M3" s="45">
        <f>SUBTOTAL(9,M6:M1048576)</f>
        <v>904.95798795644953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3" t="s">
        <v>111</v>
      </c>
      <c r="B5" s="453" t="s">
        <v>112</v>
      </c>
      <c r="C5" s="453" t="s">
        <v>58</v>
      </c>
      <c r="D5" s="453" t="s">
        <v>113</v>
      </c>
      <c r="E5" s="453" t="s">
        <v>114</v>
      </c>
      <c r="F5" s="454" t="s">
        <v>15</v>
      </c>
      <c r="G5" s="454" t="s">
        <v>14</v>
      </c>
      <c r="H5" s="435" t="s">
        <v>115</v>
      </c>
      <c r="I5" s="434" t="s">
        <v>15</v>
      </c>
      <c r="J5" s="454" t="s">
        <v>14</v>
      </c>
      <c r="K5" s="435" t="s">
        <v>115</v>
      </c>
      <c r="L5" s="434" t="s">
        <v>15</v>
      </c>
      <c r="M5" s="455" t="s">
        <v>14</v>
      </c>
    </row>
    <row r="6" spans="1:13" ht="14.4" customHeight="1" x14ac:dyDescent="0.3">
      <c r="A6" s="415" t="s">
        <v>466</v>
      </c>
      <c r="B6" s="416" t="s">
        <v>685</v>
      </c>
      <c r="C6" s="416" t="s">
        <v>670</v>
      </c>
      <c r="D6" s="416" t="s">
        <v>686</v>
      </c>
      <c r="E6" s="416" t="s">
        <v>687</v>
      </c>
      <c r="F6" s="419"/>
      <c r="G6" s="419"/>
      <c r="H6" s="438">
        <v>0</v>
      </c>
      <c r="I6" s="419">
        <v>7</v>
      </c>
      <c r="J6" s="419">
        <v>800.53798795644957</v>
      </c>
      <c r="K6" s="438">
        <v>1</v>
      </c>
      <c r="L6" s="419">
        <v>7</v>
      </c>
      <c r="M6" s="420">
        <v>800.53798795644957</v>
      </c>
    </row>
    <row r="7" spans="1:13" ht="14.4" customHeight="1" thickBot="1" x14ac:dyDescent="0.35">
      <c r="A7" s="427" t="s">
        <v>466</v>
      </c>
      <c r="B7" s="428" t="s">
        <v>688</v>
      </c>
      <c r="C7" s="428" t="s">
        <v>665</v>
      </c>
      <c r="D7" s="428" t="s">
        <v>666</v>
      </c>
      <c r="E7" s="428" t="s">
        <v>667</v>
      </c>
      <c r="F7" s="431"/>
      <c r="G7" s="431"/>
      <c r="H7" s="439">
        <v>0</v>
      </c>
      <c r="I7" s="431">
        <v>1</v>
      </c>
      <c r="J7" s="431">
        <v>104.42</v>
      </c>
      <c r="K7" s="439">
        <v>1</v>
      </c>
      <c r="L7" s="431">
        <v>1</v>
      </c>
      <c r="M7" s="432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255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492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81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6" t="s">
        <v>219</v>
      </c>
      <c r="B5" s="457" t="s">
        <v>221</v>
      </c>
      <c r="C5" s="457" t="s">
        <v>222</v>
      </c>
      <c r="D5" s="457" t="s">
        <v>223</v>
      </c>
      <c r="E5" s="458" t="s">
        <v>224</v>
      </c>
      <c r="F5" s="459" t="s">
        <v>221</v>
      </c>
      <c r="G5" s="460" t="s">
        <v>222</v>
      </c>
      <c r="H5" s="460" t="s">
        <v>223</v>
      </c>
      <c r="I5" s="461" t="s">
        <v>224</v>
      </c>
      <c r="J5" s="457" t="s">
        <v>221</v>
      </c>
      <c r="K5" s="457" t="s">
        <v>222</v>
      </c>
      <c r="L5" s="457" t="s">
        <v>223</v>
      </c>
      <c r="M5" s="458" t="s">
        <v>224</v>
      </c>
      <c r="N5" s="459" t="s">
        <v>221</v>
      </c>
      <c r="O5" s="460" t="s">
        <v>222</v>
      </c>
      <c r="P5" s="460" t="s">
        <v>223</v>
      </c>
      <c r="Q5" s="461" t="s">
        <v>224</v>
      </c>
    </row>
    <row r="6" spans="1:17" ht="14.4" customHeight="1" x14ac:dyDescent="0.3">
      <c r="A6" s="464" t="s">
        <v>690</v>
      </c>
      <c r="B6" s="468"/>
      <c r="C6" s="419"/>
      <c r="D6" s="419"/>
      <c r="E6" s="420"/>
      <c r="F6" s="466"/>
      <c r="G6" s="438"/>
      <c r="H6" s="438"/>
      <c r="I6" s="470"/>
      <c r="J6" s="468"/>
      <c r="K6" s="419"/>
      <c r="L6" s="419"/>
      <c r="M6" s="420"/>
      <c r="N6" s="466"/>
      <c r="O6" s="438"/>
      <c r="P6" s="438"/>
      <c r="Q6" s="462"/>
    </row>
    <row r="7" spans="1:17" ht="14.4" customHeight="1" thickBot="1" x14ac:dyDescent="0.35">
      <c r="A7" s="465" t="s">
        <v>691</v>
      </c>
      <c r="B7" s="469">
        <v>492</v>
      </c>
      <c r="C7" s="431"/>
      <c r="D7" s="431"/>
      <c r="E7" s="432"/>
      <c r="F7" s="467">
        <v>1</v>
      </c>
      <c r="G7" s="439">
        <v>0</v>
      </c>
      <c r="H7" s="439">
        <v>0</v>
      </c>
      <c r="I7" s="471">
        <v>0</v>
      </c>
      <c r="J7" s="469">
        <v>81</v>
      </c>
      <c r="K7" s="431"/>
      <c r="L7" s="431"/>
      <c r="M7" s="432"/>
      <c r="N7" s="467">
        <v>1</v>
      </c>
      <c r="O7" s="439">
        <v>0</v>
      </c>
      <c r="P7" s="439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217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461</v>
      </c>
      <c r="B5" s="404" t="s">
        <v>462</v>
      </c>
      <c r="C5" s="405" t="s">
        <v>463</v>
      </c>
      <c r="D5" s="405" t="s">
        <v>463</v>
      </c>
      <c r="E5" s="405"/>
      <c r="F5" s="405" t="s">
        <v>463</v>
      </c>
      <c r="G5" s="405" t="s">
        <v>463</v>
      </c>
      <c r="H5" s="405" t="s">
        <v>463</v>
      </c>
      <c r="I5" s="406" t="s">
        <v>463</v>
      </c>
      <c r="J5" s="407" t="s">
        <v>56</v>
      </c>
    </row>
    <row r="6" spans="1:10" ht="14.4" customHeight="1" x14ac:dyDescent="0.3">
      <c r="A6" s="403" t="s">
        <v>461</v>
      </c>
      <c r="B6" s="404" t="s">
        <v>275</v>
      </c>
      <c r="C6" s="405">
        <v>0.81585999999999981</v>
      </c>
      <c r="D6" s="405">
        <v>0</v>
      </c>
      <c r="E6" s="405"/>
      <c r="F6" s="405" t="s">
        <v>463</v>
      </c>
      <c r="G6" s="405" t="s">
        <v>463</v>
      </c>
      <c r="H6" s="405" t="s">
        <v>463</v>
      </c>
      <c r="I6" s="406" t="s">
        <v>463</v>
      </c>
      <c r="J6" s="407" t="s">
        <v>1</v>
      </c>
    </row>
    <row r="7" spans="1:10" ht="14.4" customHeight="1" x14ac:dyDescent="0.3">
      <c r="A7" s="403" t="s">
        <v>461</v>
      </c>
      <c r="B7" s="404" t="s">
        <v>280</v>
      </c>
      <c r="C7" s="405">
        <v>8.7120000000000003E-2</v>
      </c>
      <c r="D7" s="405">
        <v>0</v>
      </c>
      <c r="E7" s="405"/>
      <c r="F7" s="405" t="s">
        <v>463</v>
      </c>
      <c r="G7" s="405" t="s">
        <v>463</v>
      </c>
      <c r="H7" s="405" t="s">
        <v>463</v>
      </c>
      <c r="I7" s="406" t="s">
        <v>463</v>
      </c>
      <c r="J7" s="407" t="s">
        <v>1</v>
      </c>
    </row>
    <row r="8" spans="1:10" ht="14.4" customHeight="1" x14ac:dyDescent="0.3">
      <c r="A8" s="403" t="s">
        <v>461</v>
      </c>
      <c r="B8" s="404" t="s">
        <v>692</v>
      </c>
      <c r="C8" s="405">
        <v>8.2299999999999998E-2</v>
      </c>
      <c r="D8" s="405">
        <v>0.77522999999999997</v>
      </c>
      <c r="E8" s="405"/>
      <c r="F8" s="405">
        <v>0</v>
      </c>
      <c r="G8" s="405">
        <v>0.38761498779100001</v>
      </c>
      <c r="H8" s="405">
        <v>-0.38761498779100001</v>
      </c>
      <c r="I8" s="406">
        <v>0</v>
      </c>
      <c r="J8" s="407" t="s">
        <v>1</v>
      </c>
    </row>
    <row r="9" spans="1:10" ht="14.4" customHeight="1" x14ac:dyDescent="0.3">
      <c r="A9" s="403" t="s">
        <v>461</v>
      </c>
      <c r="B9" s="404" t="s">
        <v>281</v>
      </c>
      <c r="C9" s="405">
        <v>24.622460000000004</v>
      </c>
      <c r="D9" s="405">
        <v>28.08858</v>
      </c>
      <c r="E9" s="405"/>
      <c r="F9" s="405">
        <v>36.841659999998996</v>
      </c>
      <c r="G9" s="405">
        <v>30.499999039323498</v>
      </c>
      <c r="H9" s="405">
        <v>6.3416609606754974</v>
      </c>
      <c r="I9" s="406">
        <v>1.2079233167351653</v>
      </c>
      <c r="J9" s="407" t="s">
        <v>1</v>
      </c>
    </row>
    <row r="10" spans="1:10" ht="14.4" customHeight="1" x14ac:dyDescent="0.3">
      <c r="A10" s="403" t="s">
        <v>461</v>
      </c>
      <c r="B10" s="404" t="s">
        <v>282</v>
      </c>
      <c r="C10" s="405">
        <v>37.644880000000001</v>
      </c>
      <c r="D10" s="405">
        <v>36.786990000000003</v>
      </c>
      <c r="E10" s="405"/>
      <c r="F10" s="405">
        <v>36.170069999999996</v>
      </c>
      <c r="G10" s="405">
        <v>43.999998614106502</v>
      </c>
      <c r="H10" s="405">
        <v>-7.8299286141065068</v>
      </c>
      <c r="I10" s="406">
        <v>0.82204707134703836</v>
      </c>
      <c r="J10" s="407" t="s">
        <v>1</v>
      </c>
    </row>
    <row r="11" spans="1:10" ht="14.4" customHeight="1" x14ac:dyDescent="0.3">
      <c r="A11" s="403" t="s">
        <v>461</v>
      </c>
      <c r="B11" s="404" t="s">
        <v>284</v>
      </c>
      <c r="C11" s="405">
        <v>40.583579999999998</v>
      </c>
      <c r="D11" s="405">
        <v>32.878930000000004</v>
      </c>
      <c r="E11" s="405"/>
      <c r="F11" s="405">
        <v>36.282879999999999</v>
      </c>
      <c r="G11" s="405">
        <v>37.499998818840503</v>
      </c>
      <c r="H11" s="405">
        <v>-1.217118818840504</v>
      </c>
      <c r="I11" s="406">
        <v>0.96754349714195176</v>
      </c>
      <c r="J11" s="407" t="s">
        <v>1</v>
      </c>
    </row>
    <row r="12" spans="1:10" ht="14.4" customHeight="1" x14ac:dyDescent="0.3">
      <c r="A12" s="403" t="s">
        <v>461</v>
      </c>
      <c r="B12" s="404" t="s">
        <v>285</v>
      </c>
      <c r="C12" s="405">
        <v>2.5829999999989997</v>
      </c>
      <c r="D12" s="405">
        <v>2.1848000000000001</v>
      </c>
      <c r="E12" s="405"/>
      <c r="F12" s="405">
        <v>3.3423500000000002</v>
      </c>
      <c r="G12" s="405">
        <v>2.9999999055069999</v>
      </c>
      <c r="H12" s="405">
        <v>0.34235009449300025</v>
      </c>
      <c r="I12" s="406">
        <v>1.1141167017587432</v>
      </c>
      <c r="J12" s="407" t="s">
        <v>1</v>
      </c>
    </row>
    <row r="13" spans="1:10" ht="14.4" customHeight="1" x14ac:dyDescent="0.3">
      <c r="A13" s="403" t="s">
        <v>461</v>
      </c>
      <c r="B13" s="404" t="s">
        <v>286</v>
      </c>
      <c r="C13" s="405">
        <v>73.792820000000006</v>
      </c>
      <c r="D13" s="405">
        <v>87.602100000000007</v>
      </c>
      <c r="E13" s="405"/>
      <c r="F13" s="405">
        <v>98.797870000000003</v>
      </c>
      <c r="G13" s="405">
        <v>89.499997180967</v>
      </c>
      <c r="H13" s="405">
        <v>9.2978728190330031</v>
      </c>
      <c r="I13" s="406">
        <v>1.1038868504122175</v>
      </c>
      <c r="J13" s="407" t="s">
        <v>1</v>
      </c>
    </row>
    <row r="14" spans="1:10" ht="14.4" customHeight="1" x14ac:dyDescent="0.3">
      <c r="A14" s="403" t="s">
        <v>461</v>
      </c>
      <c r="B14" s="404" t="s">
        <v>287</v>
      </c>
      <c r="C14" s="405">
        <v>0</v>
      </c>
      <c r="D14" s="405" t="s">
        <v>463</v>
      </c>
      <c r="E14" s="405"/>
      <c r="F14" s="405" t="s">
        <v>463</v>
      </c>
      <c r="G14" s="405" t="s">
        <v>463</v>
      </c>
      <c r="H14" s="405" t="s">
        <v>463</v>
      </c>
      <c r="I14" s="406" t="s">
        <v>463</v>
      </c>
      <c r="J14" s="407" t="s">
        <v>1</v>
      </c>
    </row>
    <row r="15" spans="1:10" ht="14.4" customHeight="1" x14ac:dyDescent="0.3">
      <c r="A15" s="403" t="s">
        <v>461</v>
      </c>
      <c r="B15" s="404" t="s">
        <v>288</v>
      </c>
      <c r="C15" s="405" t="s">
        <v>463</v>
      </c>
      <c r="D15" s="405" t="s">
        <v>463</v>
      </c>
      <c r="E15" s="405"/>
      <c r="F15" s="405">
        <v>7.4749999999999997E-2</v>
      </c>
      <c r="G15" s="405">
        <v>0</v>
      </c>
      <c r="H15" s="405">
        <v>7.4749999999999997E-2</v>
      </c>
      <c r="I15" s="406" t="s">
        <v>463</v>
      </c>
      <c r="J15" s="407" t="s">
        <v>1</v>
      </c>
    </row>
    <row r="16" spans="1:10" ht="14.4" customHeight="1" x14ac:dyDescent="0.3">
      <c r="A16" s="403" t="s">
        <v>461</v>
      </c>
      <c r="B16" s="404" t="s">
        <v>289</v>
      </c>
      <c r="C16" s="405">
        <v>1730.8438500000002</v>
      </c>
      <c r="D16" s="405">
        <v>1738.702070000001</v>
      </c>
      <c r="E16" s="405"/>
      <c r="F16" s="405">
        <v>1622.625</v>
      </c>
      <c r="G16" s="405">
        <v>1738.9999452257148</v>
      </c>
      <c r="H16" s="405">
        <v>-116.37494522571478</v>
      </c>
      <c r="I16" s="406">
        <v>0.93307938534143553</v>
      </c>
      <c r="J16" s="407" t="s">
        <v>1</v>
      </c>
    </row>
    <row r="17" spans="1:10" ht="14.4" customHeight="1" x14ac:dyDescent="0.3">
      <c r="A17" s="403" t="s">
        <v>461</v>
      </c>
      <c r="B17" s="404" t="s">
        <v>464</v>
      </c>
      <c r="C17" s="405">
        <v>1911.0558699999992</v>
      </c>
      <c r="D17" s="405">
        <v>1927.018700000001</v>
      </c>
      <c r="E17" s="405"/>
      <c r="F17" s="405">
        <v>1834.134579999999</v>
      </c>
      <c r="G17" s="405">
        <v>1943.8875537722502</v>
      </c>
      <c r="H17" s="405">
        <v>-109.75297377225115</v>
      </c>
      <c r="I17" s="406">
        <v>0.9435394431332883</v>
      </c>
      <c r="J17" s="407" t="s">
        <v>465</v>
      </c>
    </row>
    <row r="19" spans="1:10" ht="14.4" customHeight="1" x14ac:dyDescent="0.3">
      <c r="A19" s="403" t="s">
        <v>461</v>
      </c>
      <c r="B19" s="404" t="s">
        <v>462</v>
      </c>
      <c r="C19" s="405" t="s">
        <v>463</v>
      </c>
      <c r="D19" s="405" t="s">
        <v>463</v>
      </c>
      <c r="E19" s="405"/>
      <c r="F19" s="405" t="s">
        <v>463</v>
      </c>
      <c r="G19" s="405" t="s">
        <v>463</v>
      </c>
      <c r="H19" s="405" t="s">
        <v>463</v>
      </c>
      <c r="I19" s="406" t="s">
        <v>463</v>
      </c>
      <c r="J19" s="407" t="s">
        <v>56</v>
      </c>
    </row>
    <row r="20" spans="1:10" ht="14.4" customHeight="1" x14ac:dyDescent="0.3">
      <c r="A20" s="403" t="s">
        <v>466</v>
      </c>
      <c r="B20" s="404" t="s">
        <v>467</v>
      </c>
      <c r="C20" s="405" t="s">
        <v>463</v>
      </c>
      <c r="D20" s="405" t="s">
        <v>463</v>
      </c>
      <c r="E20" s="405"/>
      <c r="F20" s="405" t="s">
        <v>463</v>
      </c>
      <c r="G20" s="405" t="s">
        <v>463</v>
      </c>
      <c r="H20" s="405" t="s">
        <v>463</v>
      </c>
      <c r="I20" s="406" t="s">
        <v>463</v>
      </c>
      <c r="J20" s="407" t="s">
        <v>0</v>
      </c>
    </row>
    <row r="21" spans="1:10" ht="14.4" customHeight="1" x14ac:dyDescent="0.3">
      <c r="A21" s="403" t="s">
        <v>466</v>
      </c>
      <c r="B21" s="404" t="s">
        <v>275</v>
      </c>
      <c r="C21" s="405">
        <v>0.81585999999999981</v>
      </c>
      <c r="D21" s="405">
        <v>0</v>
      </c>
      <c r="E21" s="405"/>
      <c r="F21" s="405" t="s">
        <v>463</v>
      </c>
      <c r="G21" s="405" t="s">
        <v>463</v>
      </c>
      <c r="H21" s="405" t="s">
        <v>463</v>
      </c>
      <c r="I21" s="406" t="s">
        <v>463</v>
      </c>
      <c r="J21" s="407" t="s">
        <v>1</v>
      </c>
    </row>
    <row r="22" spans="1:10" ht="14.4" customHeight="1" x14ac:dyDescent="0.3">
      <c r="A22" s="403" t="s">
        <v>466</v>
      </c>
      <c r="B22" s="404" t="s">
        <v>280</v>
      </c>
      <c r="C22" s="405">
        <v>8.7120000000000003E-2</v>
      </c>
      <c r="D22" s="405">
        <v>0</v>
      </c>
      <c r="E22" s="405"/>
      <c r="F22" s="405" t="s">
        <v>463</v>
      </c>
      <c r="G22" s="405" t="s">
        <v>463</v>
      </c>
      <c r="H22" s="405" t="s">
        <v>463</v>
      </c>
      <c r="I22" s="406" t="s">
        <v>463</v>
      </c>
      <c r="J22" s="407" t="s">
        <v>1</v>
      </c>
    </row>
    <row r="23" spans="1:10" ht="14.4" customHeight="1" x14ac:dyDescent="0.3">
      <c r="A23" s="403" t="s">
        <v>466</v>
      </c>
      <c r="B23" s="404" t="s">
        <v>692</v>
      </c>
      <c r="C23" s="405">
        <v>8.2299999999999998E-2</v>
      </c>
      <c r="D23" s="405">
        <v>0.77522999999999997</v>
      </c>
      <c r="E23" s="405"/>
      <c r="F23" s="405">
        <v>0</v>
      </c>
      <c r="G23" s="405">
        <v>0.38761498779100001</v>
      </c>
      <c r="H23" s="405">
        <v>-0.38761498779100001</v>
      </c>
      <c r="I23" s="406">
        <v>0</v>
      </c>
      <c r="J23" s="407" t="s">
        <v>1</v>
      </c>
    </row>
    <row r="24" spans="1:10" ht="14.4" customHeight="1" x14ac:dyDescent="0.3">
      <c r="A24" s="403" t="s">
        <v>466</v>
      </c>
      <c r="B24" s="404" t="s">
        <v>281</v>
      </c>
      <c r="C24" s="405">
        <v>24.622460000000004</v>
      </c>
      <c r="D24" s="405">
        <v>28.08858</v>
      </c>
      <c r="E24" s="405"/>
      <c r="F24" s="405">
        <v>36.841659999998996</v>
      </c>
      <c r="G24" s="405">
        <v>30.499999039323498</v>
      </c>
      <c r="H24" s="405">
        <v>6.3416609606754974</v>
      </c>
      <c r="I24" s="406">
        <v>1.2079233167351653</v>
      </c>
      <c r="J24" s="407" t="s">
        <v>1</v>
      </c>
    </row>
    <row r="25" spans="1:10" ht="14.4" customHeight="1" x14ac:dyDescent="0.3">
      <c r="A25" s="403" t="s">
        <v>466</v>
      </c>
      <c r="B25" s="404" t="s">
        <v>282</v>
      </c>
      <c r="C25" s="405">
        <v>37.644880000000001</v>
      </c>
      <c r="D25" s="405">
        <v>36.786990000000003</v>
      </c>
      <c r="E25" s="405"/>
      <c r="F25" s="405">
        <v>36.170069999999996</v>
      </c>
      <c r="G25" s="405">
        <v>43.999998614106502</v>
      </c>
      <c r="H25" s="405">
        <v>-7.8299286141065068</v>
      </c>
      <c r="I25" s="406">
        <v>0.82204707134703836</v>
      </c>
      <c r="J25" s="407" t="s">
        <v>1</v>
      </c>
    </row>
    <row r="26" spans="1:10" ht="14.4" customHeight="1" x14ac:dyDescent="0.3">
      <c r="A26" s="403" t="s">
        <v>466</v>
      </c>
      <c r="B26" s="404" t="s">
        <v>284</v>
      </c>
      <c r="C26" s="405">
        <v>40.583579999999998</v>
      </c>
      <c r="D26" s="405">
        <v>32.878930000000004</v>
      </c>
      <c r="E26" s="405"/>
      <c r="F26" s="405">
        <v>36.282879999999999</v>
      </c>
      <c r="G26" s="405">
        <v>37.499998818840503</v>
      </c>
      <c r="H26" s="405">
        <v>-1.217118818840504</v>
      </c>
      <c r="I26" s="406">
        <v>0.96754349714195176</v>
      </c>
      <c r="J26" s="407" t="s">
        <v>1</v>
      </c>
    </row>
    <row r="27" spans="1:10" ht="14.4" customHeight="1" x14ac:dyDescent="0.3">
      <c r="A27" s="403" t="s">
        <v>466</v>
      </c>
      <c r="B27" s="404" t="s">
        <v>285</v>
      </c>
      <c r="C27" s="405">
        <v>2.5829999999989997</v>
      </c>
      <c r="D27" s="405">
        <v>2.1848000000000001</v>
      </c>
      <c r="E27" s="405"/>
      <c r="F27" s="405">
        <v>3.3423500000000002</v>
      </c>
      <c r="G27" s="405">
        <v>2.9999999055069999</v>
      </c>
      <c r="H27" s="405">
        <v>0.34235009449300025</v>
      </c>
      <c r="I27" s="406">
        <v>1.1141167017587432</v>
      </c>
      <c r="J27" s="407" t="s">
        <v>1</v>
      </c>
    </row>
    <row r="28" spans="1:10" ht="14.4" customHeight="1" x14ac:dyDescent="0.3">
      <c r="A28" s="403" t="s">
        <v>466</v>
      </c>
      <c r="B28" s="404" t="s">
        <v>286</v>
      </c>
      <c r="C28" s="405">
        <v>73.792820000000006</v>
      </c>
      <c r="D28" s="405">
        <v>87.602100000000007</v>
      </c>
      <c r="E28" s="405"/>
      <c r="F28" s="405">
        <v>98.797870000000003</v>
      </c>
      <c r="G28" s="405">
        <v>89.499997180967</v>
      </c>
      <c r="H28" s="405">
        <v>9.2978728190330031</v>
      </c>
      <c r="I28" s="406">
        <v>1.1038868504122175</v>
      </c>
      <c r="J28" s="407" t="s">
        <v>1</v>
      </c>
    </row>
    <row r="29" spans="1:10" ht="14.4" customHeight="1" x14ac:dyDescent="0.3">
      <c r="A29" s="403" t="s">
        <v>466</v>
      </c>
      <c r="B29" s="404" t="s">
        <v>287</v>
      </c>
      <c r="C29" s="405">
        <v>0</v>
      </c>
      <c r="D29" s="405" t="s">
        <v>463</v>
      </c>
      <c r="E29" s="405"/>
      <c r="F29" s="405" t="s">
        <v>463</v>
      </c>
      <c r="G29" s="405" t="s">
        <v>463</v>
      </c>
      <c r="H29" s="405" t="s">
        <v>463</v>
      </c>
      <c r="I29" s="406" t="s">
        <v>463</v>
      </c>
      <c r="J29" s="407" t="s">
        <v>1</v>
      </c>
    </row>
    <row r="30" spans="1:10" ht="14.4" customHeight="1" x14ac:dyDescent="0.3">
      <c r="A30" s="403" t="s">
        <v>466</v>
      </c>
      <c r="B30" s="404" t="s">
        <v>288</v>
      </c>
      <c r="C30" s="405" t="s">
        <v>463</v>
      </c>
      <c r="D30" s="405" t="s">
        <v>463</v>
      </c>
      <c r="E30" s="405"/>
      <c r="F30" s="405">
        <v>7.4749999999999997E-2</v>
      </c>
      <c r="G30" s="405">
        <v>0</v>
      </c>
      <c r="H30" s="405">
        <v>7.4749999999999997E-2</v>
      </c>
      <c r="I30" s="406" t="s">
        <v>463</v>
      </c>
      <c r="J30" s="407" t="s">
        <v>1</v>
      </c>
    </row>
    <row r="31" spans="1:10" ht="14.4" customHeight="1" x14ac:dyDescent="0.3">
      <c r="A31" s="403" t="s">
        <v>466</v>
      </c>
      <c r="B31" s="404" t="s">
        <v>289</v>
      </c>
      <c r="C31" s="405">
        <v>1730.8438500000002</v>
      </c>
      <c r="D31" s="405">
        <v>1738.702070000001</v>
      </c>
      <c r="E31" s="405"/>
      <c r="F31" s="405">
        <v>1622.625</v>
      </c>
      <c r="G31" s="405">
        <v>1738.9999452257148</v>
      </c>
      <c r="H31" s="405">
        <v>-116.37494522571478</v>
      </c>
      <c r="I31" s="406">
        <v>0.93307938534143553</v>
      </c>
      <c r="J31" s="407" t="s">
        <v>1</v>
      </c>
    </row>
    <row r="32" spans="1:10" ht="14.4" customHeight="1" x14ac:dyDescent="0.3">
      <c r="A32" s="403" t="s">
        <v>466</v>
      </c>
      <c r="B32" s="404" t="s">
        <v>468</v>
      </c>
      <c r="C32" s="405">
        <v>1911.0558699999992</v>
      </c>
      <c r="D32" s="405">
        <v>1927.018700000001</v>
      </c>
      <c r="E32" s="405"/>
      <c r="F32" s="405">
        <v>1834.134579999999</v>
      </c>
      <c r="G32" s="405">
        <v>1943.8875537722502</v>
      </c>
      <c r="H32" s="405">
        <v>-109.75297377225115</v>
      </c>
      <c r="I32" s="406">
        <v>0.9435394431332883</v>
      </c>
      <c r="J32" s="407" t="s">
        <v>469</v>
      </c>
    </row>
    <row r="33" spans="1:10" ht="14.4" customHeight="1" x14ac:dyDescent="0.3">
      <c r="A33" s="403" t="s">
        <v>463</v>
      </c>
      <c r="B33" s="404" t="s">
        <v>463</v>
      </c>
      <c r="C33" s="405" t="s">
        <v>463</v>
      </c>
      <c r="D33" s="405" t="s">
        <v>463</v>
      </c>
      <c r="E33" s="405"/>
      <c r="F33" s="405" t="s">
        <v>463</v>
      </c>
      <c r="G33" s="405" t="s">
        <v>463</v>
      </c>
      <c r="H33" s="405" t="s">
        <v>463</v>
      </c>
      <c r="I33" s="406" t="s">
        <v>463</v>
      </c>
      <c r="J33" s="407" t="s">
        <v>470</v>
      </c>
    </row>
    <row r="34" spans="1:10" ht="14.4" customHeight="1" x14ac:dyDescent="0.3">
      <c r="A34" s="403" t="s">
        <v>693</v>
      </c>
      <c r="B34" s="404" t="s">
        <v>694</v>
      </c>
      <c r="C34" s="405" t="s">
        <v>463</v>
      </c>
      <c r="D34" s="405" t="s">
        <v>463</v>
      </c>
      <c r="E34" s="405"/>
      <c r="F34" s="405" t="s">
        <v>463</v>
      </c>
      <c r="G34" s="405" t="s">
        <v>463</v>
      </c>
      <c r="H34" s="405" t="s">
        <v>463</v>
      </c>
      <c r="I34" s="406" t="s">
        <v>463</v>
      </c>
      <c r="J34" s="407" t="s">
        <v>0</v>
      </c>
    </row>
    <row r="35" spans="1:10" ht="14.4" customHeight="1" x14ac:dyDescent="0.3">
      <c r="A35" s="403" t="s">
        <v>693</v>
      </c>
      <c r="B35" s="404" t="s">
        <v>286</v>
      </c>
      <c r="C35" s="405">
        <v>0</v>
      </c>
      <c r="D35" s="405" t="s">
        <v>463</v>
      </c>
      <c r="E35" s="405"/>
      <c r="F35" s="405" t="s">
        <v>463</v>
      </c>
      <c r="G35" s="405" t="s">
        <v>463</v>
      </c>
      <c r="H35" s="405" t="s">
        <v>463</v>
      </c>
      <c r="I35" s="406" t="s">
        <v>463</v>
      </c>
      <c r="J35" s="407" t="s">
        <v>1</v>
      </c>
    </row>
    <row r="36" spans="1:10" ht="14.4" customHeight="1" x14ac:dyDescent="0.3">
      <c r="A36" s="403" t="s">
        <v>693</v>
      </c>
      <c r="B36" s="404" t="s">
        <v>695</v>
      </c>
      <c r="C36" s="405">
        <v>0</v>
      </c>
      <c r="D36" s="405" t="s">
        <v>463</v>
      </c>
      <c r="E36" s="405"/>
      <c r="F36" s="405" t="s">
        <v>463</v>
      </c>
      <c r="G36" s="405" t="s">
        <v>463</v>
      </c>
      <c r="H36" s="405" t="s">
        <v>463</v>
      </c>
      <c r="I36" s="406" t="s">
        <v>463</v>
      </c>
      <c r="J36" s="407" t="s">
        <v>469</v>
      </c>
    </row>
    <row r="37" spans="1:10" ht="14.4" customHeight="1" x14ac:dyDescent="0.3">
      <c r="A37" s="403" t="s">
        <v>463</v>
      </c>
      <c r="B37" s="404" t="s">
        <v>463</v>
      </c>
      <c r="C37" s="405" t="s">
        <v>463</v>
      </c>
      <c r="D37" s="405" t="s">
        <v>463</v>
      </c>
      <c r="E37" s="405"/>
      <c r="F37" s="405" t="s">
        <v>463</v>
      </c>
      <c r="G37" s="405" t="s">
        <v>463</v>
      </c>
      <c r="H37" s="405" t="s">
        <v>463</v>
      </c>
      <c r="I37" s="406" t="s">
        <v>463</v>
      </c>
      <c r="J37" s="407" t="s">
        <v>470</v>
      </c>
    </row>
    <row r="38" spans="1:10" ht="14.4" customHeight="1" x14ac:dyDescent="0.3">
      <c r="A38" s="403" t="s">
        <v>461</v>
      </c>
      <c r="B38" s="404" t="s">
        <v>464</v>
      </c>
      <c r="C38" s="405">
        <v>1911.0558699999992</v>
      </c>
      <c r="D38" s="405">
        <v>1927.018700000001</v>
      </c>
      <c r="E38" s="405"/>
      <c r="F38" s="405">
        <v>1834.134579999999</v>
      </c>
      <c r="G38" s="405">
        <v>1943.8875537722502</v>
      </c>
      <c r="H38" s="405">
        <v>-109.75297377225115</v>
      </c>
      <c r="I38" s="406">
        <v>0.9435394431332883</v>
      </c>
      <c r="J38" s="407" t="s">
        <v>465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3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1570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8.756265897406152</v>
      </c>
      <c r="J3" s="84">
        <f>SUBTOTAL(9,J5:J1048576)</f>
        <v>206952</v>
      </c>
      <c r="K3" s="85">
        <f>SUBTOTAL(9,K5:K1048576)</f>
        <v>1812126.7399999981</v>
      </c>
    </row>
    <row r="4" spans="1:11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58</v>
      </c>
      <c r="H4" s="410" t="s">
        <v>11</v>
      </c>
      <c r="I4" s="411" t="s">
        <v>122</v>
      </c>
      <c r="J4" s="411" t="s">
        <v>13</v>
      </c>
      <c r="K4" s="412" t="s">
        <v>133</v>
      </c>
    </row>
    <row r="5" spans="1:11" ht="14.4" customHeight="1" x14ac:dyDescent="0.3">
      <c r="A5" s="415" t="s">
        <v>461</v>
      </c>
      <c r="B5" s="416" t="s">
        <v>462</v>
      </c>
      <c r="C5" s="417" t="s">
        <v>466</v>
      </c>
      <c r="D5" s="418" t="s">
        <v>678</v>
      </c>
      <c r="E5" s="417" t="s">
        <v>1556</v>
      </c>
      <c r="F5" s="418" t="s">
        <v>1557</v>
      </c>
      <c r="G5" s="417" t="s">
        <v>696</v>
      </c>
      <c r="H5" s="417" t="s">
        <v>697</v>
      </c>
      <c r="I5" s="419">
        <v>260.3</v>
      </c>
      <c r="J5" s="419">
        <v>1</v>
      </c>
      <c r="K5" s="420">
        <v>260.3</v>
      </c>
    </row>
    <row r="6" spans="1:11" ht="14.4" customHeight="1" x14ac:dyDescent="0.3">
      <c r="A6" s="421" t="s">
        <v>461</v>
      </c>
      <c r="B6" s="422" t="s">
        <v>462</v>
      </c>
      <c r="C6" s="423" t="s">
        <v>466</v>
      </c>
      <c r="D6" s="424" t="s">
        <v>678</v>
      </c>
      <c r="E6" s="423" t="s">
        <v>1556</v>
      </c>
      <c r="F6" s="424" t="s">
        <v>1557</v>
      </c>
      <c r="G6" s="423" t="s">
        <v>698</v>
      </c>
      <c r="H6" s="423" t="s">
        <v>699</v>
      </c>
      <c r="I6" s="425">
        <v>0.32333333333333331</v>
      </c>
      <c r="J6" s="425">
        <v>12500</v>
      </c>
      <c r="K6" s="426">
        <v>4025</v>
      </c>
    </row>
    <row r="7" spans="1:11" ht="14.4" customHeight="1" x14ac:dyDescent="0.3">
      <c r="A7" s="421" t="s">
        <v>461</v>
      </c>
      <c r="B7" s="422" t="s">
        <v>462</v>
      </c>
      <c r="C7" s="423" t="s">
        <v>466</v>
      </c>
      <c r="D7" s="424" t="s">
        <v>678</v>
      </c>
      <c r="E7" s="423" t="s">
        <v>1556</v>
      </c>
      <c r="F7" s="424" t="s">
        <v>1557</v>
      </c>
      <c r="G7" s="423" t="s">
        <v>700</v>
      </c>
      <c r="H7" s="423" t="s">
        <v>701</v>
      </c>
      <c r="I7" s="425">
        <v>8.19</v>
      </c>
      <c r="J7" s="425">
        <v>4</v>
      </c>
      <c r="K7" s="426">
        <v>32.76</v>
      </c>
    </row>
    <row r="8" spans="1:11" ht="14.4" customHeight="1" x14ac:dyDescent="0.3">
      <c r="A8" s="421" t="s">
        <v>461</v>
      </c>
      <c r="B8" s="422" t="s">
        <v>462</v>
      </c>
      <c r="C8" s="423" t="s">
        <v>466</v>
      </c>
      <c r="D8" s="424" t="s">
        <v>678</v>
      </c>
      <c r="E8" s="423" t="s">
        <v>1556</v>
      </c>
      <c r="F8" s="424" t="s">
        <v>1557</v>
      </c>
      <c r="G8" s="423" t="s">
        <v>702</v>
      </c>
      <c r="H8" s="423" t="s">
        <v>703</v>
      </c>
      <c r="I8" s="425">
        <v>27.365000000000002</v>
      </c>
      <c r="J8" s="425">
        <v>11</v>
      </c>
      <c r="K8" s="426">
        <v>301.01</v>
      </c>
    </row>
    <row r="9" spans="1:11" ht="14.4" customHeight="1" x14ac:dyDescent="0.3">
      <c r="A9" s="421" t="s">
        <v>461</v>
      </c>
      <c r="B9" s="422" t="s">
        <v>462</v>
      </c>
      <c r="C9" s="423" t="s">
        <v>466</v>
      </c>
      <c r="D9" s="424" t="s">
        <v>678</v>
      </c>
      <c r="E9" s="423" t="s">
        <v>1556</v>
      </c>
      <c r="F9" s="424" t="s">
        <v>1557</v>
      </c>
      <c r="G9" s="423" t="s">
        <v>704</v>
      </c>
      <c r="H9" s="423" t="s">
        <v>705</v>
      </c>
      <c r="I9" s="425">
        <v>39.659999999999997</v>
      </c>
      <c r="J9" s="425">
        <v>6</v>
      </c>
      <c r="K9" s="426">
        <v>237.96</v>
      </c>
    </row>
    <row r="10" spans="1:11" ht="14.4" customHeight="1" x14ac:dyDescent="0.3">
      <c r="A10" s="421" t="s">
        <v>461</v>
      </c>
      <c r="B10" s="422" t="s">
        <v>462</v>
      </c>
      <c r="C10" s="423" t="s">
        <v>466</v>
      </c>
      <c r="D10" s="424" t="s">
        <v>678</v>
      </c>
      <c r="E10" s="423" t="s">
        <v>1556</v>
      </c>
      <c r="F10" s="424" t="s">
        <v>1557</v>
      </c>
      <c r="G10" s="423" t="s">
        <v>706</v>
      </c>
      <c r="H10" s="423" t="s">
        <v>707</v>
      </c>
      <c r="I10" s="425">
        <v>16.100000000000001</v>
      </c>
      <c r="J10" s="425">
        <v>90</v>
      </c>
      <c r="K10" s="426">
        <v>1449</v>
      </c>
    </row>
    <row r="11" spans="1:11" ht="14.4" customHeight="1" x14ac:dyDescent="0.3">
      <c r="A11" s="421" t="s">
        <v>461</v>
      </c>
      <c r="B11" s="422" t="s">
        <v>462</v>
      </c>
      <c r="C11" s="423" t="s">
        <v>466</v>
      </c>
      <c r="D11" s="424" t="s">
        <v>678</v>
      </c>
      <c r="E11" s="423" t="s">
        <v>1556</v>
      </c>
      <c r="F11" s="424" t="s">
        <v>1557</v>
      </c>
      <c r="G11" s="423" t="s">
        <v>708</v>
      </c>
      <c r="H11" s="423" t="s">
        <v>709</v>
      </c>
      <c r="I11" s="425">
        <v>1.93</v>
      </c>
      <c r="J11" s="425">
        <v>100</v>
      </c>
      <c r="K11" s="426">
        <v>193.2</v>
      </c>
    </row>
    <row r="12" spans="1:11" ht="14.4" customHeight="1" x14ac:dyDescent="0.3">
      <c r="A12" s="421" t="s">
        <v>461</v>
      </c>
      <c r="B12" s="422" t="s">
        <v>462</v>
      </c>
      <c r="C12" s="423" t="s">
        <v>466</v>
      </c>
      <c r="D12" s="424" t="s">
        <v>678</v>
      </c>
      <c r="E12" s="423" t="s">
        <v>1556</v>
      </c>
      <c r="F12" s="424" t="s">
        <v>1557</v>
      </c>
      <c r="G12" s="423" t="s">
        <v>710</v>
      </c>
      <c r="H12" s="423" t="s">
        <v>711</v>
      </c>
      <c r="I12" s="425">
        <v>0.62</v>
      </c>
      <c r="J12" s="425">
        <v>3000</v>
      </c>
      <c r="K12" s="426">
        <v>1845.85</v>
      </c>
    </row>
    <row r="13" spans="1:11" ht="14.4" customHeight="1" x14ac:dyDescent="0.3">
      <c r="A13" s="421" t="s">
        <v>461</v>
      </c>
      <c r="B13" s="422" t="s">
        <v>462</v>
      </c>
      <c r="C13" s="423" t="s">
        <v>466</v>
      </c>
      <c r="D13" s="424" t="s">
        <v>678</v>
      </c>
      <c r="E13" s="423" t="s">
        <v>1556</v>
      </c>
      <c r="F13" s="424" t="s">
        <v>1557</v>
      </c>
      <c r="G13" s="423" t="s">
        <v>712</v>
      </c>
      <c r="H13" s="423" t="s">
        <v>713</v>
      </c>
      <c r="I13" s="425">
        <v>1.21</v>
      </c>
      <c r="J13" s="425">
        <v>2000</v>
      </c>
      <c r="K13" s="426">
        <v>2420</v>
      </c>
    </row>
    <row r="14" spans="1:11" ht="14.4" customHeight="1" x14ac:dyDescent="0.3">
      <c r="A14" s="421" t="s">
        <v>461</v>
      </c>
      <c r="B14" s="422" t="s">
        <v>462</v>
      </c>
      <c r="C14" s="423" t="s">
        <v>466</v>
      </c>
      <c r="D14" s="424" t="s">
        <v>678</v>
      </c>
      <c r="E14" s="423" t="s">
        <v>1556</v>
      </c>
      <c r="F14" s="424" t="s">
        <v>1557</v>
      </c>
      <c r="G14" s="423" t="s">
        <v>714</v>
      </c>
      <c r="H14" s="423" t="s">
        <v>715</v>
      </c>
      <c r="I14" s="425">
        <v>13.02</v>
      </c>
      <c r="J14" s="425">
        <v>1</v>
      </c>
      <c r="K14" s="426">
        <v>13.02</v>
      </c>
    </row>
    <row r="15" spans="1:11" ht="14.4" customHeight="1" x14ac:dyDescent="0.3">
      <c r="A15" s="421" t="s">
        <v>461</v>
      </c>
      <c r="B15" s="422" t="s">
        <v>462</v>
      </c>
      <c r="C15" s="423" t="s">
        <v>466</v>
      </c>
      <c r="D15" s="424" t="s">
        <v>678</v>
      </c>
      <c r="E15" s="423" t="s">
        <v>1556</v>
      </c>
      <c r="F15" s="424" t="s">
        <v>1557</v>
      </c>
      <c r="G15" s="423" t="s">
        <v>716</v>
      </c>
      <c r="H15" s="423" t="s">
        <v>717</v>
      </c>
      <c r="I15" s="425">
        <v>28.932857142857138</v>
      </c>
      <c r="J15" s="425">
        <v>72</v>
      </c>
      <c r="K15" s="426">
        <v>2078.4</v>
      </c>
    </row>
    <row r="16" spans="1:11" ht="14.4" customHeight="1" x14ac:dyDescent="0.3">
      <c r="A16" s="421" t="s">
        <v>461</v>
      </c>
      <c r="B16" s="422" t="s">
        <v>462</v>
      </c>
      <c r="C16" s="423" t="s">
        <v>466</v>
      </c>
      <c r="D16" s="424" t="s">
        <v>678</v>
      </c>
      <c r="E16" s="423" t="s">
        <v>1556</v>
      </c>
      <c r="F16" s="424" t="s">
        <v>1557</v>
      </c>
      <c r="G16" s="423" t="s">
        <v>718</v>
      </c>
      <c r="H16" s="423" t="s">
        <v>719</v>
      </c>
      <c r="I16" s="425">
        <v>19.8</v>
      </c>
      <c r="J16" s="425">
        <v>2</v>
      </c>
      <c r="K16" s="426">
        <v>39.6</v>
      </c>
    </row>
    <row r="17" spans="1:11" ht="14.4" customHeight="1" x14ac:dyDescent="0.3">
      <c r="A17" s="421" t="s">
        <v>461</v>
      </c>
      <c r="B17" s="422" t="s">
        <v>462</v>
      </c>
      <c r="C17" s="423" t="s">
        <v>466</v>
      </c>
      <c r="D17" s="424" t="s">
        <v>678</v>
      </c>
      <c r="E17" s="423" t="s">
        <v>1556</v>
      </c>
      <c r="F17" s="424" t="s">
        <v>1557</v>
      </c>
      <c r="G17" s="423" t="s">
        <v>720</v>
      </c>
      <c r="H17" s="423" t="s">
        <v>721</v>
      </c>
      <c r="I17" s="425">
        <v>0.57000000000000006</v>
      </c>
      <c r="J17" s="425">
        <v>10000</v>
      </c>
      <c r="K17" s="426">
        <v>5670</v>
      </c>
    </row>
    <row r="18" spans="1:11" ht="14.4" customHeight="1" x14ac:dyDescent="0.3">
      <c r="A18" s="421" t="s">
        <v>461</v>
      </c>
      <c r="B18" s="422" t="s">
        <v>462</v>
      </c>
      <c r="C18" s="423" t="s">
        <v>466</v>
      </c>
      <c r="D18" s="424" t="s">
        <v>678</v>
      </c>
      <c r="E18" s="423" t="s">
        <v>1556</v>
      </c>
      <c r="F18" s="424" t="s">
        <v>1557</v>
      </c>
      <c r="G18" s="423" t="s">
        <v>722</v>
      </c>
      <c r="H18" s="423" t="s">
        <v>723</v>
      </c>
      <c r="I18" s="425">
        <v>10.84</v>
      </c>
      <c r="J18" s="425">
        <v>100</v>
      </c>
      <c r="K18" s="426">
        <v>1084</v>
      </c>
    </row>
    <row r="19" spans="1:11" ht="14.4" customHeight="1" x14ac:dyDescent="0.3">
      <c r="A19" s="421" t="s">
        <v>461</v>
      </c>
      <c r="B19" s="422" t="s">
        <v>462</v>
      </c>
      <c r="C19" s="423" t="s">
        <v>466</v>
      </c>
      <c r="D19" s="424" t="s">
        <v>678</v>
      </c>
      <c r="E19" s="423" t="s">
        <v>1556</v>
      </c>
      <c r="F19" s="424" t="s">
        <v>1557</v>
      </c>
      <c r="G19" s="423" t="s">
        <v>724</v>
      </c>
      <c r="H19" s="423" t="s">
        <v>725</v>
      </c>
      <c r="I19" s="425">
        <v>1306.5</v>
      </c>
      <c r="J19" s="425">
        <v>2</v>
      </c>
      <c r="K19" s="426">
        <v>2613</v>
      </c>
    </row>
    <row r="20" spans="1:11" ht="14.4" customHeight="1" x14ac:dyDescent="0.3">
      <c r="A20" s="421" t="s">
        <v>461</v>
      </c>
      <c r="B20" s="422" t="s">
        <v>462</v>
      </c>
      <c r="C20" s="423" t="s">
        <v>466</v>
      </c>
      <c r="D20" s="424" t="s">
        <v>678</v>
      </c>
      <c r="E20" s="423" t="s">
        <v>1556</v>
      </c>
      <c r="F20" s="424" t="s">
        <v>1557</v>
      </c>
      <c r="G20" s="423" t="s">
        <v>724</v>
      </c>
      <c r="H20" s="423" t="s">
        <v>726</v>
      </c>
      <c r="I20" s="425">
        <v>1333.3333333333333</v>
      </c>
      <c r="J20" s="425">
        <v>3</v>
      </c>
      <c r="K20" s="426">
        <v>4000</v>
      </c>
    </row>
    <row r="21" spans="1:11" ht="14.4" customHeight="1" x14ac:dyDescent="0.3">
      <c r="A21" s="421" t="s">
        <v>461</v>
      </c>
      <c r="B21" s="422" t="s">
        <v>462</v>
      </c>
      <c r="C21" s="423" t="s">
        <v>466</v>
      </c>
      <c r="D21" s="424" t="s">
        <v>678</v>
      </c>
      <c r="E21" s="423" t="s">
        <v>1556</v>
      </c>
      <c r="F21" s="424" t="s">
        <v>1557</v>
      </c>
      <c r="G21" s="423" t="s">
        <v>727</v>
      </c>
      <c r="H21" s="423" t="s">
        <v>728</v>
      </c>
      <c r="I21" s="425">
        <v>5.09</v>
      </c>
      <c r="J21" s="425">
        <v>50</v>
      </c>
      <c r="K21" s="426">
        <v>254.73000000000002</v>
      </c>
    </row>
    <row r="22" spans="1:11" ht="14.4" customHeight="1" x14ac:dyDescent="0.3">
      <c r="A22" s="421" t="s">
        <v>461</v>
      </c>
      <c r="B22" s="422" t="s">
        <v>462</v>
      </c>
      <c r="C22" s="423" t="s">
        <v>466</v>
      </c>
      <c r="D22" s="424" t="s">
        <v>678</v>
      </c>
      <c r="E22" s="423" t="s">
        <v>1556</v>
      </c>
      <c r="F22" s="424" t="s">
        <v>1557</v>
      </c>
      <c r="G22" s="423" t="s">
        <v>729</v>
      </c>
      <c r="H22" s="423" t="s">
        <v>730</v>
      </c>
      <c r="I22" s="425">
        <v>5.09</v>
      </c>
      <c r="J22" s="425">
        <v>80</v>
      </c>
      <c r="K22" s="426">
        <v>407.57</v>
      </c>
    </row>
    <row r="23" spans="1:11" ht="14.4" customHeight="1" x14ac:dyDescent="0.3">
      <c r="A23" s="421" t="s">
        <v>461</v>
      </c>
      <c r="B23" s="422" t="s">
        <v>462</v>
      </c>
      <c r="C23" s="423" t="s">
        <v>466</v>
      </c>
      <c r="D23" s="424" t="s">
        <v>678</v>
      </c>
      <c r="E23" s="423" t="s">
        <v>1556</v>
      </c>
      <c r="F23" s="424" t="s">
        <v>1557</v>
      </c>
      <c r="G23" s="423" t="s">
        <v>731</v>
      </c>
      <c r="H23" s="423" t="s">
        <v>732</v>
      </c>
      <c r="I23" s="425">
        <v>1311</v>
      </c>
      <c r="J23" s="425">
        <v>4</v>
      </c>
      <c r="K23" s="426">
        <v>5244</v>
      </c>
    </row>
    <row r="24" spans="1:11" ht="14.4" customHeight="1" x14ac:dyDescent="0.3">
      <c r="A24" s="421" t="s">
        <v>461</v>
      </c>
      <c r="B24" s="422" t="s">
        <v>462</v>
      </c>
      <c r="C24" s="423" t="s">
        <v>466</v>
      </c>
      <c r="D24" s="424" t="s">
        <v>678</v>
      </c>
      <c r="E24" s="423" t="s">
        <v>1556</v>
      </c>
      <c r="F24" s="424" t="s">
        <v>1557</v>
      </c>
      <c r="G24" s="423" t="s">
        <v>733</v>
      </c>
      <c r="H24" s="423" t="s">
        <v>734</v>
      </c>
      <c r="I24" s="425">
        <v>11.74</v>
      </c>
      <c r="J24" s="425">
        <v>4</v>
      </c>
      <c r="K24" s="426">
        <v>46.97</v>
      </c>
    </row>
    <row r="25" spans="1:11" ht="14.4" customHeight="1" x14ac:dyDescent="0.3">
      <c r="A25" s="421" t="s">
        <v>461</v>
      </c>
      <c r="B25" s="422" t="s">
        <v>462</v>
      </c>
      <c r="C25" s="423" t="s">
        <v>466</v>
      </c>
      <c r="D25" s="424" t="s">
        <v>678</v>
      </c>
      <c r="E25" s="423" t="s">
        <v>1556</v>
      </c>
      <c r="F25" s="424" t="s">
        <v>1557</v>
      </c>
      <c r="G25" s="423" t="s">
        <v>735</v>
      </c>
      <c r="H25" s="423" t="s">
        <v>736</v>
      </c>
      <c r="I25" s="425">
        <v>14.09</v>
      </c>
      <c r="J25" s="425">
        <v>4</v>
      </c>
      <c r="K25" s="426">
        <v>56.36</v>
      </c>
    </row>
    <row r="26" spans="1:11" ht="14.4" customHeight="1" x14ac:dyDescent="0.3">
      <c r="A26" s="421" t="s">
        <v>461</v>
      </c>
      <c r="B26" s="422" t="s">
        <v>462</v>
      </c>
      <c r="C26" s="423" t="s">
        <v>466</v>
      </c>
      <c r="D26" s="424" t="s">
        <v>678</v>
      </c>
      <c r="E26" s="423" t="s">
        <v>1556</v>
      </c>
      <c r="F26" s="424" t="s">
        <v>1557</v>
      </c>
      <c r="G26" s="423" t="s">
        <v>737</v>
      </c>
      <c r="H26" s="423" t="s">
        <v>738</v>
      </c>
      <c r="I26" s="425">
        <v>12.91</v>
      </c>
      <c r="J26" s="425">
        <v>4</v>
      </c>
      <c r="K26" s="426">
        <v>51.64</v>
      </c>
    </row>
    <row r="27" spans="1:11" ht="14.4" customHeight="1" x14ac:dyDescent="0.3">
      <c r="A27" s="421" t="s">
        <v>461</v>
      </c>
      <c r="B27" s="422" t="s">
        <v>462</v>
      </c>
      <c r="C27" s="423" t="s">
        <v>466</v>
      </c>
      <c r="D27" s="424" t="s">
        <v>678</v>
      </c>
      <c r="E27" s="423" t="s">
        <v>1556</v>
      </c>
      <c r="F27" s="424" t="s">
        <v>1557</v>
      </c>
      <c r="G27" s="423" t="s">
        <v>739</v>
      </c>
      <c r="H27" s="423" t="s">
        <v>740</v>
      </c>
      <c r="I27" s="425">
        <v>9.41</v>
      </c>
      <c r="J27" s="425">
        <v>2</v>
      </c>
      <c r="K27" s="426">
        <v>18.82</v>
      </c>
    </row>
    <row r="28" spans="1:11" ht="14.4" customHeight="1" x14ac:dyDescent="0.3">
      <c r="A28" s="421" t="s">
        <v>461</v>
      </c>
      <c r="B28" s="422" t="s">
        <v>462</v>
      </c>
      <c r="C28" s="423" t="s">
        <v>466</v>
      </c>
      <c r="D28" s="424" t="s">
        <v>678</v>
      </c>
      <c r="E28" s="423" t="s">
        <v>1556</v>
      </c>
      <c r="F28" s="424" t="s">
        <v>1557</v>
      </c>
      <c r="G28" s="423" t="s">
        <v>741</v>
      </c>
      <c r="H28" s="423" t="s">
        <v>742</v>
      </c>
      <c r="I28" s="425">
        <v>0.19000000000000003</v>
      </c>
      <c r="J28" s="425">
        <v>7800</v>
      </c>
      <c r="K28" s="426">
        <v>1454.21</v>
      </c>
    </row>
    <row r="29" spans="1:11" ht="14.4" customHeight="1" x14ac:dyDescent="0.3">
      <c r="A29" s="421" t="s">
        <v>461</v>
      </c>
      <c r="B29" s="422" t="s">
        <v>462</v>
      </c>
      <c r="C29" s="423" t="s">
        <v>466</v>
      </c>
      <c r="D29" s="424" t="s">
        <v>678</v>
      </c>
      <c r="E29" s="423" t="s">
        <v>1556</v>
      </c>
      <c r="F29" s="424" t="s">
        <v>1557</v>
      </c>
      <c r="G29" s="423" t="s">
        <v>743</v>
      </c>
      <c r="H29" s="423" t="s">
        <v>744</v>
      </c>
      <c r="I29" s="425">
        <v>15.4</v>
      </c>
      <c r="J29" s="425">
        <v>70</v>
      </c>
      <c r="K29" s="426">
        <v>1085</v>
      </c>
    </row>
    <row r="30" spans="1:11" ht="14.4" customHeight="1" x14ac:dyDescent="0.3">
      <c r="A30" s="421" t="s">
        <v>461</v>
      </c>
      <c r="B30" s="422" t="s">
        <v>462</v>
      </c>
      <c r="C30" s="423" t="s">
        <v>466</v>
      </c>
      <c r="D30" s="424" t="s">
        <v>678</v>
      </c>
      <c r="E30" s="423" t="s">
        <v>1556</v>
      </c>
      <c r="F30" s="424" t="s">
        <v>1557</v>
      </c>
      <c r="G30" s="423" t="s">
        <v>745</v>
      </c>
      <c r="H30" s="423" t="s">
        <v>746</v>
      </c>
      <c r="I30" s="425">
        <v>19.170000000000002</v>
      </c>
      <c r="J30" s="425">
        <v>100</v>
      </c>
      <c r="K30" s="426">
        <v>1917.26</v>
      </c>
    </row>
    <row r="31" spans="1:11" ht="14.4" customHeight="1" x14ac:dyDescent="0.3">
      <c r="A31" s="421" t="s">
        <v>461</v>
      </c>
      <c r="B31" s="422" t="s">
        <v>462</v>
      </c>
      <c r="C31" s="423" t="s">
        <v>466</v>
      </c>
      <c r="D31" s="424" t="s">
        <v>678</v>
      </c>
      <c r="E31" s="423" t="s">
        <v>1558</v>
      </c>
      <c r="F31" s="424" t="s">
        <v>1559</v>
      </c>
      <c r="G31" s="423" t="s">
        <v>747</v>
      </c>
      <c r="H31" s="423" t="s">
        <v>748</v>
      </c>
      <c r="I31" s="425">
        <v>2.9049999999999998</v>
      </c>
      <c r="J31" s="425">
        <v>100</v>
      </c>
      <c r="K31" s="426">
        <v>290.5</v>
      </c>
    </row>
    <row r="32" spans="1:11" ht="14.4" customHeight="1" x14ac:dyDescent="0.3">
      <c r="A32" s="421" t="s">
        <v>461</v>
      </c>
      <c r="B32" s="422" t="s">
        <v>462</v>
      </c>
      <c r="C32" s="423" t="s">
        <v>466</v>
      </c>
      <c r="D32" s="424" t="s">
        <v>678</v>
      </c>
      <c r="E32" s="423" t="s">
        <v>1558</v>
      </c>
      <c r="F32" s="424" t="s">
        <v>1559</v>
      </c>
      <c r="G32" s="423" t="s">
        <v>749</v>
      </c>
      <c r="H32" s="423" t="s">
        <v>750</v>
      </c>
      <c r="I32" s="425">
        <v>0.25</v>
      </c>
      <c r="J32" s="425">
        <v>100</v>
      </c>
      <c r="K32" s="426">
        <v>25</v>
      </c>
    </row>
    <row r="33" spans="1:11" ht="14.4" customHeight="1" x14ac:dyDescent="0.3">
      <c r="A33" s="421" t="s">
        <v>461</v>
      </c>
      <c r="B33" s="422" t="s">
        <v>462</v>
      </c>
      <c r="C33" s="423" t="s">
        <v>466</v>
      </c>
      <c r="D33" s="424" t="s">
        <v>678</v>
      </c>
      <c r="E33" s="423" t="s">
        <v>1558</v>
      </c>
      <c r="F33" s="424" t="s">
        <v>1559</v>
      </c>
      <c r="G33" s="423" t="s">
        <v>751</v>
      </c>
      <c r="H33" s="423" t="s">
        <v>752</v>
      </c>
      <c r="I33" s="425">
        <v>6.31</v>
      </c>
      <c r="J33" s="425">
        <v>100</v>
      </c>
      <c r="K33" s="426">
        <v>631.16999999999996</v>
      </c>
    </row>
    <row r="34" spans="1:11" ht="14.4" customHeight="1" x14ac:dyDescent="0.3">
      <c r="A34" s="421" t="s">
        <v>461</v>
      </c>
      <c r="B34" s="422" t="s">
        <v>462</v>
      </c>
      <c r="C34" s="423" t="s">
        <v>466</v>
      </c>
      <c r="D34" s="424" t="s">
        <v>678</v>
      </c>
      <c r="E34" s="423" t="s">
        <v>1558</v>
      </c>
      <c r="F34" s="424" t="s">
        <v>1559</v>
      </c>
      <c r="G34" s="423" t="s">
        <v>753</v>
      </c>
      <c r="H34" s="423" t="s">
        <v>754</v>
      </c>
      <c r="I34" s="425">
        <v>0.47799999999999992</v>
      </c>
      <c r="J34" s="425">
        <v>2700</v>
      </c>
      <c r="K34" s="426">
        <v>1293</v>
      </c>
    </row>
    <row r="35" spans="1:11" ht="14.4" customHeight="1" x14ac:dyDescent="0.3">
      <c r="A35" s="421" t="s">
        <v>461</v>
      </c>
      <c r="B35" s="422" t="s">
        <v>462</v>
      </c>
      <c r="C35" s="423" t="s">
        <v>466</v>
      </c>
      <c r="D35" s="424" t="s">
        <v>678</v>
      </c>
      <c r="E35" s="423" t="s">
        <v>1558</v>
      </c>
      <c r="F35" s="424" t="s">
        <v>1559</v>
      </c>
      <c r="G35" s="423" t="s">
        <v>755</v>
      </c>
      <c r="H35" s="423" t="s">
        <v>756</v>
      </c>
      <c r="I35" s="425">
        <v>0.67</v>
      </c>
      <c r="J35" s="425">
        <v>6700</v>
      </c>
      <c r="K35" s="426">
        <v>4489</v>
      </c>
    </row>
    <row r="36" spans="1:11" ht="14.4" customHeight="1" x14ac:dyDescent="0.3">
      <c r="A36" s="421" t="s">
        <v>461</v>
      </c>
      <c r="B36" s="422" t="s">
        <v>462</v>
      </c>
      <c r="C36" s="423" t="s">
        <v>466</v>
      </c>
      <c r="D36" s="424" t="s">
        <v>678</v>
      </c>
      <c r="E36" s="423" t="s">
        <v>1558</v>
      </c>
      <c r="F36" s="424" t="s">
        <v>1559</v>
      </c>
      <c r="G36" s="423" t="s">
        <v>757</v>
      </c>
      <c r="H36" s="423" t="s">
        <v>758</v>
      </c>
      <c r="I36" s="425">
        <v>68.540000000000006</v>
      </c>
      <c r="J36" s="425">
        <v>1</v>
      </c>
      <c r="K36" s="426">
        <v>68.540000000000006</v>
      </c>
    </row>
    <row r="37" spans="1:11" ht="14.4" customHeight="1" x14ac:dyDescent="0.3">
      <c r="A37" s="421" t="s">
        <v>461</v>
      </c>
      <c r="B37" s="422" t="s">
        <v>462</v>
      </c>
      <c r="C37" s="423" t="s">
        <v>466</v>
      </c>
      <c r="D37" s="424" t="s">
        <v>678</v>
      </c>
      <c r="E37" s="423" t="s">
        <v>1558</v>
      </c>
      <c r="F37" s="424" t="s">
        <v>1559</v>
      </c>
      <c r="G37" s="423" t="s">
        <v>759</v>
      </c>
      <c r="H37" s="423" t="s">
        <v>760</v>
      </c>
      <c r="I37" s="425">
        <v>38.72</v>
      </c>
      <c r="J37" s="425">
        <v>60</v>
      </c>
      <c r="K37" s="426">
        <v>2323.1999999999998</v>
      </c>
    </row>
    <row r="38" spans="1:11" ht="14.4" customHeight="1" x14ac:dyDescent="0.3">
      <c r="A38" s="421" t="s">
        <v>461</v>
      </c>
      <c r="B38" s="422" t="s">
        <v>462</v>
      </c>
      <c r="C38" s="423" t="s">
        <v>466</v>
      </c>
      <c r="D38" s="424" t="s">
        <v>678</v>
      </c>
      <c r="E38" s="423" t="s">
        <v>1558</v>
      </c>
      <c r="F38" s="424" t="s">
        <v>1559</v>
      </c>
      <c r="G38" s="423" t="s">
        <v>761</v>
      </c>
      <c r="H38" s="423" t="s">
        <v>762</v>
      </c>
      <c r="I38" s="425">
        <v>33.880000000000003</v>
      </c>
      <c r="J38" s="425">
        <v>3</v>
      </c>
      <c r="K38" s="426">
        <v>101.64</v>
      </c>
    </row>
    <row r="39" spans="1:11" ht="14.4" customHeight="1" x14ac:dyDescent="0.3">
      <c r="A39" s="421" t="s">
        <v>461</v>
      </c>
      <c r="B39" s="422" t="s">
        <v>462</v>
      </c>
      <c r="C39" s="423" t="s">
        <v>466</v>
      </c>
      <c r="D39" s="424" t="s">
        <v>678</v>
      </c>
      <c r="E39" s="423" t="s">
        <v>1558</v>
      </c>
      <c r="F39" s="424" t="s">
        <v>1559</v>
      </c>
      <c r="G39" s="423" t="s">
        <v>763</v>
      </c>
      <c r="H39" s="423" t="s">
        <v>764</v>
      </c>
      <c r="I39" s="425">
        <v>2.85</v>
      </c>
      <c r="J39" s="425">
        <v>1</v>
      </c>
      <c r="K39" s="426">
        <v>2.85</v>
      </c>
    </row>
    <row r="40" spans="1:11" ht="14.4" customHeight="1" x14ac:dyDescent="0.3">
      <c r="A40" s="421" t="s">
        <v>461</v>
      </c>
      <c r="B40" s="422" t="s">
        <v>462</v>
      </c>
      <c r="C40" s="423" t="s">
        <v>466</v>
      </c>
      <c r="D40" s="424" t="s">
        <v>678</v>
      </c>
      <c r="E40" s="423" t="s">
        <v>1558</v>
      </c>
      <c r="F40" s="424" t="s">
        <v>1559</v>
      </c>
      <c r="G40" s="423" t="s">
        <v>765</v>
      </c>
      <c r="H40" s="423" t="s">
        <v>766</v>
      </c>
      <c r="I40" s="425">
        <v>2.9033333333333338</v>
      </c>
      <c r="J40" s="425">
        <v>400</v>
      </c>
      <c r="K40" s="426">
        <v>1162</v>
      </c>
    </row>
    <row r="41" spans="1:11" ht="14.4" customHeight="1" x14ac:dyDescent="0.3">
      <c r="A41" s="421" t="s">
        <v>461</v>
      </c>
      <c r="B41" s="422" t="s">
        <v>462</v>
      </c>
      <c r="C41" s="423" t="s">
        <v>466</v>
      </c>
      <c r="D41" s="424" t="s">
        <v>678</v>
      </c>
      <c r="E41" s="423" t="s">
        <v>1558</v>
      </c>
      <c r="F41" s="424" t="s">
        <v>1559</v>
      </c>
      <c r="G41" s="423" t="s">
        <v>767</v>
      </c>
      <c r="H41" s="423" t="s">
        <v>768</v>
      </c>
      <c r="I41" s="425">
        <v>15.01</v>
      </c>
      <c r="J41" s="425">
        <v>4</v>
      </c>
      <c r="K41" s="426">
        <v>60.04</v>
      </c>
    </row>
    <row r="42" spans="1:11" ht="14.4" customHeight="1" x14ac:dyDescent="0.3">
      <c r="A42" s="421" t="s">
        <v>461</v>
      </c>
      <c r="B42" s="422" t="s">
        <v>462</v>
      </c>
      <c r="C42" s="423" t="s">
        <v>466</v>
      </c>
      <c r="D42" s="424" t="s">
        <v>678</v>
      </c>
      <c r="E42" s="423" t="s">
        <v>1558</v>
      </c>
      <c r="F42" s="424" t="s">
        <v>1559</v>
      </c>
      <c r="G42" s="423" t="s">
        <v>769</v>
      </c>
      <c r="H42" s="423" t="s">
        <v>770</v>
      </c>
      <c r="I42" s="425">
        <v>12.105</v>
      </c>
      <c r="J42" s="425">
        <v>46</v>
      </c>
      <c r="K42" s="426">
        <v>556.85</v>
      </c>
    </row>
    <row r="43" spans="1:11" ht="14.4" customHeight="1" x14ac:dyDescent="0.3">
      <c r="A43" s="421" t="s">
        <v>461</v>
      </c>
      <c r="B43" s="422" t="s">
        <v>462</v>
      </c>
      <c r="C43" s="423" t="s">
        <v>466</v>
      </c>
      <c r="D43" s="424" t="s">
        <v>678</v>
      </c>
      <c r="E43" s="423" t="s">
        <v>1558</v>
      </c>
      <c r="F43" s="424" t="s">
        <v>1559</v>
      </c>
      <c r="G43" s="423" t="s">
        <v>771</v>
      </c>
      <c r="H43" s="423" t="s">
        <v>772</v>
      </c>
      <c r="I43" s="425">
        <v>21.237499999999997</v>
      </c>
      <c r="J43" s="425">
        <v>250</v>
      </c>
      <c r="K43" s="426">
        <v>5309.5</v>
      </c>
    </row>
    <row r="44" spans="1:11" ht="14.4" customHeight="1" x14ac:dyDescent="0.3">
      <c r="A44" s="421" t="s">
        <v>461</v>
      </c>
      <c r="B44" s="422" t="s">
        <v>462</v>
      </c>
      <c r="C44" s="423" t="s">
        <v>466</v>
      </c>
      <c r="D44" s="424" t="s">
        <v>678</v>
      </c>
      <c r="E44" s="423" t="s">
        <v>1558</v>
      </c>
      <c r="F44" s="424" t="s">
        <v>1559</v>
      </c>
      <c r="G44" s="423" t="s">
        <v>773</v>
      </c>
      <c r="H44" s="423" t="s">
        <v>774</v>
      </c>
      <c r="I44" s="425">
        <v>1431.43</v>
      </c>
      <c r="J44" s="425">
        <v>1</v>
      </c>
      <c r="K44" s="426">
        <v>1431.43</v>
      </c>
    </row>
    <row r="45" spans="1:11" ht="14.4" customHeight="1" x14ac:dyDescent="0.3">
      <c r="A45" s="421" t="s">
        <v>461</v>
      </c>
      <c r="B45" s="422" t="s">
        <v>462</v>
      </c>
      <c r="C45" s="423" t="s">
        <v>466</v>
      </c>
      <c r="D45" s="424" t="s">
        <v>678</v>
      </c>
      <c r="E45" s="423" t="s">
        <v>1558</v>
      </c>
      <c r="F45" s="424" t="s">
        <v>1559</v>
      </c>
      <c r="G45" s="423" t="s">
        <v>775</v>
      </c>
      <c r="H45" s="423" t="s">
        <v>776</v>
      </c>
      <c r="I45" s="425">
        <v>2.9</v>
      </c>
      <c r="J45" s="425">
        <v>100</v>
      </c>
      <c r="K45" s="426">
        <v>290.39999999999998</v>
      </c>
    </row>
    <row r="46" spans="1:11" ht="14.4" customHeight="1" x14ac:dyDescent="0.3">
      <c r="A46" s="421" t="s">
        <v>461</v>
      </c>
      <c r="B46" s="422" t="s">
        <v>462</v>
      </c>
      <c r="C46" s="423" t="s">
        <v>466</v>
      </c>
      <c r="D46" s="424" t="s">
        <v>678</v>
      </c>
      <c r="E46" s="423" t="s">
        <v>1558</v>
      </c>
      <c r="F46" s="424" t="s">
        <v>1559</v>
      </c>
      <c r="G46" s="423" t="s">
        <v>777</v>
      </c>
      <c r="H46" s="423" t="s">
        <v>778</v>
      </c>
      <c r="I46" s="425">
        <v>64.075000000000003</v>
      </c>
      <c r="J46" s="425">
        <v>110</v>
      </c>
      <c r="K46" s="426">
        <v>7026.8</v>
      </c>
    </row>
    <row r="47" spans="1:11" ht="14.4" customHeight="1" x14ac:dyDescent="0.3">
      <c r="A47" s="421" t="s">
        <v>461</v>
      </c>
      <c r="B47" s="422" t="s">
        <v>462</v>
      </c>
      <c r="C47" s="423" t="s">
        <v>466</v>
      </c>
      <c r="D47" s="424" t="s">
        <v>678</v>
      </c>
      <c r="E47" s="423" t="s">
        <v>1558</v>
      </c>
      <c r="F47" s="424" t="s">
        <v>1559</v>
      </c>
      <c r="G47" s="423" t="s">
        <v>779</v>
      </c>
      <c r="H47" s="423" t="s">
        <v>780</v>
      </c>
      <c r="I47" s="425">
        <v>75.02</v>
      </c>
      <c r="J47" s="425">
        <v>5</v>
      </c>
      <c r="K47" s="426">
        <v>375.1</v>
      </c>
    </row>
    <row r="48" spans="1:11" ht="14.4" customHeight="1" x14ac:dyDescent="0.3">
      <c r="A48" s="421" t="s">
        <v>461</v>
      </c>
      <c r="B48" s="422" t="s">
        <v>462</v>
      </c>
      <c r="C48" s="423" t="s">
        <v>466</v>
      </c>
      <c r="D48" s="424" t="s">
        <v>678</v>
      </c>
      <c r="E48" s="423" t="s">
        <v>1558</v>
      </c>
      <c r="F48" s="424" t="s">
        <v>1559</v>
      </c>
      <c r="G48" s="423" t="s">
        <v>781</v>
      </c>
      <c r="H48" s="423" t="s">
        <v>782</v>
      </c>
      <c r="I48" s="425">
        <v>141.57</v>
      </c>
      <c r="J48" s="425">
        <v>10</v>
      </c>
      <c r="K48" s="426">
        <v>1415.7</v>
      </c>
    </row>
    <row r="49" spans="1:11" ht="14.4" customHeight="1" x14ac:dyDescent="0.3">
      <c r="A49" s="421" t="s">
        <v>461</v>
      </c>
      <c r="B49" s="422" t="s">
        <v>462</v>
      </c>
      <c r="C49" s="423" t="s">
        <v>466</v>
      </c>
      <c r="D49" s="424" t="s">
        <v>678</v>
      </c>
      <c r="E49" s="423" t="s">
        <v>1558</v>
      </c>
      <c r="F49" s="424" t="s">
        <v>1559</v>
      </c>
      <c r="G49" s="423" t="s">
        <v>783</v>
      </c>
      <c r="H49" s="423" t="s">
        <v>784</v>
      </c>
      <c r="I49" s="425">
        <v>7.93</v>
      </c>
      <c r="J49" s="425">
        <v>200</v>
      </c>
      <c r="K49" s="426">
        <v>1585.3</v>
      </c>
    </row>
    <row r="50" spans="1:11" ht="14.4" customHeight="1" x14ac:dyDescent="0.3">
      <c r="A50" s="421" t="s">
        <v>461</v>
      </c>
      <c r="B50" s="422" t="s">
        <v>462</v>
      </c>
      <c r="C50" s="423" t="s">
        <v>466</v>
      </c>
      <c r="D50" s="424" t="s">
        <v>678</v>
      </c>
      <c r="E50" s="423" t="s">
        <v>1558</v>
      </c>
      <c r="F50" s="424" t="s">
        <v>1559</v>
      </c>
      <c r="G50" s="423" t="s">
        <v>785</v>
      </c>
      <c r="H50" s="423" t="s">
        <v>786</v>
      </c>
      <c r="I50" s="425">
        <v>141.55000000000001</v>
      </c>
      <c r="J50" s="425">
        <v>20</v>
      </c>
      <c r="K50" s="426">
        <v>2831.04</v>
      </c>
    </row>
    <row r="51" spans="1:11" ht="14.4" customHeight="1" x14ac:dyDescent="0.3">
      <c r="A51" s="421" t="s">
        <v>461</v>
      </c>
      <c r="B51" s="422" t="s">
        <v>462</v>
      </c>
      <c r="C51" s="423" t="s">
        <v>466</v>
      </c>
      <c r="D51" s="424" t="s">
        <v>678</v>
      </c>
      <c r="E51" s="423" t="s">
        <v>1558</v>
      </c>
      <c r="F51" s="424" t="s">
        <v>1559</v>
      </c>
      <c r="G51" s="423" t="s">
        <v>787</v>
      </c>
      <c r="H51" s="423" t="s">
        <v>788</v>
      </c>
      <c r="I51" s="425">
        <v>4.24</v>
      </c>
      <c r="J51" s="425">
        <v>200</v>
      </c>
      <c r="K51" s="426">
        <v>847</v>
      </c>
    </row>
    <row r="52" spans="1:11" ht="14.4" customHeight="1" x14ac:dyDescent="0.3">
      <c r="A52" s="421" t="s">
        <v>461</v>
      </c>
      <c r="B52" s="422" t="s">
        <v>462</v>
      </c>
      <c r="C52" s="423" t="s">
        <v>466</v>
      </c>
      <c r="D52" s="424" t="s">
        <v>678</v>
      </c>
      <c r="E52" s="423" t="s">
        <v>1558</v>
      </c>
      <c r="F52" s="424" t="s">
        <v>1559</v>
      </c>
      <c r="G52" s="423" t="s">
        <v>789</v>
      </c>
      <c r="H52" s="423" t="s">
        <v>790</v>
      </c>
      <c r="I52" s="425">
        <v>141.57</v>
      </c>
      <c r="J52" s="425">
        <v>5</v>
      </c>
      <c r="K52" s="426">
        <v>707.85</v>
      </c>
    </row>
    <row r="53" spans="1:11" ht="14.4" customHeight="1" x14ac:dyDescent="0.3">
      <c r="A53" s="421" t="s">
        <v>461</v>
      </c>
      <c r="B53" s="422" t="s">
        <v>462</v>
      </c>
      <c r="C53" s="423" t="s">
        <v>466</v>
      </c>
      <c r="D53" s="424" t="s">
        <v>678</v>
      </c>
      <c r="E53" s="423" t="s">
        <v>1558</v>
      </c>
      <c r="F53" s="424" t="s">
        <v>1559</v>
      </c>
      <c r="G53" s="423" t="s">
        <v>791</v>
      </c>
      <c r="H53" s="423" t="s">
        <v>792</v>
      </c>
      <c r="I53" s="425">
        <v>827.64</v>
      </c>
      <c r="J53" s="425">
        <v>1</v>
      </c>
      <c r="K53" s="426">
        <v>827.64</v>
      </c>
    </row>
    <row r="54" spans="1:11" ht="14.4" customHeight="1" x14ac:dyDescent="0.3">
      <c r="A54" s="421" t="s">
        <v>461</v>
      </c>
      <c r="B54" s="422" t="s">
        <v>462</v>
      </c>
      <c r="C54" s="423" t="s">
        <v>466</v>
      </c>
      <c r="D54" s="424" t="s">
        <v>678</v>
      </c>
      <c r="E54" s="423" t="s">
        <v>1558</v>
      </c>
      <c r="F54" s="424" t="s">
        <v>1559</v>
      </c>
      <c r="G54" s="423" t="s">
        <v>793</v>
      </c>
      <c r="H54" s="423" t="s">
        <v>794</v>
      </c>
      <c r="I54" s="425">
        <v>390.6</v>
      </c>
      <c r="J54" s="425">
        <v>5</v>
      </c>
      <c r="K54" s="426">
        <v>1953</v>
      </c>
    </row>
    <row r="55" spans="1:11" ht="14.4" customHeight="1" x14ac:dyDescent="0.3">
      <c r="A55" s="421" t="s">
        <v>461</v>
      </c>
      <c r="B55" s="422" t="s">
        <v>462</v>
      </c>
      <c r="C55" s="423" t="s">
        <v>466</v>
      </c>
      <c r="D55" s="424" t="s">
        <v>678</v>
      </c>
      <c r="E55" s="423" t="s">
        <v>1558</v>
      </c>
      <c r="F55" s="424" t="s">
        <v>1559</v>
      </c>
      <c r="G55" s="423" t="s">
        <v>795</v>
      </c>
      <c r="H55" s="423" t="s">
        <v>796</v>
      </c>
      <c r="I55" s="425">
        <v>565.52</v>
      </c>
      <c r="J55" s="425">
        <v>1</v>
      </c>
      <c r="K55" s="426">
        <v>565.52</v>
      </c>
    </row>
    <row r="56" spans="1:11" ht="14.4" customHeight="1" x14ac:dyDescent="0.3">
      <c r="A56" s="421" t="s">
        <v>461</v>
      </c>
      <c r="B56" s="422" t="s">
        <v>462</v>
      </c>
      <c r="C56" s="423" t="s">
        <v>466</v>
      </c>
      <c r="D56" s="424" t="s">
        <v>678</v>
      </c>
      <c r="E56" s="423" t="s">
        <v>1560</v>
      </c>
      <c r="F56" s="424" t="s">
        <v>1561</v>
      </c>
      <c r="G56" s="423" t="s">
        <v>797</v>
      </c>
      <c r="H56" s="423" t="s">
        <v>798</v>
      </c>
      <c r="I56" s="425">
        <v>2.57</v>
      </c>
      <c r="J56" s="425">
        <v>3200</v>
      </c>
      <c r="K56" s="426">
        <v>8227.510000000002</v>
      </c>
    </row>
    <row r="57" spans="1:11" ht="14.4" customHeight="1" x14ac:dyDescent="0.3">
      <c r="A57" s="421" t="s">
        <v>461</v>
      </c>
      <c r="B57" s="422" t="s">
        <v>462</v>
      </c>
      <c r="C57" s="423" t="s">
        <v>466</v>
      </c>
      <c r="D57" s="424" t="s">
        <v>678</v>
      </c>
      <c r="E57" s="423" t="s">
        <v>1560</v>
      </c>
      <c r="F57" s="424" t="s">
        <v>1561</v>
      </c>
      <c r="G57" s="423" t="s">
        <v>799</v>
      </c>
      <c r="H57" s="423" t="s">
        <v>800</v>
      </c>
      <c r="I57" s="425">
        <v>3943.35</v>
      </c>
      <c r="J57" s="425">
        <v>12</v>
      </c>
      <c r="K57" s="426">
        <v>47320.2</v>
      </c>
    </row>
    <row r="58" spans="1:11" ht="14.4" customHeight="1" x14ac:dyDescent="0.3">
      <c r="A58" s="421" t="s">
        <v>461</v>
      </c>
      <c r="B58" s="422" t="s">
        <v>462</v>
      </c>
      <c r="C58" s="423" t="s">
        <v>466</v>
      </c>
      <c r="D58" s="424" t="s">
        <v>678</v>
      </c>
      <c r="E58" s="423" t="s">
        <v>1560</v>
      </c>
      <c r="F58" s="424" t="s">
        <v>1561</v>
      </c>
      <c r="G58" s="423" t="s">
        <v>801</v>
      </c>
      <c r="H58" s="423" t="s">
        <v>802</v>
      </c>
      <c r="I58" s="425">
        <v>3943.36</v>
      </c>
      <c r="J58" s="425">
        <v>13</v>
      </c>
      <c r="K58" s="426">
        <v>51263.7</v>
      </c>
    </row>
    <row r="59" spans="1:11" ht="14.4" customHeight="1" x14ac:dyDescent="0.3">
      <c r="A59" s="421" t="s">
        <v>461</v>
      </c>
      <c r="B59" s="422" t="s">
        <v>462</v>
      </c>
      <c r="C59" s="423" t="s">
        <v>466</v>
      </c>
      <c r="D59" s="424" t="s">
        <v>678</v>
      </c>
      <c r="E59" s="423" t="s">
        <v>1560</v>
      </c>
      <c r="F59" s="424" t="s">
        <v>1561</v>
      </c>
      <c r="G59" s="423" t="s">
        <v>803</v>
      </c>
      <c r="H59" s="423" t="s">
        <v>804</v>
      </c>
      <c r="I59" s="425">
        <v>3943.3580000000002</v>
      </c>
      <c r="J59" s="425">
        <v>15</v>
      </c>
      <c r="K59" s="426">
        <v>59150.399999999994</v>
      </c>
    </row>
    <row r="60" spans="1:11" ht="14.4" customHeight="1" x14ac:dyDescent="0.3">
      <c r="A60" s="421" t="s">
        <v>461</v>
      </c>
      <c r="B60" s="422" t="s">
        <v>462</v>
      </c>
      <c r="C60" s="423" t="s">
        <v>466</v>
      </c>
      <c r="D60" s="424" t="s">
        <v>678</v>
      </c>
      <c r="E60" s="423" t="s">
        <v>1560</v>
      </c>
      <c r="F60" s="424" t="s">
        <v>1561</v>
      </c>
      <c r="G60" s="423" t="s">
        <v>805</v>
      </c>
      <c r="H60" s="423" t="s">
        <v>806</v>
      </c>
      <c r="I60" s="425">
        <v>126.44499999999999</v>
      </c>
      <c r="J60" s="425">
        <v>27</v>
      </c>
      <c r="K60" s="426">
        <v>3414.02</v>
      </c>
    </row>
    <row r="61" spans="1:11" ht="14.4" customHeight="1" x14ac:dyDescent="0.3">
      <c r="A61" s="421" t="s">
        <v>461</v>
      </c>
      <c r="B61" s="422" t="s">
        <v>462</v>
      </c>
      <c r="C61" s="423" t="s">
        <v>466</v>
      </c>
      <c r="D61" s="424" t="s">
        <v>678</v>
      </c>
      <c r="E61" s="423" t="s">
        <v>1560</v>
      </c>
      <c r="F61" s="424" t="s">
        <v>1561</v>
      </c>
      <c r="G61" s="423" t="s">
        <v>807</v>
      </c>
      <c r="H61" s="423" t="s">
        <v>808</v>
      </c>
      <c r="I61" s="425">
        <v>278.85000000000002</v>
      </c>
      <c r="J61" s="425">
        <v>17</v>
      </c>
      <c r="K61" s="426">
        <v>4704.6999999999989</v>
      </c>
    </row>
    <row r="62" spans="1:11" ht="14.4" customHeight="1" x14ac:dyDescent="0.3">
      <c r="A62" s="421" t="s">
        <v>461</v>
      </c>
      <c r="B62" s="422" t="s">
        <v>462</v>
      </c>
      <c r="C62" s="423" t="s">
        <v>466</v>
      </c>
      <c r="D62" s="424" t="s">
        <v>678</v>
      </c>
      <c r="E62" s="423" t="s">
        <v>1560</v>
      </c>
      <c r="F62" s="424" t="s">
        <v>1561</v>
      </c>
      <c r="G62" s="423" t="s">
        <v>809</v>
      </c>
      <c r="H62" s="423" t="s">
        <v>810</v>
      </c>
      <c r="I62" s="425">
        <v>261.11</v>
      </c>
      <c r="J62" s="425">
        <v>6</v>
      </c>
      <c r="K62" s="426">
        <v>1566.65</v>
      </c>
    </row>
    <row r="63" spans="1:11" ht="14.4" customHeight="1" x14ac:dyDescent="0.3">
      <c r="A63" s="421" t="s">
        <v>461</v>
      </c>
      <c r="B63" s="422" t="s">
        <v>462</v>
      </c>
      <c r="C63" s="423" t="s">
        <v>466</v>
      </c>
      <c r="D63" s="424" t="s">
        <v>678</v>
      </c>
      <c r="E63" s="423" t="s">
        <v>1560</v>
      </c>
      <c r="F63" s="424" t="s">
        <v>1561</v>
      </c>
      <c r="G63" s="423" t="s">
        <v>811</v>
      </c>
      <c r="H63" s="423" t="s">
        <v>812</v>
      </c>
      <c r="I63" s="425">
        <v>350.59749999999997</v>
      </c>
      <c r="J63" s="425">
        <v>10</v>
      </c>
      <c r="K63" s="426">
        <v>3505.9800000000005</v>
      </c>
    </row>
    <row r="64" spans="1:11" ht="14.4" customHeight="1" x14ac:dyDescent="0.3">
      <c r="A64" s="421" t="s">
        <v>461</v>
      </c>
      <c r="B64" s="422" t="s">
        <v>462</v>
      </c>
      <c r="C64" s="423" t="s">
        <v>466</v>
      </c>
      <c r="D64" s="424" t="s">
        <v>678</v>
      </c>
      <c r="E64" s="423" t="s">
        <v>1560</v>
      </c>
      <c r="F64" s="424" t="s">
        <v>1561</v>
      </c>
      <c r="G64" s="423" t="s">
        <v>811</v>
      </c>
      <c r="H64" s="423" t="s">
        <v>813</v>
      </c>
      <c r="I64" s="425">
        <v>350.6</v>
      </c>
      <c r="J64" s="425">
        <v>5</v>
      </c>
      <c r="K64" s="426">
        <v>1752.99</v>
      </c>
    </row>
    <row r="65" spans="1:11" ht="14.4" customHeight="1" x14ac:dyDescent="0.3">
      <c r="A65" s="421" t="s">
        <v>461</v>
      </c>
      <c r="B65" s="422" t="s">
        <v>462</v>
      </c>
      <c r="C65" s="423" t="s">
        <v>466</v>
      </c>
      <c r="D65" s="424" t="s">
        <v>678</v>
      </c>
      <c r="E65" s="423" t="s">
        <v>1560</v>
      </c>
      <c r="F65" s="424" t="s">
        <v>1561</v>
      </c>
      <c r="G65" s="423" t="s">
        <v>814</v>
      </c>
      <c r="H65" s="423" t="s">
        <v>815</v>
      </c>
      <c r="I65" s="425">
        <v>286.22571428571428</v>
      </c>
      <c r="J65" s="425">
        <v>97</v>
      </c>
      <c r="K65" s="426">
        <v>27763.880000000005</v>
      </c>
    </row>
    <row r="66" spans="1:11" ht="14.4" customHeight="1" x14ac:dyDescent="0.3">
      <c r="A66" s="421" t="s">
        <v>461</v>
      </c>
      <c r="B66" s="422" t="s">
        <v>462</v>
      </c>
      <c r="C66" s="423" t="s">
        <v>466</v>
      </c>
      <c r="D66" s="424" t="s">
        <v>678</v>
      </c>
      <c r="E66" s="423" t="s">
        <v>1560</v>
      </c>
      <c r="F66" s="424" t="s">
        <v>1561</v>
      </c>
      <c r="G66" s="423" t="s">
        <v>816</v>
      </c>
      <c r="H66" s="423" t="s">
        <v>817</v>
      </c>
      <c r="I66" s="425">
        <v>546.01</v>
      </c>
      <c r="J66" s="425">
        <v>8</v>
      </c>
      <c r="K66" s="426">
        <v>4368.1099999999997</v>
      </c>
    </row>
    <row r="67" spans="1:11" ht="14.4" customHeight="1" x14ac:dyDescent="0.3">
      <c r="A67" s="421" t="s">
        <v>461</v>
      </c>
      <c r="B67" s="422" t="s">
        <v>462</v>
      </c>
      <c r="C67" s="423" t="s">
        <v>466</v>
      </c>
      <c r="D67" s="424" t="s">
        <v>678</v>
      </c>
      <c r="E67" s="423" t="s">
        <v>1560</v>
      </c>
      <c r="F67" s="424" t="s">
        <v>1561</v>
      </c>
      <c r="G67" s="423" t="s">
        <v>818</v>
      </c>
      <c r="H67" s="423" t="s">
        <v>819</v>
      </c>
      <c r="I67" s="425">
        <v>194.83666666666667</v>
      </c>
      <c r="J67" s="425">
        <v>12</v>
      </c>
      <c r="K67" s="426">
        <v>2338.0499999999997</v>
      </c>
    </row>
    <row r="68" spans="1:11" ht="14.4" customHeight="1" x14ac:dyDescent="0.3">
      <c r="A68" s="421" t="s">
        <v>461</v>
      </c>
      <c r="B68" s="422" t="s">
        <v>462</v>
      </c>
      <c r="C68" s="423" t="s">
        <v>466</v>
      </c>
      <c r="D68" s="424" t="s">
        <v>678</v>
      </c>
      <c r="E68" s="423" t="s">
        <v>1560</v>
      </c>
      <c r="F68" s="424" t="s">
        <v>1561</v>
      </c>
      <c r="G68" s="423" t="s">
        <v>820</v>
      </c>
      <c r="H68" s="423" t="s">
        <v>821</v>
      </c>
      <c r="I68" s="425">
        <v>175.45000000000002</v>
      </c>
      <c r="J68" s="425">
        <v>81</v>
      </c>
      <c r="K68" s="426">
        <v>14211.45</v>
      </c>
    </row>
    <row r="69" spans="1:11" ht="14.4" customHeight="1" x14ac:dyDescent="0.3">
      <c r="A69" s="421" t="s">
        <v>461</v>
      </c>
      <c r="B69" s="422" t="s">
        <v>462</v>
      </c>
      <c r="C69" s="423" t="s">
        <v>466</v>
      </c>
      <c r="D69" s="424" t="s">
        <v>678</v>
      </c>
      <c r="E69" s="423" t="s">
        <v>1560</v>
      </c>
      <c r="F69" s="424" t="s">
        <v>1561</v>
      </c>
      <c r="G69" s="423" t="s">
        <v>822</v>
      </c>
      <c r="H69" s="423" t="s">
        <v>823</v>
      </c>
      <c r="I69" s="425">
        <v>1474.5</v>
      </c>
      <c r="J69" s="425">
        <v>1</v>
      </c>
      <c r="K69" s="426">
        <v>1474.5</v>
      </c>
    </row>
    <row r="70" spans="1:11" ht="14.4" customHeight="1" x14ac:dyDescent="0.3">
      <c r="A70" s="421" t="s">
        <v>461</v>
      </c>
      <c r="B70" s="422" t="s">
        <v>462</v>
      </c>
      <c r="C70" s="423" t="s">
        <v>466</v>
      </c>
      <c r="D70" s="424" t="s">
        <v>678</v>
      </c>
      <c r="E70" s="423" t="s">
        <v>1560</v>
      </c>
      <c r="F70" s="424" t="s">
        <v>1561</v>
      </c>
      <c r="G70" s="423" t="s">
        <v>824</v>
      </c>
      <c r="H70" s="423" t="s">
        <v>825</v>
      </c>
      <c r="I70" s="425">
        <v>31.66</v>
      </c>
      <c r="J70" s="425">
        <v>425</v>
      </c>
      <c r="K70" s="426">
        <v>13454.330000000002</v>
      </c>
    </row>
    <row r="71" spans="1:11" ht="14.4" customHeight="1" x14ac:dyDescent="0.3">
      <c r="A71" s="421" t="s">
        <v>461</v>
      </c>
      <c r="B71" s="422" t="s">
        <v>462</v>
      </c>
      <c r="C71" s="423" t="s">
        <v>466</v>
      </c>
      <c r="D71" s="424" t="s">
        <v>678</v>
      </c>
      <c r="E71" s="423" t="s">
        <v>1560</v>
      </c>
      <c r="F71" s="424" t="s">
        <v>1561</v>
      </c>
      <c r="G71" s="423" t="s">
        <v>826</v>
      </c>
      <c r="H71" s="423" t="s">
        <v>827</v>
      </c>
      <c r="I71" s="425">
        <v>33.699999999999996</v>
      </c>
      <c r="J71" s="425">
        <v>225</v>
      </c>
      <c r="K71" s="426">
        <v>7583.2400000000007</v>
      </c>
    </row>
    <row r="72" spans="1:11" ht="14.4" customHeight="1" x14ac:dyDescent="0.3">
      <c r="A72" s="421" t="s">
        <v>461</v>
      </c>
      <c r="B72" s="422" t="s">
        <v>462</v>
      </c>
      <c r="C72" s="423" t="s">
        <v>466</v>
      </c>
      <c r="D72" s="424" t="s">
        <v>678</v>
      </c>
      <c r="E72" s="423" t="s">
        <v>1560</v>
      </c>
      <c r="F72" s="424" t="s">
        <v>1561</v>
      </c>
      <c r="G72" s="423" t="s">
        <v>828</v>
      </c>
      <c r="H72" s="423" t="s">
        <v>829</v>
      </c>
      <c r="I72" s="425">
        <v>5232.5</v>
      </c>
      <c r="J72" s="425">
        <v>10</v>
      </c>
      <c r="K72" s="426">
        <v>52325</v>
      </c>
    </row>
    <row r="73" spans="1:11" ht="14.4" customHeight="1" x14ac:dyDescent="0.3">
      <c r="A73" s="421" t="s">
        <v>461</v>
      </c>
      <c r="B73" s="422" t="s">
        <v>462</v>
      </c>
      <c r="C73" s="423" t="s">
        <v>466</v>
      </c>
      <c r="D73" s="424" t="s">
        <v>678</v>
      </c>
      <c r="E73" s="423" t="s">
        <v>1560</v>
      </c>
      <c r="F73" s="424" t="s">
        <v>1561</v>
      </c>
      <c r="G73" s="423" t="s">
        <v>830</v>
      </c>
      <c r="H73" s="423" t="s">
        <v>831</v>
      </c>
      <c r="I73" s="425">
        <v>26.012500000000003</v>
      </c>
      <c r="J73" s="425">
        <v>45</v>
      </c>
      <c r="K73" s="426">
        <v>1170.6799999999998</v>
      </c>
    </row>
    <row r="74" spans="1:11" ht="14.4" customHeight="1" x14ac:dyDescent="0.3">
      <c r="A74" s="421" t="s">
        <v>461</v>
      </c>
      <c r="B74" s="422" t="s">
        <v>462</v>
      </c>
      <c r="C74" s="423" t="s">
        <v>466</v>
      </c>
      <c r="D74" s="424" t="s">
        <v>678</v>
      </c>
      <c r="E74" s="423" t="s">
        <v>1560</v>
      </c>
      <c r="F74" s="424" t="s">
        <v>1561</v>
      </c>
      <c r="G74" s="423" t="s">
        <v>832</v>
      </c>
      <c r="H74" s="423" t="s">
        <v>833</v>
      </c>
      <c r="I74" s="425">
        <v>1.1886666666666665</v>
      </c>
      <c r="J74" s="425">
        <v>15700</v>
      </c>
      <c r="K74" s="426">
        <v>18615.339999999997</v>
      </c>
    </row>
    <row r="75" spans="1:11" ht="14.4" customHeight="1" x14ac:dyDescent="0.3">
      <c r="A75" s="421" t="s">
        <v>461</v>
      </c>
      <c r="B75" s="422" t="s">
        <v>462</v>
      </c>
      <c r="C75" s="423" t="s">
        <v>466</v>
      </c>
      <c r="D75" s="424" t="s">
        <v>678</v>
      </c>
      <c r="E75" s="423" t="s">
        <v>1560</v>
      </c>
      <c r="F75" s="424" t="s">
        <v>1561</v>
      </c>
      <c r="G75" s="423" t="s">
        <v>834</v>
      </c>
      <c r="H75" s="423" t="s">
        <v>835</v>
      </c>
      <c r="I75" s="425">
        <v>107.15999999999998</v>
      </c>
      <c r="J75" s="425">
        <v>77</v>
      </c>
      <c r="K75" s="426">
        <v>8251.59</v>
      </c>
    </row>
    <row r="76" spans="1:11" ht="14.4" customHeight="1" x14ac:dyDescent="0.3">
      <c r="A76" s="421" t="s">
        <v>461</v>
      </c>
      <c r="B76" s="422" t="s">
        <v>462</v>
      </c>
      <c r="C76" s="423" t="s">
        <v>466</v>
      </c>
      <c r="D76" s="424" t="s">
        <v>678</v>
      </c>
      <c r="E76" s="423" t="s">
        <v>1560</v>
      </c>
      <c r="F76" s="424" t="s">
        <v>1561</v>
      </c>
      <c r="G76" s="423" t="s">
        <v>836</v>
      </c>
      <c r="H76" s="423" t="s">
        <v>837</v>
      </c>
      <c r="I76" s="425">
        <v>270.13</v>
      </c>
      <c r="J76" s="425">
        <v>6</v>
      </c>
      <c r="K76" s="426">
        <v>1620.8</v>
      </c>
    </row>
    <row r="77" spans="1:11" ht="14.4" customHeight="1" x14ac:dyDescent="0.3">
      <c r="A77" s="421" t="s">
        <v>461</v>
      </c>
      <c r="B77" s="422" t="s">
        <v>462</v>
      </c>
      <c r="C77" s="423" t="s">
        <v>466</v>
      </c>
      <c r="D77" s="424" t="s">
        <v>678</v>
      </c>
      <c r="E77" s="423" t="s">
        <v>1560</v>
      </c>
      <c r="F77" s="424" t="s">
        <v>1561</v>
      </c>
      <c r="G77" s="423" t="s">
        <v>838</v>
      </c>
      <c r="H77" s="423" t="s">
        <v>839</v>
      </c>
      <c r="I77" s="425">
        <v>174.98749999999998</v>
      </c>
      <c r="J77" s="425">
        <v>77</v>
      </c>
      <c r="K77" s="426">
        <v>13476.24</v>
      </c>
    </row>
    <row r="78" spans="1:11" ht="14.4" customHeight="1" x14ac:dyDescent="0.3">
      <c r="A78" s="421" t="s">
        <v>461</v>
      </c>
      <c r="B78" s="422" t="s">
        <v>462</v>
      </c>
      <c r="C78" s="423" t="s">
        <v>466</v>
      </c>
      <c r="D78" s="424" t="s">
        <v>678</v>
      </c>
      <c r="E78" s="423" t="s">
        <v>1560</v>
      </c>
      <c r="F78" s="424" t="s">
        <v>1561</v>
      </c>
      <c r="G78" s="423" t="s">
        <v>840</v>
      </c>
      <c r="H78" s="423" t="s">
        <v>841</v>
      </c>
      <c r="I78" s="425">
        <v>117.24</v>
      </c>
      <c r="J78" s="425">
        <v>29</v>
      </c>
      <c r="K78" s="426">
        <v>3399.9199999999992</v>
      </c>
    </row>
    <row r="79" spans="1:11" ht="14.4" customHeight="1" x14ac:dyDescent="0.3">
      <c r="A79" s="421" t="s">
        <v>461</v>
      </c>
      <c r="B79" s="422" t="s">
        <v>462</v>
      </c>
      <c r="C79" s="423" t="s">
        <v>466</v>
      </c>
      <c r="D79" s="424" t="s">
        <v>678</v>
      </c>
      <c r="E79" s="423" t="s">
        <v>1560</v>
      </c>
      <c r="F79" s="424" t="s">
        <v>1561</v>
      </c>
      <c r="G79" s="423" t="s">
        <v>842</v>
      </c>
      <c r="H79" s="423" t="s">
        <v>843</v>
      </c>
      <c r="I79" s="425">
        <v>21.01</v>
      </c>
      <c r="J79" s="425">
        <v>375</v>
      </c>
      <c r="K79" s="426">
        <v>7879.7900000000009</v>
      </c>
    </row>
    <row r="80" spans="1:11" ht="14.4" customHeight="1" x14ac:dyDescent="0.3">
      <c r="A80" s="421" t="s">
        <v>461</v>
      </c>
      <c r="B80" s="422" t="s">
        <v>462</v>
      </c>
      <c r="C80" s="423" t="s">
        <v>466</v>
      </c>
      <c r="D80" s="424" t="s">
        <v>678</v>
      </c>
      <c r="E80" s="423" t="s">
        <v>1560</v>
      </c>
      <c r="F80" s="424" t="s">
        <v>1561</v>
      </c>
      <c r="G80" s="423" t="s">
        <v>844</v>
      </c>
      <c r="H80" s="423" t="s">
        <v>845</v>
      </c>
      <c r="I80" s="425">
        <v>1080.19</v>
      </c>
      <c r="J80" s="425">
        <v>7</v>
      </c>
      <c r="K80" s="426">
        <v>7547.2</v>
      </c>
    </row>
    <row r="81" spans="1:11" ht="14.4" customHeight="1" x14ac:dyDescent="0.3">
      <c r="A81" s="421" t="s">
        <v>461</v>
      </c>
      <c r="B81" s="422" t="s">
        <v>462</v>
      </c>
      <c r="C81" s="423" t="s">
        <v>466</v>
      </c>
      <c r="D81" s="424" t="s">
        <v>678</v>
      </c>
      <c r="E81" s="423" t="s">
        <v>1560</v>
      </c>
      <c r="F81" s="424" t="s">
        <v>1561</v>
      </c>
      <c r="G81" s="423" t="s">
        <v>846</v>
      </c>
      <c r="H81" s="423" t="s">
        <v>847</v>
      </c>
      <c r="I81" s="425">
        <v>776.82</v>
      </c>
      <c r="J81" s="425">
        <v>5</v>
      </c>
      <c r="K81" s="426">
        <v>3884.1000000000004</v>
      </c>
    </row>
    <row r="82" spans="1:11" ht="14.4" customHeight="1" x14ac:dyDescent="0.3">
      <c r="A82" s="421" t="s">
        <v>461</v>
      </c>
      <c r="B82" s="422" t="s">
        <v>462</v>
      </c>
      <c r="C82" s="423" t="s">
        <v>466</v>
      </c>
      <c r="D82" s="424" t="s">
        <v>678</v>
      </c>
      <c r="E82" s="423" t="s">
        <v>1560</v>
      </c>
      <c r="F82" s="424" t="s">
        <v>1561</v>
      </c>
      <c r="G82" s="423" t="s">
        <v>848</v>
      </c>
      <c r="H82" s="423" t="s">
        <v>849</v>
      </c>
      <c r="I82" s="425">
        <v>20.7</v>
      </c>
      <c r="J82" s="425">
        <v>90</v>
      </c>
      <c r="K82" s="426">
        <v>1863</v>
      </c>
    </row>
    <row r="83" spans="1:11" ht="14.4" customHeight="1" x14ac:dyDescent="0.3">
      <c r="A83" s="421" t="s">
        <v>461</v>
      </c>
      <c r="B83" s="422" t="s">
        <v>462</v>
      </c>
      <c r="C83" s="423" t="s">
        <v>466</v>
      </c>
      <c r="D83" s="424" t="s">
        <v>678</v>
      </c>
      <c r="E83" s="423" t="s">
        <v>1560</v>
      </c>
      <c r="F83" s="424" t="s">
        <v>1561</v>
      </c>
      <c r="G83" s="423" t="s">
        <v>850</v>
      </c>
      <c r="H83" s="423" t="s">
        <v>851</v>
      </c>
      <c r="I83" s="425">
        <v>22.32</v>
      </c>
      <c r="J83" s="425">
        <v>10</v>
      </c>
      <c r="K83" s="426">
        <v>223.2</v>
      </c>
    </row>
    <row r="84" spans="1:11" ht="14.4" customHeight="1" x14ac:dyDescent="0.3">
      <c r="A84" s="421" t="s">
        <v>461</v>
      </c>
      <c r="B84" s="422" t="s">
        <v>462</v>
      </c>
      <c r="C84" s="423" t="s">
        <v>466</v>
      </c>
      <c r="D84" s="424" t="s">
        <v>678</v>
      </c>
      <c r="E84" s="423" t="s">
        <v>1560</v>
      </c>
      <c r="F84" s="424" t="s">
        <v>1561</v>
      </c>
      <c r="G84" s="423" t="s">
        <v>852</v>
      </c>
      <c r="H84" s="423" t="s">
        <v>853</v>
      </c>
      <c r="I84" s="425">
        <v>138</v>
      </c>
      <c r="J84" s="425">
        <v>185</v>
      </c>
      <c r="K84" s="426">
        <v>25530</v>
      </c>
    </row>
    <row r="85" spans="1:11" ht="14.4" customHeight="1" x14ac:dyDescent="0.3">
      <c r="A85" s="421" t="s">
        <v>461</v>
      </c>
      <c r="B85" s="422" t="s">
        <v>462</v>
      </c>
      <c r="C85" s="423" t="s">
        <v>466</v>
      </c>
      <c r="D85" s="424" t="s">
        <v>678</v>
      </c>
      <c r="E85" s="423" t="s">
        <v>1560</v>
      </c>
      <c r="F85" s="424" t="s">
        <v>1561</v>
      </c>
      <c r="G85" s="423" t="s">
        <v>854</v>
      </c>
      <c r="H85" s="423" t="s">
        <v>855</v>
      </c>
      <c r="I85" s="425">
        <v>2288.5</v>
      </c>
      <c r="J85" s="425">
        <v>10</v>
      </c>
      <c r="K85" s="426">
        <v>22885</v>
      </c>
    </row>
    <row r="86" spans="1:11" ht="14.4" customHeight="1" x14ac:dyDescent="0.3">
      <c r="A86" s="421" t="s">
        <v>461</v>
      </c>
      <c r="B86" s="422" t="s">
        <v>462</v>
      </c>
      <c r="C86" s="423" t="s">
        <v>466</v>
      </c>
      <c r="D86" s="424" t="s">
        <v>678</v>
      </c>
      <c r="E86" s="423" t="s">
        <v>1560</v>
      </c>
      <c r="F86" s="424" t="s">
        <v>1561</v>
      </c>
      <c r="G86" s="423" t="s">
        <v>856</v>
      </c>
      <c r="H86" s="423" t="s">
        <v>857</v>
      </c>
      <c r="I86" s="425">
        <v>4146.2666666666664</v>
      </c>
      <c r="J86" s="425">
        <v>5</v>
      </c>
      <c r="K86" s="426">
        <v>20860.400000000001</v>
      </c>
    </row>
    <row r="87" spans="1:11" ht="14.4" customHeight="1" x14ac:dyDescent="0.3">
      <c r="A87" s="421" t="s">
        <v>461</v>
      </c>
      <c r="B87" s="422" t="s">
        <v>462</v>
      </c>
      <c r="C87" s="423" t="s">
        <v>466</v>
      </c>
      <c r="D87" s="424" t="s">
        <v>678</v>
      </c>
      <c r="E87" s="423" t="s">
        <v>1560</v>
      </c>
      <c r="F87" s="424" t="s">
        <v>1561</v>
      </c>
      <c r="G87" s="423" t="s">
        <v>858</v>
      </c>
      <c r="H87" s="423" t="s">
        <v>859</v>
      </c>
      <c r="I87" s="425">
        <v>1474.375</v>
      </c>
      <c r="J87" s="425">
        <v>3</v>
      </c>
      <c r="K87" s="426">
        <v>4380.5</v>
      </c>
    </row>
    <row r="88" spans="1:11" ht="14.4" customHeight="1" x14ac:dyDescent="0.3">
      <c r="A88" s="421" t="s">
        <v>461</v>
      </c>
      <c r="B88" s="422" t="s">
        <v>462</v>
      </c>
      <c r="C88" s="423" t="s">
        <v>466</v>
      </c>
      <c r="D88" s="424" t="s">
        <v>678</v>
      </c>
      <c r="E88" s="423" t="s">
        <v>1560</v>
      </c>
      <c r="F88" s="424" t="s">
        <v>1561</v>
      </c>
      <c r="G88" s="423" t="s">
        <v>860</v>
      </c>
      <c r="H88" s="423" t="s">
        <v>861</v>
      </c>
      <c r="I88" s="425">
        <v>138</v>
      </c>
      <c r="J88" s="425">
        <v>110</v>
      </c>
      <c r="K88" s="426">
        <v>15180</v>
      </c>
    </row>
    <row r="89" spans="1:11" ht="14.4" customHeight="1" x14ac:dyDescent="0.3">
      <c r="A89" s="421" t="s">
        <v>461</v>
      </c>
      <c r="B89" s="422" t="s">
        <v>462</v>
      </c>
      <c r="C89" s="423" t="s">
        <v>466</v>
      </c>
      <c r="D89" s="424" t="s">
        <v>678</v>
      </c>
      <c r="E89" s="423" t="s">
        <v>1560</v>
      </c>
      <c r="F89" s="424" t="s">
        <v>1561</v>
      </c>
      <c r="G89" s="423" t="s">
        <v>862</v>
      </c>
      <c r="H89" s="423" t="s">
        <v>863</v>
      </c>
      <c r="I89" s="425">
        <v>53.94</v>
      </c>
      <c r="J89" s="425">
        <v>10</v>
      </c>
      <c r="K89" s="426">
        <v>539.39</v>
      </c>
    </row>
    <row r="90" spans="1:11" ht="14.4" customHeight="1" x14ac:dyDescent="0.3">
      <c r="A90" s="421" t="s">
        <v>461</v>
      </c>
      <c r="B90" s="422" t="s">
        <v>462</v>
      </c>
      <c r="C90" s="423" t="s">
        <v>466</v>
      </c>
      <c r="D90" s="424" t="s">
        <v>678</v>
      </c>
      <c r="E90" s="423" t="s">
        <v>1560</v>
      </c>
      <c r="F90" s="424" t="s">
        <v>1561</v>
      </c>
      <c r="G90" s="423" t="s">
        <v>864</v>
      </c>
      <c r="H90" s="423" t="s">
        <v>865</v>
      </c>
      <c r="I90" s="425">
        <v>19.649999999999999</v>
      </c>
      <c r="J90" s="425">
        <v>120</v>
      </c>
      <c r="K90" s="426">
        <v>2421</v>
      </c>
    </row>
    <row r="91" spans="1:11" ht="14.4" customHeight="1" x14ac:dyDescent="0.3">
      <c r="A91" s="421" t="s">
        <v>461</v>
      </c>
      <c r="B91" s="422" t="s">
        <v>462</v>
      </c>
      <c r="C91" s="423" t="s">
        <v>466</v>
      </c>
      <c r="D91" s="424" t="s">
        <v>678</v>
      </c>
      <c r="E91" s="423" t="s">
        <v>1560</v>
      </c>
      <c r="F91" s="424" t="s">
        <v>1561</v>
      </c>
      <c r="G91" s="423" t="s">
        <v>866</v>
      </c>
      <c r="H91" s="423" t="s">
        <v>867</v>
      </c>
      <c r="I91" s="425">
        <v>4207.8450000000003</v>
      </c>
      <c r="J91" s="425">
        <v>10</v>
      </c>
      <c r="K91" s="426">
        <v>42078.55</v>
      </c>
    </row>
    <row r="92" spans="1:11" ht="14.4" customHeight="1" x14ac:dyDescent="0.3">
      <c r="A92" s="421" t="s">
        <v>461</v>
      </c>
      <c r="B92" s="422" t="s">
        <v>462</v>
      </c>
      <c r="C92" s="423" t="s">
        <v>466</v>
      </c>
      <c r="D92" s="424" t="s">
        <v>678</v>
      </c>
      <c r="E92" s="423" t="s">
        <v>1560</v>
      </c>
      <c r="F92" s="424" t="s">
        <v>1561</v>
      </c>
      <c r="G92" s="423" t="s">
        <v>868</v>
      </c>
      <c r="H92" s="423" t="s">
        <v>869</v>
      </c>
      <c r="I92" s="425">
        <v>232.5</v>
      </c>
      <c r="J92" s="425">
        <v>12</v>
      </c>
      <c r="K92" s="426">
        <v>2790</v>
      </c>
    </row>
    <row r="93" spans="1:11" ht="14.4" customHeight="1" x14ac:dyDescent="0.3">
      <c r="A93" s="421" t="s">
        <v>461</v>
      </c>
      <c r="B93" s="422" t="s">
        <v>462</v>
      </c>
      <c r="C93" s="423" t="s">
        <v>466</v>
      </c>
      <c r="D93" s="424" t="s">
        <v>678</v>
      </c>
      <c r="E93" s="423" t="s">
        <v>1560</v>
      </c>
      <c r="F93" s="424" t="s">
        <v>1561</v>
      </c>
      <c r="G93" s="423" t="s">
        <v>870</v>
      </c>
      <c r="H93" s="423" t="s">
        <v>871</v>
      </c>
      <c r="I93" s="425">
        <v>1499.62</v>
      </c>
      <c r="J93" s="425">
        <v>2</v>
      </c>
      <c r="K93" s="426">
        <v>2999.24</v>
      </c>
    </row>
    <row r="94" spans="1:11" ht="14.4" customHeight="1" x14ac:dyDescent="0.3">
      <c r="A94" s="421" t="s">
        <v>461</v>
      </c>
      <c r="B94" s="422" t="s">
        <v>462</v>
      </c>
      <c r="C94" s="423" t="s">
        <v>466</v>
      </c>
      <c r="D94" s="424" t="s">
        <v>678</v>
      </c>
      <c r="E94" s="423" t="s">
        <v>1560</v>
      </c>
      <c r="F94" s="424" t="s">
        <v>1561</v>
      </c>
      <c r="G94" s="423" t="s">
        <v>872</v>
      </c>
      <c r="H94" s="423" t="s">
        <v>873</v>
      </c>
      <c r="I94" s="425">
        <v>20.982000000000003</v>
      </c>
      <c r="J94" s="425">
        <v>250</v>
      </c>
      <c r="K94" s="426">
        <v>5245.3099999999995</v>
      </c>
    </row>
    <row r="95" spans="1:11" ht="14.4" customHeight="1" x14ac:dyDescent="0.3">
      <c r="A95" s="421" t="s">
        <v>461</v>
      </c>
      <c r="B95" s="422" t="s">
        <v>462</v>
      </c>
      <c r="C95" s="423" t="s">
        <v>466</v>
      </c>
      <c r="D95" s="424" t="s">
        <v>678</v>
      </c>
      <c r="E95" s="423" t="s">
        <v>1560</v>
      </c>
      <c r="F95" s="424" t="s">
        <v>1561</v>
      </c>
      <c r="G95" s="423" t="s">
        <v>874</v>
      </c>
      <c r="H95" s="423" t="s">
        <v>875</v>
      </c>
      <c r="I95" s="425">
        <v>53.125833333333333</v>
      </c>
      <c r="J95" s="425">
        <v>260</v>
      </c>
      <c r="K95" s="426">
        <v>13822.529999999999</v>
      </c>
    </row>
    <row r="96" spans="1:11" ht="14.4" customHeight="1" x14ac:dyDescent="0.3">
      <c r="A96" s="421" t="s">
        <v>461</v>
      </c>
      <c r="B96" s="422" t="s">
        <v>462</v>
      </c>
      <c r="C96" s="423" t="s">
        <v>466</v>
      </c>
      <c r="D96" s="424" t="s">
        <v>678</v>
      </c>
      <c r="E96" s="423" t="s">
        <v>1560</v>
      </c>
      <c r="F96" s="424" t="s">
        <v>1561</v>
      </c>
      <c r="G96" s="423" t="s">
        <v>876</v>
      </c>
      <c r="H96" s="423" t="s">
        <v>877</v>
      </c>
      <c r="I96" s="425">
        <v>11.5</v>
      </c>
      <c r="J96" s="425">
        <v>90</v>
      </c>
      <c r="K96" s="426">
        <v>1035</v>
      </c>
    </row>
    <row r="97" spans="1:11" ht="14.4" customHeight="1" x14ac:dyDescent="0.3">
      <c r="A97" s="421" t="s">
        <v>461</v>
      </c>
      <c r="B97" s="422" t="s">
        <v>462</v>
      </c>
      <c r="C97" s="423" t="s">
        <v>466</v>
      </c>
      <c r="D97" s="424" t="s">
        <v>678</v>
      </c>
      <c r="E97" s="423" t="s">
        <v>1560</v>
      </c>
      <c r="F97" s="424" t="s">
        <v>1561</v>
      </c>
      <c r="G97" s="423" t="s">
        <v>878</v>
      </c>
      <c r="H97" s="423" t="s">
        <v>879</v>
      </c>
      <c r="I97" s="425">
        <v>4207.8566666666675</v>
      </c>
      <c r="J97" s="425">
        <v>15</v>
      </c>
      <c r="K97" s="426">
        <v>63117.9</v>
      </c>
    </row>
    <row r="98" spans="1:11" ht="14.4" customHeight="1" x14ac:dyDescent="0.3">
      <c r="A98" s="421" t="s">
        <v>461</v>
      </c>
      <c r="B98" s="422" t="s">
        <v>462</v>
      </c>
      <c r="C98" s="423" t="s">
        <v>466</v>
      </c>
      <c r="D98" s="424" t="s">
        <v>678</v>
      </c>
      <c r="E98" s="423" t="s">
        <v>1560</v>
      </c>
      <c r="F98" s="424" t="s">
        <v>1561</v>
      </c>
      <c r="G98" s="423" t="s">
        <v>880</v>
      </c>
      <c r="H98" s="423" t="s">
        <v>881</v>
      </c>
      <c r="I98" s="425">
        <v>562.65</v>
      </c>
      <c r="J98" s="425">
        <v>1</v>
      </c>
      <c r="K98" s="426">
        <v>562.65</v>
      </c>
    </row>
    <row r="99" spans="1:11" ht="14.4" customHeight="1" x14ac:dyDescent="0.3">
      <c r="A99" s="421" t="s">
        <v>461</v>
      </c>
      <c r="B99" s="422" t="s">
        <v>462</v>
      </c>
      <c r="C99" s="423" t="s">
        <v>466</v>
      </c>
      <c r="D99" s="424" t="s">
        <v>678</v>
      </c>
      <c r="E99" s="423" t="s">
        <v>1560</v>
      </c>
      <c r="F99" s="424" t="s">
        <v>1561</v>
      </c>
      <c r="G99" s="423" t="s">
        <v>882</v>
      </c>
      <c r="H99" s="423" t="s">
        <v>883</v>
      </c>
      <c r="I99" s="425">
        <v>5.58</v>
      </c>
      <c r="J99" s="425">
        <v>100</v>
      </c>
      <c r="K99" s="426">
        <v>558</v>
      </c>
    </row>
    <row r="100" spans="1:11" ht="14.4" customHeight="1" x14ac:dyDescent="0.3">
      <c r="A100" s="421" t="s">
        <v>461</v>
      </c>
      <c r="B100" s="422" t="s">
        <v>462</v>
      </c>
      <c r="C100" s="423" t="s">
        <v>466</v>
      </c>
      <c r="D100" s="424" t="s">
        <v>678</v>
      </c>
      <c r="E100" s="423" t="s">
        <v>1560</v>
      </c>
      <c r="F100" s="424" t="s">
        <v>1561</v>
      </c>
      <c r="G100" s="423" t="s">
        <v>884</v>
      </c>
      <c r="H100" s="423" t="s">
        <v>885</v>
      </c>
      <c r="I100" s="425">
        <v>826.08999999999992</v>
      </c>
      <c r="J100" s="425">
        <v>4</v>
      </c>
      <c r="K100" s="426">
        <v>3304.37</v>
      </c>
    </row>
    <row r="101" spans="1:11" ht="14.4" customHeight="1" x14ac:dyDescent="0.3">
      <c r="A101" s="421" t="s">
        <v>461</v>
      </c>
      <c r="B101" s="422" t="s">
        <v>462</v>
      </c>
      <c r="C101" s="423" t="s">
        <v>466</v>
      </c>
      <c r="D101" s="424" t="s">
        <v>678</v>
      </c>
      <c r="E101" s="423" t="s">
        <v>1560</v>
      </c>
      <c r="F101" s="424" t="s">
        <v>1561</v>
      </c>
      <c r="G101" s="423" t="s">
        <v>886</v>
      </c>
      <c r="H101" s="423" t="s">
        <v>887</v>
      </c>
      <c r="I101" s="425">
        <v>1122.8699999999999</v>
      </c>
      <c r="J101" s="425">
        <v>1</v>
      </c>
      <c r="K101" s="426">
        <v>1122.8699999999999</v>
      </c>
    </row>
    <row r="102" spans="1:11" ht="14.4" customHeight="1" x14ac:dyDescent="0.3">
      <c r="A102" s="421" t="s">
        <v>461</v>
      </c>
      <c r="B102" s="422" t="s">
        <v>462</v>
      </c>
      <c r="C102" s="423" t="s">
        <v>466</v>
      </c>
      <c r="D102" s="424" t="s">
        <v>678</v>
      </c>
      <c r="E102" s="423" t="s">
        <v>1560</v>
      </c>
      <c r="F102" s="424" t="s">
        <v>1561</v>
      </c>
      <c r="G102" s="423" t="s">
        <v>888</v>
      </c>
      <c r="H102" s="423" t="s">
        <v>889</v>
      </c>
      <c r="I102" s="425">
        <v>1003.09</v>
      </c>
      <c r="J102" s="425">
        <v>1</v>
      </c>
      <c r="K102" s="426">
        <v>1003.09</v>
      </c>
    </row>
    <row r="103" spans="1:11" ht="14.4" customHeight="1" x14ac:dyDescent="0.3">
      <c r="A103" s="421" t="s">
        <v>461</v>
      </c>
      <c r="B103" s="422" t="s">
        <v>462</v>
      </c>
      <c r="C103" s="423" t="s">
        <v>466</v>
      </c>
      <c r="D103" s="424" t="s">
        <v>678</v>
      </c>
      <c r="E103" s="423" t="s">
        <v>1560</v>
      </c>
      <c r="F103" s="424" t="s">
        <v>1561</v>
      </c>
      <c r="G103" s="423" t="s">
        <v>890</v>
      </c>
      <c r="H103" s="423" t="s">
        <v>891</v>
      </c>
      <c r="I103" s="425">
        <v>3156.75</v>
      </c>
      <c r="J103" s="425">
        <v>4</v>
      </c>
      <c r="K103" s="426">
        <v>12627</v>
      </c>
    </row>
    <row r="104" spans="1:11" ht="14.4" customHeight="1" x14ac:dyDescent="0.3">
      <c r="A104" s="421" t="s">
        <v>461</v>
      </c>
      <c r="B104" s="422" t="s">
        <v>462</v>
      </c>
      <c r="C104" s="423" t="s">
        <v>466</v>
      </c>
      <c r="D104" s="424" t="s">
        <v>678</v>
      </c>
      <c r="E104" s="423" t="s">
        <v>1560</v>
      </c>
      <c r="F104" s="424" t="s">
        <v>1561</v>
      </c>
      <c r="G104" s="423" t="s">
        <v>892</v>
      </c>
      <c r="H104" s="423" t="s">
        <v>893</v>
      </c>
      <c r="I104" s="425">
        <v>457.5</v>
      </c>
      <c r="J104" s="425">
        <v>5</v>
      </c>
      <c r="K104" s="426">
        <v>2287.5</v>
      </c>
    </row>
    <row r="105" spans="1:11" ht="14.4" customHeight="1" x14ac:dyDescent="0.3">
      <c r="A105" s="421" t="s">
        <v>461</v>
      </c>
      <c r="B105" s="422" t="s">
        <v>462</v>
      </c>
      <c r="C105" s="423" t="s">
        <v>466</v>
      </c>
      <c r="D105" s="424" t="s">
        <v>678</v>
      </c>
      <c r="E105" s="423" t="s">
        <v>1560</v>
      </c>
      <c r="F105" s="424" t="s">
        <v>1561</v>
      </c>
      <c r="G105" s="423" t="s">
        <v>894</v>
      </c>
      <c r="H105" s="423" t="s">
        <v>895</v>
      </c>
      <c r="I105" s="425">
        <v>159.69999999999999</v>
      </c>
      <c r="J105" s="425">
        <v>10</v>
      </c>
      <c r="K105" s="426">
        <v>1597</v>
      </c>
    </row>
    <row r="106" spans="1:11" ht="14.4" customHeight="1" x14ac:dyDescent="0.3">
      <c r="A106" s="421" t="s">
        <v>461</v>
      </c>
      <c r="B106" s="422" t="s">
        <v>462</v>
      </c>
      <c r="C106" s="423" t="s">
        <v>466</v>
      </c>
      <c r="D106" s="424" t="s">
        <v>678</v>
      </c>
      <c r="E106" s="423" t="s">
        <v>1560</v>
      </c>
      <c r="F106" s="424" t="s">
        <v>1561</v>
      </c>
      <c r="G106" s="423" t="s">
        <v>896</v>
      </c>
      <c r="H106" s="423" t="s">
        <v>897</v>
      </c>
      <c r="I106" s="425">
        <v>1380.92</v>
      </c>
      <c r="J106" s="425">
        <v>29</v>
      </c>
      <c r="K106" s="426">
        <v>40046.660000000003</v>
      </c>
    </row>
    <row r="107" spans="1:11" ht="14.4" customHeight="1" x14ac:dyDescent="0.3">
      <c r="A107" s="421" t="s">
        <v>461</v>
      </c>
      <c r="B107" s="422" t="s">
        <v>462</v>
      </c>
      <c r="C107" s="423" t="s">
        <v>466</v>
      </c>
      <c r="D107" s="424" t="s">
        <v>678</v>
      </c>
      <c r="E107" s="423" t="s">
        <v>1560</v>
      </c>
      <c r="F107" s="424" t="s">
        <v>1561</v>
      </c>
      <c r="G107" s="423" t="s">
        <v>898</v>
      </c>
      <c r="H107" s="423" t="s">
        <v>899</v>
      </c>
      <c r="I107" s="425">
        <v>1037.3033333333333</v>
      </c>
      <c r="J107" s="425">
        <v>46</v>
      </c>
      <c r="K107" s="426">
        <v>47855.519999999997</v>
      </c>
    </row>
    <row r="108" spans="1:11" ht="14.4" customHeight="1" x14ac:dyDescent="0.3">
      <c r="A108" s="421" t="s">
        <v>461</v>
      </c>
      <c r="B108" s="422" t="s">
        <v>462</v>
      </c>
      <c r="C108" s="423" t="s">
        <v>466</v>
      </c>
      <c r="D108" s="424" t="s">
        <v>678</v>
      </c>
      <c r="E108" s="423" t="s">
        <v>1560</v>
      </c>
      <c r="F108" s="424" t="s">
        <v>1561</v>
      </c>
      <c r="G108" s="423" t="s">
        <v>900</v>
      </c>
      <c r="H108" s="423" t="s">
        <v>901</v>
      </c>
      <c r="I108" s="425">
        <v>435.6</v>
      </c>
      <c r="J108" s="425">
        <v>4</v>
      </c>
      <c r="K108" s="426">
        <v>1742.4</v>
      </c>
    </row>
    <row r="109" spans="1:11" ht="14.4" customHeight="1" x14ac:dyDescent="0.3">
      <c r="A109" s="421" t="s">
        <v>461</v>
      </c>
      <c r="B109" s="422" t="s">
        <v>462</v>
      </c>
      <c r="C109" s="423" t="s">
        <v>466</v>
      </c>
      <c r="D109" s="424" t="s">
        <v>678</v>
      </c>
      <c r="E109" s="423" t="s">
        <v>1560</v>
      </c>
      <c r="F109" s="424" t="s">
        <v>1561</v>
      </c>
      <c r="G109" s="423" t="s">
        <v>902</v>
      </c>
      <c r="H109" s="423" t="s">
        <v>903</v>
      </c>
      <c r="I109" s="425">
        <v>1169.4357142857143</v>
      </c>
      <c r="J109" s="425">
        <v>16</v>
      </c>
      <c r="K109" s="426">
        <v>18734.050000000003</v>
      </c>
    </row>
    <row r="110" spans="1:11" ht="14.4" customHeight="1" x14ac:dyDescent="0.3">
      <c r="A110" s="421" t="s">
        <v>461</v>
      </c>
      <c r="B110" s="422" t="s">
        <v>462</v>
      </c>
      <c r="C110" s="423" t="s">
        <v>466</v>
      </c>
      <c r="D110" s="424" t="s">
        <v>678</v>
      </c>
      <c r="E110" s="423" t="s">
        <v>1560</v>
      </c>
      <c r="F110" s="424" t="s">
        <v>1561</v>
      </c>
      <c r="G110" s="423" t="s">
        <v>904</v>
      </c>
      <c r="H110" s="423" t="s">
        <v>905</v>
      </c>
      <c r="I110" s="425">
        <v>1011.925</v>
      </c>
      <c r="J110" s="425">
        <v>3</v>
      </c>
      <c r="K110" s="426">
        <v>3035.7799999999997</v>
      </c>
    </row>
    <row r="111" spans="1:11" ht="14.4" customHeight="1" x14ac:dyDescent="0.3">
      <c r="A111" s="421" t="s">
        <v>461</v>
      </c>
      <c r="B111" s="422" t="s">
        <v>462</v>
      </c>
      <c r="C111" s="423" t="s">
        <v>466</v>
      </c>
      <c r="D111" s="424" t="s">
        <v>678</v>
      </c>
      <c r="E111" s="423" t="s">
        <v>1560</v>
      </c>
      <c r="F111" s="424" t="s">
        <v>1561</v>
      </c>
      <c r="G111" s="423" t="s">
        <v>906</v>
      </c>
      <c r="H111" s="423" t="s">
        <v>907</v>
      </c>
      <c r="I111" s="425">
        <v>1840</v>
      </c>
      <c r="J111" s="425">
        <v>1</v>
      </c>
      <c r="K111" s="426">
        <v>1840</v>
      </c>
    </row>
    <row r="112" spans="1:11" ht="14.4" customHeight="1" x14ac:dyDescent="0.3">
      <c r="A112" s="421" t="s">
        <v>461</v>
      </c>
      <c r="B112" s="422" t="s">
        <v>462</v>
      </c>
      <c r="C112" s="423" t="s">
        <v>466</v>
      </c>
      <c r="D112" s="424" t="s">
        <v>678</v>
      </c>
      <c r="E112" s="423" t="s">
        <v>1560</v>
      </c>
      <c r="F112" s="424" t="s">
        <v>1561</v>
      </c>
      <c r="G112" s="423" t="s">
        <v>908</v>
      </c>
      <c r="H112" s="423" t="s">
        <v>909</v>
      </c>
      <c r="I112" s="425">
        <v>548.30999999999995</v>
      </c>
      <c r="J112" s="425">
        <v>3</v>
      </c>
      <c r="K112" s="426">
        <v>1644.9299999999998</v>
      </c>
    </row>
    <row r="113" spans="1:11" ht="14.4" customHeight="1" x14ac:dyDescent="0.3">
      <c r="A113" s="421" t="s">
        <v>461</v>
      </c>
      <c r="B113" s="422" t="s">
        <v>462</v>
      </c>
      <c r="C113" s="423" t="s">
        <v>466</v>
      </c>
      <c r="D113" s="424" t="s">
        <v>678</v>
      </c>
      <c r="E113" s="423" t="s">
        <v>1560</v>
      </c>
      <c r="F113" s="424" t="s">
        <v>1561</v>
      </c>
      <c r="G113" s="423" t="s">
        <v>910</v>
      </c>
      <c r="H113" s="423" t="s">
        <v>911</v>
      </c>
      <c r="I113" s="425">
        <v>1178.3499999999999</v>
      </c>
      <c r="J113" s="425">
        <v>5</v>
      </c>
      <c r="K113" s="426">
        <v>5886.4</v>
      </c>
    </row>
    <row r="114" spans="1:11" ht="14.4" customHeight="1" x14ac:dyDescent="0.3">
      <c r="A114" s="421" t="s">
        <v>461</v>
      </c>
      <c r="B114" s="422" t="s">
        <v>462</v>
      </c>
      <c r="C114" s="423" t="s">
        <v>466</v>
      </c>
      <c r="D114" s="424" t="s">
        <v>678</v>
      </c>
      <c r="E114" s="423" t="s">
        <v>1560</v>
      </c>
      <c r="F114" s="424" t="s">
        <v>1561</v>
      </c>
      <c r="G114" s="423" t="s">
        <v>912</v>
      </c>
      <c r="H114" s="423" t="s">
        <v>913</v>
      </c>
      <c r="I114" s="425">
        <v>565.91666666666663</v>
      </c>
      <c r="J114" s="425">
        <v>12</v>
      </c>
      <c r="K114" s="426">
        <v>6790.99</v>
      </c>
    </row>
    <row r="115" spans="1:11" ht="14.4" customHeight="1" x14ac:dyDescent="0.3">
      <c r="A115" s="421" t="s">
        <v>461</v>
      </c>
      <c r="B115" s="422" t="s">
        <v>462</v>
      </c>
      <c r="C115" s="423" t="s">
        <v>466</v>
      </c>
      <c r="D115" s="424" t="s">
        <v>678</v>
      </c>
      <c r="E115" s="423" t="s">
        <v>1560</v>
      </c>
      <c r="F115" s="424" t="s">
        <v>1561</v>
      </c>
      <c r="G115" s="423" t="s">
        <v>914</v>
      </c>
      <c r="H115" s="423" t="s">
        <v>915</v>
      </c>
      <c r="I115" s="425">
        <v>53.94</v>
      </c>
      <c r="J115" s="425">
        <v>10</v>
      </c>
      <c r="K115" s="426">
        <v>539.4</v>
      </c>
    </row>
    <row r="116" spans="1:11" ht="14.4" customHeight="1" x14ac:dyDescent="0.3">
      <c r="A116" s="421" t="s">
        <v>461</v>
      </c>
      <c r="B116" s="422" t="s">
        <v>462</v>
      </c>
      <c r="C116" s="423" t="s">
        <v>466</v>
      </c>
      <c r="D116" s="424" t="s">
        <v>678</v>
      </c>
      <c r="E116" s="423" t="s">
        <v>1560</v>
      </c>
      <c r="F116" s="424" t="s">
        <v>1561</v>
      </c>
      <c r="G116" s="423" t="s">
        <v>916</v>
      </c>
      <c r="H116" s="423" t="s">
        <v>917</v>
      </c>
      <c r="I116" s="425">
        <v>83.7</v>
      </c>
      <c r="J116" s="425">
        <v>10</v>
      </c>
      <c r="K116" s="426">
        <v>837</v>
      </c>
    </row>
    <row r="117" spans="1:11" ht="14.4" customHeight="1" x14ac:dyDescent="0.3">
      <c r="A117" s="421" t="s">
        <v>461</v>
      </c>
      <c r="B117" s="422" t="s">
        <v>462</v>
      </c>
      <c r="C117" s="423" t="s">
        <v>466</v>
      </c>
      <c r="D117" s="424" t="s">
        <v>678</v>
      </c>
      <c r="E117" s="423" t="s">
        <v>1560</v>
      </c>
      <c r="F117" s="424" t="s">
        <v>1561</v>
      </c>
      <c r="G117" s="423" t="s">
        <v>918</v>
      </c>
      <c r="H117" s="423" t="s">
        <v>919</v>
      </c>
      <c r="I117" s="425">
        <v>1349.39</v>
      </c>
      <c r="J117" s="425">
        <v>3</v>
      </c>
      <c r="K117" s="426">
        <v>4048.17</v>
      </c>
    </row>
    <row r="118" spans="1:11" ht="14.4" customHeight="1" x14ac:dyDescent="0.3">
      <c r="A118" s="421" t="s">
        <v>461</v>
      </c>
      <c r="B118" s="422" t="s">
        <v>462</v>
      </c>
      <c r="C118" s="423" t="s">
        <v>466</v>
      </c>
      <c r="D118" s="424" t="s">
        <v>678</v>
      </c>
      <c r="E118" s="423" t="s">
        <v>1560</v>
      </c>
      <c r="F118" s="424" t="s">
        <v>1561</v>
      </c>
      <c r="G118" s="423" t="s">
        <v>920</v>
      </c>
      <c r="H118" s="423" t="s">
        <v>921</v>
      </c>
      <c r="I118" s="425">
        <v>2577.3000000000002</v>
      </c>
      <c r="J118" s="425">
        <v>1</v>
      </c>
      <c r="K118" s="426">
        <v>2577.3000000000002</v>
      </c>
    </row>
    <row r="119" spans="1:11" ht="14.4" customHeight="1" x14ac:dyDescent="0.3">
      <c r="A119" s="421" t="s">
        <v>461</v>
      </c>
      <c r="B119" s="422" t="s">
        <v>462</v>
      </c>
      <c r="C119" s="423" t="s">
        <v>466</v>
      </c>
      <c r="D119" s="424" t="s">
        <v>678</v>
      </c>
      <c r="E119" s="423" t="s">
        <v>1560</v>
      </c>
      <c r="F119" s="424" t="s">
        <v>1561</v>
      </c>
      <c r="G119" s="423" t="s">
        <v>922</v>
      </c>
      <c r="H119" s="423" t="s">
        <v>923</v>
      </c>
      <c r="I119" s="425">
        <v>72.710000000000008</v>
      </c>
      <c r="J119" s="425">
        <v>200</v>
      </c>
      <c r="K119" s="426">
        <v>14541.9</v>
      </c>
    </row>
    <row r="120" spans="1:11" ht="14.4" customHeight="1" x14ac:dyDescent="0.3">
      <c r="A120" s="421" t="s">
        <v>461</v>
      </c>
      <c r="B120" s="422" t="s">
        <v>462</v>
      </c>
      <c r="C120" s="423" t="s">
        <v>466</v>
      </c>
      <c r="D120" s="424" t="s">
        <v>678</v>
      </c>
      <c r="E120" s="423" t="s">
        <v>1560</v>
      </c>
      <c r="F120" s="424" t="s">
        <v>1561</v>
      </c>
      <c r="G120" s="423" t="s">
        <v>924</v>
      </c>
      <c r="H120" s="423" t="s">
        <v>925</v>
      </c>
      <c r="I120" s="425">
        <v>345</v>
      </c>
      <c r="J120" s="425">
        <v>2</v>
      </c>
      <c r="K120" s="426">
        <v>690</v>
      </c>
    </row>
    <row r="121" spans="1:11" ht="14.4" customHeight="1" x14ac:dyDescent="0.3">
      <c r="A121" s="421" t="s">
        <v>461</v>
      </c>
      <c r="B121" s="422" t="s">
        <v>462</v>
      </c>
      <c r="C121" s="423" t="s">
        <v>466</v>
      </c>
      <c r="D121" s="424" t="s">
        <v>678</v>
      </c>
      <c r="E121" s="423" t="s">
        <v>1560</v>
      </c>
      <c r="F121" s="424" t="s">
        <v>1561</v>
      </c>
      <c r="G121" s="423" t="s">
        <v>926</v>
      </c>
      <c r="H121" s="423" t="s">
        <v>927</v>
      </c>
      <c r="I121" s="425">
        <v>897.41499999999996</v>
      </c>
      <c r="J121" s="425">
        <v>12</v>
      </c>
      <c r="K121" s="426">
        <v>10769</v>
      </c>
    </row>
    <row r="122" spans="1:11" ht="14.4" customHeight="1" x14ac:dyDescent="0.3">
      <c r="A122" s="421" t="s">
        <v>461</v>
      </c>
      <c r="B122" s="422" t="s">
        <v>462</v>
      </c>
      <c r="C122" s="423" t="s">
        <v>466</v>
      </c>
      <c r="D122" s="424" t="s">
        <v>678</v>
      </c>
      <c r="E122" s="423" t="s">
        <v>1560</v>
      </c>
      <c r="F122" s="424" t="s">
        <v>1561</v>
      </c>
      <c r="G122" s="423" t="s">
        <v>928</v>
      </c>
      <c r="H122" s="423" t="s">
        <v>929</v>
      </c>
      <c r="I122" s="425">
        <v>3943.35</v>
      </c>
      <c r="J122" s="425">
        <v>1</v>
      </c>
      <c r="K122" s="426">
        <v>3943.35</v>
      </c>
    </row>
    <row r="123" spans="1:11" ht="14.4" customHeight="1" x14ac:dyDescent="0.3">
      <c r="A123" s="421" t="s">
        <v>461</v>
      </c>
      <c r="B123" s="422" t="s">
        <v>462</v>
      </c>
      <c r="C123" s="423" t="s">
        <v>466</v>
      </c>
      <c r="D123" s="424" t="s">
        <v>678</v>
      </c>
      <c r="E123" s="423" t="s">
        <v>1560</v>
      </c>
      <c r="F123" s="424" t="s">
        <v>1561</v>
      </c>
      <c r="G123" s="423" t="s">
        <v>930</v>
      </c>
      <c r="H123" s="423" t="s">
        <v>931</v>
      </c>
      <c r="I123" s="425">
        <v>146.93</v>
      </c>
      <c r="J123" s="425">
        <v>12</v>
      </c>
      <c r="K123" s="426">
        <v>1763.2</v>
      </c>
    </row>
    <row r="124" spans="1:11" ht="14.4" customHeight="1" x14ac:dyDescent="0.3">
      <c r="A124" s="421" t="s">
        <v>461</v>
      </c>
      <c r="B124" s="422" t="s">
        <v>462</v>
      </c>
      <c r="C124" s="423" t="s">
        <v>466</v>
      </c>
      <c r="D124" s="424" t="s">
        <v>678</v>
      </c>
      <c r="E124" s="423" t="s">
        <v>1560</v>
      </c>
      <c r="F124" s="424" t="s">
        <v>1561</v>
      </c>
      <c r="G124" s="423" t="s">
        <v>932</v>
      </c>
      <c r="H124" s="423" t="s">
        <v>933</v>
      </c>
      <c r="I124" s="425">
        <v>5.43</v>
      </c>
      <c r="J124" s="425">
        <v>240</v>
      </c>
      <c r="K124" s="426">
        <v>1310.96</v>
      </c>
    </row>
    <row r="125" spans="1:11" ht="14.4" customHeight="1" x14ac:dyDescent="0.3">
      <c r="A125" s="421" t="s">
        <v>461</v>
      </c>
      <c r="B125" s="422" t="s">
        <v>462</v>
      </c>
      <c r="C125" s="423" t="s">
        <v>466</v>
      </c>
      <c r="D125" s="424" t="s">
        <v>678</v>
      </c>
      <c r="E125" s="423" t="s">
        <v>1560</v>
      </c>
      <c r="F125" s="424" t="s">
        <v>1561</v>
      </c>
      <c r="G125" s="423" t="s">
        <v>934</v>
      </c>
      <c r="H125" s="423" t="s">
        <v>935</v>
      </c>
      <c r="I125" s="425">
        <v>423.5</v>
      </c>
      <c r="J125" s="425">
        <v>12</v>
      </c>
      <c r="K125" s="426">
        <v>4888.3999999999996</v>
      </c>
    </row>
    <row r="126" spans="1:11" ht="14.4" customHeight="1" x14ac:dyDescent="0.3">
      <c r="A126" s="421" t="s">
        <v>461</v>
      </c>
      <c r="B126" s="422" t="s">
        <v>462</v>
      </c>
      <c r="C126" s="423" t="s">
        <v>466</v>
      </c>
      <c r="D126" s="424" t="s">
        <v>678</v>
      </c>
      <c r="E126" s="423" t="s">
        <v>1560</v>
      </c>
      <c r="F126" s="424" t="s">
        <v>1561</v>
      </c>
      <c r="G126" s="423" t="s">
        <v>936</v>
      </c>
      <c r="H126" s="423" t="s">
        <v>937</v>
      </c>
      <c r="I126" s="425">
        <v>3.31</v>
      </c>
      <c r="J126" s="425">
        <v>100</v>
      </c>
      <c r="K126" s="426">
        <v>330.78</v>
      </c>
    </row>
    <row r="127" spans="1:11" ht="14.4" customHeight="1" x14ac:dyDescent="0.3">
      <c r="A127" s="421" t="s">
        <v>461</v>
      </c>
      <c r="B127" s="422" t="s">
        <v>462</v>
      </c>
      <c r="C127" s="423" t="s">
        <v>466</v>
      </c>
      <c r="D127" s="424" t="s">
        <v>678</v>
      </c>
      <c r="E127" s="423" t="s">
        <v>1560</v>
      </c>
      <c r="F127" s="424" t="s">
        <v>1561</v>
      </c>
      <c r="G127" s="423" t="s">
        <v>938</v>
      </c>
      <c r="H127" s="423" t="s">
        <v>939</v>
      </c>
      <c r="I127" s="425">
        <v>59.293333333333329</v>
      </c>
      <c r="J127" s="425">
        <v>90</v>
      </c>
      <c r="K127" s="426">
        <v>5336.4</v>
      </c>
    </row>
    <row r="128" spans="1:11" ht="14.4" customHeight="1" x14ac:dyDescent="0.3">
      <c r="A128" s="421" t="s">
        <v>461</v>
      </c>
      <c r="B128" s="422" t="s">
        <v>462</v>
      </c>
      <c r="C128" s="423" t="s">
        <v>466</v>
      </c>
      <c r="D128" s="424" t="s">
        <v>678</v>
      </c>
      <c r="E128" s="423" t="s">
        <v>1560</v>
      </c>
      <c r="F128" s="424" t="s">
        <v>1561</v>
      </c>
      <c r="G128" s="423" t="s">
        <v>940</v>
      </c>
      <c r="H128" s="423" t="s">
        <v>941</v>
      </c>
      <c r="I128" s="425">
        <v>114.38</v>
      </c>
      <c r="J128" s="425">
        <v>8</v>
      </c>
      <c r="K128" s="426">
        <v>902.91</v>
      </c>
    </row>
    <row r="129" spans="1:11" ht="14.4" customHeight="1" x14ac:dyDescent="0.3">
      <c r="A129" s="421" t="s">
        <v>461</v>
      </c>
      <c r="B129" s="422" t="s">
        <v>462</v>
      </c>
      <c r="C129" s="423" t="s">
        <v>466</v>
      </c>
      <c r="D129" s="424" t="s">
        <v>678</v>
      </c>
      <c r="E129" s="423" t="s">
        <v>1560</v>
      </c>
      <c r="F129" s="424" t="s">
        <v>1561</v>
      </c>
      <c r="G129" s="423" t="s">
        <v>942</v>
      </c>
      <c r="H129" s="423" t="s">
        <v>943</v>
      </c>
      <c r="I129" s="425">
        <v>4207.87</v>
      </c>
      <c r="J129" s="425">
        <v>5</v>
      </c>
      <c r="K129" s="426">
        <v>21039.35</v>
      </c>
    </row>
    <row r="130" spans="1:11" ht="14.4" customHeight="1" x14ac:dyDescent="0.3">
      <c r="A130" s="421" t="s">
        <v>461</v>
      </c>
      <c r="B130" s="422" t="s">
        <v>462</v>
      </c>
      <c r="C130" s="423" t="s">
        <v>466</v>
      </c>
      <c r="D130" s="424" t="s">
        <v>678</v>
      </c>
      <c r="E130" s="423" t="s">
        <v>1560</v>
      </c>
      <c r="F130" s="424" t="s">
        <v>1561</v>
      </c>
      <c r="G130" s="423" t="s">
        <v>944</v>
      </c>
      <c r="H130" s="423" t="s">
        <v>945</v>
      </c>
      <c r="I130" s="425">
        <v>231.69333333333336</v>
      </c>
      <c r="J130" s="425">
        <v>8</v>
      </c>
      <c r="K130" s="426">
        <v>1890.2</v>
      </c>
    </row>
    <row r="131" spans="1:11" ht="14.4" customHeight="1" x14ac:dyDescent="0.3">
      <c r="A131" s="421" t="s">
        <v>461</v>
      </c>
      <c r="B131" s="422" t="s">
        <v>462</v>
      </c>
      <c r="C131" s="423" t="s">
        <v>466</v>
      </c>
      <c r="D131" s="424" t="s">
        <v>678</v>
      </c>
      <c r="E131" s="423" t="s">
        <v>1560</v>
      </c>
      <c r="F131" s="424" t="s">
        <v>1561</v>
      </c>
      <c r="G131" s="423" t="s">
        <v>946</v>
      </c>
      <c r="H131" s="423" t="s">
        <v>947</v>
      </c>
      <c r="I131" s="425">
        <v>145.6</v>
      </c>
      <c r="J131" s="425">
        <v>24</v>
      </c>
      <c r="K131" s="426">
        <v>3494.39</v>
      </c>
    </row>
    <row r="132" spans="1:11" ht="14.4" customHeight="1" x14ac:dyDescent="0.3">
      <c r="A132" s="421" t="s">
        <v>461</v>
      </c>
      <c r="B132" s="422" t="s">
        <v>462</v>
      </c>
      <c r="C132" s="423" t="s">
        <v>466</v>
      </c>
      <c r="D132" s="424" t="s">
        <v>678</v>
      </c>
      <c r="E132" s="423" t="s">
        <v>1560</v>
      </c>
      <c r="F132" s="424" t="s">
        <v>1561</v>
      </c>
      <c r="G132" s="423" t="s">
        <v>948</v>
      </c>
      <c r="H132" s="423" t="s">
        <v>949</v>
      </c>
      <c r="I132" s="425">
        <v>164.8</v>
      </c>
      <c r="J132" s="425">
        <v>2</v>
      </c>
      <c r="K132" s="426">
        <v>329.6</v>
      </c>
    </row>
    <row r="133" spans="1:11" ht="14.4" customHeight="1" x14ac:dyDescent="0.3">
      <c r="A133" s="421" t="s">
        <v>461</v>
      </c>
      <c r="B133" s="422" t="s">
        <v>462</v>
      </c>
      <c r="C133" s="423" t="s">
        <v>466</v>
      </c>
      <c r="D133" s="424" t="s">
        <v>678</v>
      </c>
      <c r="E133" s="423" t="s">
        <v>1560</v>
      </c>
      <c r="F133" s="424" t="s">
        <v>1561</v>
      </c>
      <c r="G133" s="423" t="s">
        <v>950</v>
      </c>
      <c r="H133" s="423" t="s">
        <v>951</v>
      </c>
      <c r="I133" s="425">
        <v>994.62</v>
      </c>
      <c r="J133" s="425">
        <v>3</v>
      </c>
      <c r="K133" s="426">
        <v>2983.86</v>
      </c>
    </row>
    <row r="134" spans="1:11" ht="14.4" customHeight="1" x14ac:dyDescent="0.3">
      <c r="A134" s="421" t="s">
        <v>461</v>
      </c>
      <c r="B134" s="422" t="s">
        <v>462</v>
      </c>
      <c r="C134" s="423" t="s">
        <v>466</v>
      </c>
      <c r="D134" s="424" t="s">
        <v>678</v>
      </c>
      <c r="E134" s="423" t="s">
        <v>1560</v>
      </c>
      <c r="F134" s="424" t="s">
        <v>1561</v>
      </c>
      <c r="G134" s="423" t="s">
        <v>952</v>
      </c>
      <c r="H134" s="423" t="s">
        <v>953</v>
      </c>
      <c r="I134" s="425">
        <v>865.15</v>
      </c>
      <c r="J134" s="425">
        <v>1</v>
      </c>
      <c r="K134" s="426">
        <v>865.15</v>
      </c>
    </row>
    <row r="135" spans="1:11" ht="14.4" customHeight="1" x14ac:dyDescent="0.3">
      <c r="A135" s="421" t="s">
        <v>461</v>
      </c>
      <c r="B135" s="422" t="s">
        <v>462</v>
      </c>
      <c r="C135" s="423" t="s">
        <v>466</v>
      </c>
      <c r="D135" s="424" t="s">
        <v>678</v>
      </c>
      <c r="E135" s="423" t="s">
        <v>1560</v>
      </c>
      <c r="F135" s="424" t="s">
        <v>1561</v>
      </c>
      <c r="G135" s="423" t="s">
        <v>954</v>
      </c>
      <c r="H135" s="423" t="s">
        <v>955</v>
      </c>
      <c r="I135" s="425">
        <v>1038.5833333333333</v>
      </c>
      <c r="J135" s="425">
        <v>3</v>
      </c>
      <c r="K135" s="426">
        <v>3115.75</v>
      </c>
    </row>
    <row r="136" spans="1:11" ht="14.4" customHeight="1" x14ac:dyDescent="0.3">
      <c r="A136" s="421" t="s">
        <v>461</v>
      </c>
      <c r="B136" s="422" t="s">
        <v>462</v>
      </c>
      <c r="C136" s="423" t="s">
        <v>466</v>
      </c>
      <c r="D136" s="424" t="s">
        <v>678</v>
      </c>
      <c r="E136" s="423" t="s">
        <v>1560</v>
      </c>
      <c r="F136" s="424" t="s">
        <v>1561</v>
      </c>
      <c r="G136" s="423" t="s">
        <v>956</v>
      </c>
      <c r="H136" s="423" t="s">
        <v>957</v>
      </c>
      <c r="I136" s="425">
        <v>1268.5</v>
      </c>
      <c r="J136" s="425">
        <v>2</v>
      </c>
      <c r="K136" s="426">
        <v>2537</v>
      </c>
    </row>
    <row r="137" spans="1:11" ht="14.4" customHeight="1" x14ac:dyDescent="0.3">
      <c r="A137" s="421" t="s">
        <v>461</v>
      </c>
      <c r="B137" s="422" t="s">
        <v>462</v>
      </c>
      <c r="C137" s="423" t="s">
        <v>466</v>
      </c>
      <c r="D137" s="424" t="s">
        <v>678</v>
      </c>
      <c r="E137" s="423" t="s">
        <v>1560</v>
      </c>
      <c r="F137" s="424" t="s">
        <v>1561</v>
      </c>
      <c r="G137" s="423" t="s">
        <v>958</v>
      </c>
      <c r="H137" s="423" t="s">
        <v>959</v>
      </c>
      <c r="I137" s="425">
        <v>41.74</v>
      </c>
      <c r="J137" s="425">
        <v>20</v>
      </c>
      <c r="K137" s="426">
        <v>834.9</v>
      </c>
    </row>
    <row r="138" spans="1:11" ht="14.4" customHeight="1" x14ac:dyDescent="0.3">
      <c r="A138" s="421" t="s">
        <v>461</v>
      </c>
      <c r="B138" s="422" t="s">
        <v>462</v>
      </c>
      <c r="C138" s="423" t="s">
        <v>466</v>
      </c>
      <c r="D138" s="424" t="s">
        <v>678</v>
      </c>
      <c r="E138" s="423" t="s">
        <v>1560</v>
      </c>
      <c r="F138" s="424" t="s">
        <v>1561</v>
      </c>
      <c r="G138" s="423" t="s">
        <v>960</v>
      </c>
      <c r="H138" s="423" t="s">
        <v>961</v>
      </c>
      <c r="I138" s="425">
        <v>158.62</v>
      </c>
      <c r="J138" s="425">
        <v>2</v>
      </c>
      <c r="K138" s="426">
        <v>317.24</v>
      </c>
    </row>
    <row r="139" spans="1:11" ht="14.4" customHeight="1" x14ac:dyDescent="0.3">
      <c r="A139" s="421" t="s">
        <v>461</v>
      </c>
      <c r="B139" s="422" t="s">
        <v>462</v>
      </c>
      <c r="C139" s="423" t="s">
        <v>466</v>
      </c>
      <c r="D139" s="424" t="s">
        <v>678</v>
      </c>
      <c r="E139" s="423" t="s">
        <v>1560</v>
      </c>
      <c r="F139" s="424" t="s">
        <v>1561</v>
      </c>
      <c r="G139" s="423" t="s">
        <v>962</v>
      </c>
      <c r="H139" s="423" t="s">
        <v>963</v>
      </c>
      <c r="I139" s="425">
        <v>1.75</v>
      </c>
      <c r="J139" s="425">
        <v>200</v>
      </c>
      <c r="K139" s="426">
        <v>349.4</v>
      </c>
    </row>
    <row r="140" spans="1:11" ht="14.4" customHeight="1" x14ac:dyDescent="0.3">
      <c r="A140" s="421" t="s">
        <v>461</v>
      </c>
      <c r="B140" s="422" t="s">
        <v>462</v>
      </c>
      <c r="C140" s="423" t="s">
        <v>466</v>
      </c>
      <c r="D140" s="424" t="s">
        <v>678</v>
      </c>
      <c r="E140" s="423" t="s">
        <v>1560</v>
      </c>
      <c r="F140" s="424" t="s">
        <v>1561</v>
      </c>
      <c r="G140" s="423" t="s">
        <v>964</v>
      </c>
      <c r="H140" s="423" t="s">
        <v>965</v>
      </c>
      <c r="I140" s="425">
        <v>360.58</v>
      </c>
      <c r="J140" s="425">
        <v>3</v>
      </c>
      <c r="K140" s="426">
        <v>1081.74</v>
      </c>
    </row>
    <row r="141" spans="1:11" ht="14.4" customHeight="1" x14ac:dyDescent="0.3">
      <c r="A141" s="421" t="s">
        <v>461</v>
      </c>
      <c r="B141" s="422" t="s">
        <v>462</v>
      </c>
      <c r="C141" s="423" t="s">
        <v>466</v>
      </c>
      <c r="D141" s="424" t="s">
        <v>678</v>
      </c>
      <c r="E141" s="423" t="s">
        <v>1560</v>
      </c>
      <c r="F141" s="424" t="s">
        <v>1561</v>
      </c>
      <c r="G141" s="423" t="s">
        <v>966</v>
      </c>
      <c r="H141" s="423" t="s">
        <v>967</v>
      </c>
      <c r="I141" s="425">
        <v>37.51</v>
      </c>
      <c r="J141" s="425">
        <v>18</v>
      </c>
      <c r="K141" s="426">
        <v>675.18</v>
      </c>
    </row>
    <row r="142" spans="1:11" ht="14.4" customHeight="1" x14ac:dyDescent="0.3">
      <c r="A142" s="421" t="s">
        <v>461</v>
      </c>
      <c r="B142" s="422" t="s">
        <v>462</v>
      </c>
      <c r="C142" s="423" t="s">
        <v>466</v>
      </c>
      <c r="D142" s="424" t="s">
        <v>678</v>
      </c>
      <c r="E142" s="423" t="s">
        <v>1560</v>
      </c>
      <c r="F142" s="424" t="s">
        <v>1561</v>
      </c>
      <c r="G142" s="423" t="s">
        <v>966</v>
      </c>
      <c r="H142" s="423" t="s">
        <v>968</v>
      </c>
      <c r="I142" s="425">
        <v>37.51</v>
      </c>
      <c r="J142" s="425">
        <v>18</v>
      </c>
      <c r="K142" s="426">
        <v>675.18</v>
      </c>
    </row>
    <row r="143" spans="1:11" ht="14.4" customHeight="1" x14ac:dyDescent="0.3">
      <c r="A143" s="421" t="s">
        <v>461</v>
      </c>
      <c r="B143" s="422" t="s">
        <v>462</v>
      </c>
      <c r="C143" s="423" t="s">
        <v>466</v>
      </c>
      <c r="D143" s="424" t="s">
        <v>678</v>
      </c>
      <c r="E143" s="423" t="s">
        <v>1560</v>
      </c>
      <c r="F143" s="424" t="s">
        <v>1561</v>
      </c>
      <c r="G143" s="423" t="s">
        <v>969</v>
      </c>
      <c r="H143" s="423" t="s">
        <v>970</v>
      </c>
      <c r="I143" s="425">
        <v>1015.6849999999999</v>
      </c>
      <c r="J143" s="425">
        <v>9</v>
      </c>
      <c r="K143" s="426">
        <v>9130.6</v>
      </c>
    </row>
    <row r="144" spans="1:11" ht="14.4" customHeight="1" x14ac:dyDescent="0.3">
      <c r="A144" s="421" t="s">
        <v>461</v>
      </c>
      <c r="B144" s="422" t="s">
        <v>462</v>
      </c>
      <c r="C144" s="423" t="s">
        <v>466</v>
      </c>
      <c r="D144" s="424" t="s">
        <v>678</v>
      </c>
      <c r="E144" s="423" t="s">
        <v>1560</v>
      </c>
      <c r="F144" s="424" t="s">
        <v>1561</v>
      </c>
      <c r="G144" s="423" t="s">
        <v>969</v>
      </c>
      <c r="H144" s="423" t="s">
        <v>971</v>
      </c>
      <c r="I144" s="425">
        <v>1005.1</v>
      </c>
      <c r="J144" s="425">
        <v>8</v>
      </c>
      <c r="K144" s="426">
        <v>8040.8</v>
      </c>
    </row>
    <row r="145" spans="1:11" ht="14.4" customHeight="1" x14ac:dyDescent="0.3">
      <c r="A145" s="421" t="s">
        <v>461</v>
      </c>
      <c r="B145" s="422" t="s">
        <v>462</v>
      </c>
      <c r="C145" s="423" t="s">
        <v>466</v>
      </c>
      <c r="D145" s="424" t="s">
        <v>678</v>
      </c>
      <c r="E145" s="423" t="s">
        <v>1560</v>
      </c>
      <c r="F145" s="424" t="s">
        <v>1561</v>
      </c>
      <c r="G145" s="423" t="s">
        <v>972</v>
      </c>
      <c r="H145" s="423" t="s">
        <v>973</v>
      </c>
      <c r="I145" s="425">
        <v>690.91</v>
      </c>
      <c r="J145" s="425">
        <v>1</v>
      </c>
      <c r="K145" s="426">
        <v>690.91</v>
      </c>
    </row>
    <row r="146" spans="1:11" ht="14.4" customHeight="1" x14ac:dyDescent="0.3">
      <c r="A146" s="421" t="s">
        <v>461</v>
      </c>
      <c r="B146" s="422" t="s">
        <v>462</v>
      </c>
      <c r="C146" s="423" t="s">
        <v>466</v>
      </c>
      <c r="D146" s="424" t="s">
        <v>678</v>
      </c>
      <c r="E146" s="423" t="s">
        <v>1560</v>
      </c>
      <c r="F146" s="424" t="s">
        <v>1561</v>
      </c>
      <c r="G146" s="423" t="s">
        <v>974</v>
      </c>
      <c r="H146" s="423" t="s">
        <v>975</v>
      </c>
      <c r="I146" s="425">
        <v>808.1</v>
      </c>
      <c r="J146" s="425">
        <v>3</v>
      </c>
      <c r="K146" s="426">
        <v>2424.3000000000002</v>
      </c>
    </row>
    <row r="147" spans="1:11" ht="14.4" customHeight="1" x14ac:dyDescent="0.3">
      <c r="A147" s="421" t="s">
        <v>461</v>
      </c>
      <c r="B147" s="422" t="s">
        <v>462</v>
      </c>
      <c r="C147" s="423" t="s">
        <v>466</v>
      </c>
      <c r="D147" s="424" t="s">
        <v>678</v>
      </c>
      <c r="E147" s="423" t="s">
        <v>1560</v>
      </c>
      <c r="F147" s="424" t="s">
        <v>1561</v>
      </c>
      <c r="G147" s="423" t="s">
        <v>976</v>
      </c>
      <c r="H147" s="423" t="s">
        <v>977</v>
      </c>
      <c r="I147" s="425">
        <v>1128.4099999999999</v>
      </c>
      <c r="J147" s="425">
        <v>4</v>
      </c>
      <c r="K147" s="426">
        <v>4513.63</v>
      </c>
    </row>
    <row r="148" spans="1:11" ht="14.4" customHeight="1" x14ac:dyDescent="0.3">
      <c r="A148" s="421" t="s">
        <v>461</v>
      </c>
      <c r="B148" s="422" t="s">
        <v>462</v>
      </c>
      <c r="C148" s="423" t="s">
        <v>466</v>
      </c>
      <c r="D148" s="424" t="s">
        <v>678</v>
      </c>
      <c r="E148" s="423" t="s">
        <v>1560</v>
      </c>
      <c r="F148" s="424" t="s">
        <v>1561</v>
      </c>
      <c r="G148" s="423" t="s">
        <v>978</v>
      </c>
      <c r="H148" s="423" t="s">
        <v>979</v>
      </c>
      <c r="I148" s="425">
        <v>2194.9</v>
      </c>
      <c r="J148" s="425">
        <v>1</v>
      </c>
      <c r="K148" s="426">
        <v>2194.9</v>
      </c>
    </row>
    <row r="149" spans="1:11" ht="14.4" customHeight="1" x14ac:dyDescent="0.3">
      <c r="A149" s="421" t="s">
        <v>461</v>
      </c>
      <c r="B149" s="422" t="s">
        <v>462</v>
      </c>
      <c r="C149" s="423" t="s">
        <v>466</v>
      </c>
      <c r="D149" s="424" t="s">
        <v>678</v>
      </c>
      <c r="E149" s="423" t="s">
        <v>1560</v>
      </c>
      <c r="F149" s="424" t="s">
        <v>1561</v>
      </c>
      <c r="G149" s="423" t="s">
        <v>980</v>
      </c>
      <c r="H149" s="423" t="s">
        <v>981</v>
      </c>
      <c r="I149" s="425">
        <v>399.3</v>
      </c>
      <c r="J149" s="425">
        <v>1</v>
      </c>
      <c r="K149" s="426">
        <v>399.3</v>
      </c>
    </row>
    <row r="150" spans="1:11" ht="14.4" customHeight="1" x14ac:dyDescent="0.3">
      <c r="A150" s="421" t="s">
        <v>461</v>
      </c>
      <c r="B150" s="422" t="s">
        <v>462</v>
      </c>
      <c r="C150" s="423" t="s">
        <v>466</v>
      </c>
      <c r="D150" s="424" t="s">
        <v>678</v>
      </c>
      <c r="E150" s="423" t="s">
        <v>1560</v>
      </c>
      <c r="F150" s="424" t="s">
        <v>1561</v>
      </c>
      <c r="G150" s="423" t="s">
        <v>982</v>
      </c>
      <c r="H150" s="423" t="s">
        <v>983</v>
      </c>
      <c r="I150" s="425">
        <v>1.39</v>
      </c>
      <c r="J150" s="425">
        <v>1000</v>
      </c>
      <c r="K150" s="426">
        <v>1385.99</v>
      </c>
    </row>
    <row r="151" spans="1:11" ht="14.4" customHeight="1" x14ac:dyDescent="0.3">
      <c r="A151" s="421" t="s">
        <v>461</v>
      </c>
      <c r="B151" s="422" t="s">
        <v>462</v>
      </c>
      <c r="C151" s="423" t="s">
        <v>466</v>
      </c>
      <c r="D151" s="424" t="s">
        <v>678</v>
      </c>
      <c r="E151" s="423" t="s">
        <v>1560</v>
      </c>
      <c r="F151" s="424" t="s">
        <v>1561</v>
      </c>
      <c r="G151" s="423" t="s">
        <v>984</v>
      </c>
      <c r="H151" s="423" t="s">
        <v>985</v>
      </c>
      <c r="I151" s="425">
        <v>7.54</v>
      </c>
      <c r="J151" s="425">
        <v>240</v>
      </c>
      <c r="K151" s="426">
        <v>1809.8</v>
      </c>
    </row>
    <row r="152" spans="1:11" ht="14.4" customHeight="1" x14ac:dyDescent="0.3">
      <c r="A152" s="421" t="s">
        <v>461</v>
      </c>
      <c r="B152" s="422" t="s">
        <v>462</v>
      </c>
      <c r="C152" s="423" t="s">
        <v>466</v>
      </c>
      <c r="D152" s="424" t="s">
        <v>678</v>
      </c>
      <c r="E152" s="423" t="s">
        <v>1560</v>
      </c>
      <c r="F152" s="424" t="s">
        <v>1561</v>
      </c>
      <c r="G152" s="423" t="s">
        <v>986</v>
      </c>
      <c r="H152" s="423" t="s">
        <v>987</v>
      </c>
      <c r="I152" s="425">
        <v>20.99</v>
      </c>
      <c r="J152" s="425">
        <v>200</v>
      </c>
      <c r="K152" s="426">
        <v>4197.24</v>
      </c>
    </row>
    <row r="153" spans="1:11" ht="14.4" customHeight="1" x14ac:dyDescent="0.3">
      <c r="A153" s="421" t="s">
        <v>461</v>
      </c>
      <c r="B153" s="422" t="s">
        <v>462</v>
      </c>
      <c r="C153" s="423" t="s">
        <v>466</v>
      </c>
      <c r="D153" s="424" t="s">
        <v>678</v>
      </c>
      <c r="E153" s="423" t="s">
        <v>1560</v>
      </c>
      <c r="F153" s="424" t="s">
        <v>1561</v>
      </c>
      <c r="G153" s="423" t="s">
        <v>988</v>
      </c>
      <c r="H153" s="423" t="s">
        <v>989</v>
      </c>
      <c r="I153" s="425">
        <v>2.38</v>
      </c>
      <c r="J153" s="425">
        <v>200</v>
      </c>
      <c r="K153" s="426">
        <v>476.74</v>
      </c>
    </row>
    <row r="154" spans="1:11" ht="14.4" customHeight="1" x14ac:dyDescent="0.3">
      <c r="A154" s="421" t="s">
        <v>461</v>
      </c>
      <c r="B154" s="422" t="s">
        <v>462</v>
      </c>
      <c r="C154" s="423" t="s">
        <v>466</v>
      </c>
      <c r="D154" s="424" t="s">
        <v>678</v>
      </c>
      <c r="E154" s="423" t="s">
        <v>1560</v>
      </c>
      <c r="F154" s="424" t="s">
        <v>1561</v>
      </c>
      <c r="G154" s="423" t="s">
        <v>990</v>
      </c>
      <c r="H154" s="423" t="s">
        <v>991</v>
      </c>
      <c r="I154" s="425">
        <v>6785</v>
      </c>
      <c r="J154" s="425">
        <v>1</v>
      </c>
      <c r="K154" s="426">
        <v>6785</v>
      </c>
    </row>
    <row r="155" spans="1:11" ht="14.4" customHeight="1" x14ac:dyDescent="0.3">
      <c r="A155" s="421" t="s">
        <v>461</v>
      </c>
      <c r="B155" s="422" t="s">
        <v>462</v>
      </c>
      <c r="C155" s="423" t="s">
        <v>466</v>
      </c>
      <c r="D155" s="424" t="s">
        <v>678</v>
      </c>
      <c r="E155" s="423" t="s">
        <v>1560</v>
      </c>
      <c r="F155" s="424" t="s">
        <v>1561</v>
      </c>
      <c r="G155" s="423" t="s">
        <v>992</v>
      </c>
      <c r="H155" s="423" t="s">
        <v>993</v>
      </c>
      <c r="I155" s="425">
        <v>452.54</v>
      </c>
      <c r="J155" s="425">
        <v>6</v>
      </c>
      <c r="K155" s="426">
        <v>2654.7400000000002</v>
      </c>
    </row>
    <row r="156" spans="1:11" ht="14.4" customHeight="1" x14ac:dyDescent="0.3">
      <c r="A156" s="421" t="s">
        <v>461</v>
      </c>
      <c r="B156" s="422" t="s">
        <v>462</v>
      </c>
      <c r="C156" s="423" t="s">
        <v>466</v>
      </c>
      <c r="D156" s="424" t="s">
        <v>678</v>
      </c>
      <c r="E156" s="423" t="s">
        <v>1560</v>
      </c>
      <c r="F156" s="424" t="s">
        <v>1561</v>
      </c>
      <c r="G156" s="423" t="s">
        <v>994</v>
      </c>
      <c r="H156" s="423" t="s">
        <v>995</v>
      </c>
      <c r="I156" s="425">
        <v>1340.6799999999998</v>
      </c>
      <c r="J156" s="425">
        <v>2</v>
      </c>
      <c r="K156" s="426">
        <v>2681.3599999999997</v>
      </c>
    </row>
    <row r="157" spans="1:11" ht="14.4" customHeight="1" x14ac:dyDescent="0.3">
      <c r="A157" s="421" t="s">
        <v>461</v>
      </c>
      <c r="B157" s="422" t="s">
        <v>462</v>
      </c>
      <c r="C157" s="423" t="s">
        <v>466</v>
      </c>
      <c r="D157" s="424" t="s">
        <v>678</v>
      </c>
      <c r="E157" s="423" t="s">
        <v>1560</v>
      </c>
      <c r="F157" s="424" t="s">
        <v>1561</v>
      </c>
      <c r="G157" s="423" t="s">
        <v>996</v>
      </c>
      <c r="H157" s="423" t="s">
        <v>997</v>
      </c>
      <c r="I157" s="425">
        <v>83.13</v>
      </c>
      <c r="J157" s="425">
        <v>100</v>
      </c>
      <c r="K157" s="426">
        <v>8313.19</v>
      </c>
    </row>
    <row r="158" spans="1:11" ht="14.4" customHeight="1" x14ac:dyDescent="0.3">
      <c r="A158" s="421" t="s">
        <v>461</v>
      </c>
      <c r="B158" s="422" t="s">
        <v>462</v>
      </c>
      <c r="C158" s="423" t="s">
        <v>466</v>
      </c>
      <c r="D158" s="424" t="s">
        <v>678</v>
      </c>
      <c r="E158" s="423" t="s">
        <v>1560</v>
      </c>
      <c r="F158" s="424" t="s">
        <v>1561</v>
      </c>
      <c r="G158" s="423" t="s">
        <v>996</v>
      </c>
      <c r="H158" s="423" t="s">
        <v>998</v>
      </c>
      <c r="I158" s="425">
        <v>83.13</v>
      </c>
      <c r="J158" s="425">
        <v>75</v>
      </c>
      <c r="K158" s="426">
        <v>6234.9000000000005</v>
      </c>
    </row>
    <row r="159" spans="1:11" ht="14.4" customHeight="1" x14ac:dyDescent="0.3">
      <c r="A159" s="421" t="s">
        <v>461</v>
      </c>
      <c r="B159" s="422" t="s">
        <v>462</v>
      </c>
      <c r="C159" s="423" t="s">
        <v>466</v>
      </c>
      <c r="D159" s="424" t="s">
        <v>678</v>
      </c>
      <c r="E159" s="423" t="s">
        <v>1560</v>
      </c>
      <c r="F159" s="424" t="s">
        <v>1561</v>
      </c>
      <c r="G159" s="423" t="s">
        <v>999</v>
      </c>
      <c r="H159" s="423" t="s">
        <v>1000</v>
      </c>
      <c r="I159" s="425">
        <v>164.8</v>
      </c>
      <c r="J159" s="425">
        <v>1</v>
      </c>
      <c r="K159" s="426">
        <v>164.8</v>
      </c>
    </row>
    <row r="160" spans="1:11" ht="14.4" customHeight="1" x14ac:dyDescent="0.3">
      <c r="A160" s="421" t="s">
        <v>461</v>
      </c>
      <c r="B160" s="422" t="s">
        <v>462</v>
      </c>
      <c r="C160" s="423" t="s">
        <v>466</v>
      </c>
      <c r="D160" s="424" t="s">
        <v>678</v>
      </c>
      <c r="E160" s="423" t="s">
        <v>1560</v>
      </c>
      <c r="F160" s="424" t="s">
        <v>1561</v>
      </c>
      <c r="G160" s="423" t="s">
        <v>1001</v>
      </c>
      <c r="H160" s="423" t="s">
        <v>1002</v>
      </c>
      <c r="I160" s="425">
        <v>232.75</v>
      </c>
      <c r="J160" s="425">
        <v>4</v>
      </c>
      <c r="K160" s="426">
        <v>931</v>
      </c>
    </row>
    <row r="161" spans="1:11" ht="14.4" customHeight="1" x14ac:dyDescent="0.3">
      <c r="A161" s="421" t="s">
        <v>461</v>
      </c>
      <c r="B161" s="422" t="s">
        <v>462</v>
      </c>
      <c r="C161" s="423" t="s">
        <v>466</v>
      </c>
      <c r="D161" s="424" t="s">
        <v>678</v>
      </c>
      <c r="E161" s="423" t="s">
        <v>1560</v>
      </c>
      <c r="F161" s="424" t="s">
        <v>1561</v>
      </c>
      <c r="G161" s="423" t="s">
        <v>1003</v>
      </c>
      <c r="H161" s="423" t="s">
        <v>1004</v>
      </c>
      <c r="I161" s="425">
        <v>88.511428571428581</v>
      </c>
      <c r="J161" s="425">
        <v>85</v>
      </c>
      <c r="K161" s="426">
        <v>7523.62</v>
      </c>
    </row>
    <row r="162" spans="1:11" ht="14.4" customHeight="1" x14ac:dyDescent="0.3">
      <c r="A162" s="421" t="s">
        <v>461</v>
      </c>
      <c r="B162" s="422" t="s">
        <v>462</v>
      </c>
      <c r="C162" s="423" t="s">
        <v>466</v>
      </c>
      <c r="D162" s="424" t="s">
        <v>678</v>
      </c>
      <c r="E162" s="423" t="s">
        <v>1560</v>
      </c>
      <c r="F162" s="424" t="s">
        <v>1561</v>
      </c>
      <c r="G162" s="423" t="s">
        <v>1005</v>
      </c>
      <c r="H162" s="423" t="s">
        <v>1006</v>
      </c>
      <c r="I162" s="425">
        <v>1633</v>
      </c>
      <c r="J162" s="425">
        <v>1</v>
      </c>
      <c r="K162" s="426">
        <v>1633</v>
      </c>
    </row>
    <row r="163" spans="1:11" ht="14.4" customHeight="1" x14ac:dyDescent="0.3">
      <c r="A163" s="421" t="s">
        <v>461</v>
      </c>
      <c r="B163" s="422" t="s">
        <v>462</v>
      </c>
      <c r="C163" s="423" t="s">
        <v>466</v>
      </c>
      <c r="D163" s="424" t="s">
        <v>678</v>
      </c>
      <c r="E163" s="423" t="s">
        <v>1560</v>
      </c>
      <c r="F163" s="424" t="s">
        <v>1561</v>
      </c>
      <c r="G163" s="423" t="s">
        <v>1007</v>
      </c>
      <c r="H163" s="423" t="s">
        <v>1008</v>
      </c>
      <c r="I163" s="425">
        <v>3122.25</v>
      </c>
      <c r="J163" s="425">
        <v>1</v>
      </c>
      <c r="K163" s="426">
        <v>3122.25</v>
      </c>
    </row>
    <row r="164" spans="1:11" ht="14.4" customHeight="1" x14ac:dyDescent="0.3">
      <c r="A164" s="421" t="s">
        <v>461</v>
      </c>
      <c r="B164" s="422" t="s">
        <v>462</v>
      </c>
      <c r="C164" s="423" t="s">
        <v>466</v>
      </c>
      <c r="D164" s="424" t="s">
        <v>678</v>
      </c>
      <c r="E164" s="423" t="s">
        <v>1560</v>
      </c>
      <c r="F164" s="424" t="s">
        <v>1561</v>
      </c>
      <c r="G164" s="423" t="s">
        <v>1009</v>
      </c>
      <c r="H164" s="423" t="s">
        <v>1010</v>
      </c>
      <c r="I164" s="425">
        <v>711.45</v>
      </c>
      <c r="J164" s="425">
        <v>2</v>
      </c>
      <c r="K164" s="426">
        <v>1422.9</v>
      </c>
    </row>
    <row r="165" spans="1:11" ht="14.4" customHeight="1" x14ac:dyDescent="0.3">
      <c r="A165" s="421" t="s">
        <v>461</v>
      </c>
      <c r="B165" s="422" t="s">
        <v>462</v>
      </c>
      <c r="C165" s="423" t="s">
        <v>466</v>
      </c>
      <c r="D165" s="424" t="s">
        <v>678</v>
      </c>
      <c r="E165" s="423" t="s">
        <v>1560</v>
      </c>
      <c r="F165" s="424" t="s">
        <v>1561</v>
      </c>
      <c r="G165" s="423" t="s">
        <v>1011</v>
      </c>
      <c r="H165" s="423" t="s">
        <v>1012</v>
      </c>
      <c r="I165" s="425">
        <v>907.5</v>
      </c>
      <c r="J165" s="425">
        <v>4</v>
      </c>
      <c r="K165" s="426">
        <v>3630</v>
      </c>
    </row>
    <row r="166" spans="1:11" ht="14.4" customHeight="1" x14ac:dyDescent="0.3">
      <c r="A166" s="421" t="s">
        <v>461</v>
      </c>
      <c r="B166" s="422" t="s">
        <v>462</v>
      </c>
      <c r="C166" s="423" t="s">
        <v>466</v>
      </c>
      <c r="D166" s="424" t="s">
        <v>678</v>
      </c>
      <c r="E166" s="423" t="s">
        <v>1560</v>
      </c>
      <c r="F166" s="424" t="s">
        <v>1561</v>
      </c>
      <c r="G166" s="423" t="s">
        <v>1013</v>
      </c>
      <c r="H166" s="423" t="s">
        <v>1014</v>
      </c>
      <c r="I166" s="425">
        <v>155.13249999999999</v>
      </c>
      <c r="J166" s="425">
        <v>20</v>
      </c>
      <c r="K166" s="426">
        <v>3102.7099999999996</v>
      </c>
    </row>
    <row r="167" spans="1:11" ht="14.4" customHeight="1" x14ac:dyDescent="0.3">
      <c r="A167" s="421" t="s">
        <v>461</v>
      </c>
      <c r="B167" s="422" t="s">
        <v>462</v>
      </c>
      <c r="C167" s="423" t="s">
        <v>466</v>
      </c>
      <c r="D167" s="424" t="s">
        <v>678</v>
      </c>
      <c r="E167" s="423" t="s">
        <v>1560</v>
      </c>
      <c r="F167" s="424" t="s">
        <v>1561</v>
      </c>
      <c r="G167" s="423" t="s">
        <v>1015</v>
      </c>
      <c r="H167" s="423" t="s">
        <v>1016</v>
      </c>
      <c r="I167" s="425">
        <v>516.02499999999998</v>
      </c>
      <c r="J167" s="425">
        <v>6</v>
      </c>
      <c r="K167" s="426">
        <v>3096.0600000000004</v>
      </c>
    </row>
    <row r="168" spans="1:11" ht="14.4" customHeight="1" x14ac:dyDescent="0.3">
      <c r="A168" s="421" t="s">
        <v>461</v>
      </c>
      <c r="B168" s="422" t="s">
        <v>462</v>
      </c>
      <c r="C168" s="423" t="s">
        <v>466</v>
      </c>
      <c r="D168" s="424" t="s">
        <v>678</v>
      </c>
      <c r="E168" s="423" t="s">
        <v>1560</v>
      </c>
      <c r="F168" s="424" t="s">
        <v>1561</v>
      </c>
      <c r="G168" s="423" t="s">
        <v>1017</v>
      </c>
      <c r="H168" s="423" t="s">
        <v>1018</v>
      </c>
      <c r="I168" s="425">
        <v>798.5</v>
      </c>
      <c r="J168" s="425">
        <v>2</v>
      </c>
      <c r="K168" s="426">
        <v>1596.99</v>
      </c>
    </row>
    <row r="169" spans="1:11" ht="14.4" customHeight="1" x14ac:dyDescent="0.3">
      <c r="A169" s="421" t="s">
        <v>461</v>
      </c>
      <c r="B169" s="422" t="s">
        <v>462</v>
      </c>
      <c r="C169" s="423" t="s">
        <v>466</v>
      </c>
      <c r="D169" s="424" t="s">
        <v>678</v>
      </c>
      <c r="E169" s="423" t="s">
        <v>1560</v>
      </c>
      <c r="F169" s="424" t="s">
        <v>1561</v>
      </c>
      <c r="G169" s="423" t="s">
        <v>1019</v>
      </c>
      <c r="H169" s="423" t="s">
        <v>1020</v>
      </c>
      <c r="I169" s="425">
        <v>577.21600000000001</v>
      </c>
      <c r="J169" s="425">
        <v>13</v>
      </c>
      <c r="K169" s="426">
        <v>7509.7000000000007</v>
      </c>
    </row>
    <row r="170" spans="1:11" ht="14.4" customHeight="1" x14ac:dyDescent="0.3">
      <c r="A170" s="421" t="s">
        <v>461</v>
      </c>
      <c r="B170" s="422" t="s">
        <v>462</v>
      </c>
      <c r="C170" s="423" t="s">
        <v>466</v>
      </c>
      <c r="D170" s="424" t="s">
        <v>678</v>
      </c>
      <c r="E170" s="423" t="s">
        <v>1560</v>
      </c>
      <c r="F170" s="424" t="s">
        <v>1561</v>
      </c>
      <c r="G170" s="423" t="s">
        <v>1021</v>
      </c>
      <c r="H170" s="423" t="s">
        <v>1022</v>
      </c>
      <c r="I170" s="425">
        <v>3402</v>
      </c>
      <c r="J170" s="425">
        <v>1</v>
      </c>
      <c r="K170" s="426">
        <v>3402</v>
      </c>
    </row>
    <row r="171" spans="1:11" ht="14.4" customHeight="1" x14ac:dyDescent="0.3">
      <c r="A171" s="421" t="s">
        <v>461</v>
      </c>
      <c r="B171" s="422" t="s">
        <v>462</v>
      </c>
      <c r="C171" s="423" t="s">
        <v>466</v>
      </c>
      <c r="D171" s="424" t="s">
        <v>678</v>
      </c>
      <c r="E171" s="423" t="s">
        <v>1560</v>
      </c>
      <c r="F171" s="424" t="s">
        <v>1561</v>
      </c>
      <c r="G171" s="423" t="s">
        <v>1023</v>
      </c>
      <c r="H171" s="423" t="s">
        <v>1024</v>
      </c>
      <c r="I171" s="425">
        <v>71.39</v>
      </c>
      <c r="J171" s="425">
        <v>30</v>
      </c>
      <c r="K171" s="426">
        <v>2141.6999999999998</v>
      </c>
    </row>
    <row r="172" spans="1:11" ht="14.4" customHeight="1" x14ac:dyDescent="0.3">
      <c r="A172" s="421" t="s">
        <v>461</v>
      </c>
      <c r="B172" s="422" t="s">
        <v>462</v>
      </c>
      <c r="C172" s="423" t="s">
        <v>466</v>
      </c>
      <c r="D172" s="424" t="s">
        <v>678</v>
      </c>
      <c r="E172" s="423" t="s">
        <v>1560</v>
      </c>
      <c r="F172" s="424" t="s">
        <v>1561</v>
      </c>
      <c r="G172" s="423" t="s">
        <v>1025</v>
      </c>
      <c r="H172" s="423" t="s">
        <v>1026</v>
      </c>
      <c r="I172" s="425">
        <v>1723</v>
      </c>
      <c r="J172" s="425">
        <v>5</v>
      </c>
      <c r="K172" s="426">
        <v>8615</v>
      </c>
    </row>
    <row r="173" spans="1:11" ht="14.4" customHeight="1" x14ac:dyDescent="0.3">
      <c r="A173" s="421" t="s">
        <v>461</v>
      </c>
      <c r="B173" s="422" t="s">
        <v>462</v>
      </c>
      <c r="C173" s="423" t="s">
        <v>466</v>
      </c>
      <c r="D173" s="424" t="s">
        <v>678</v>
      </c>
      <c r="E173" s="423" t="s">
        <v>1560</v>
      </c>
      <c r="F173" s="424" t="s">
        <v>1561</v>
      </c>
      <c r="G173" s="423" t="s">
        <v>1027</v>
      </c>
      <c r="H173" s="423" t="s">
        <v>1028</v>
      </c>
      <c r="I173" s="425">
        <v>589.5</v>
      </c>
      <c r="J173" s="425">
        <v>3</v>
      </c>
      <c r="K173" s="426">
        <v>1800</v>
      </c>
    </row>
    <row r="174" spans="1:11" ht="14.4" customHeight="1" x14ac:dyDescent="0.3">
      <c r="A174" s="421" t="s">
        <v>461</v>
      </c>
      <c r="B174" s="422" t="s">
        <v>462</v>
      </c>
      <c r="C174" s="423" t="s">
        <v>466</v>
      </c>
      <c r="D174" s="424" t="s">
        <v>678</v>
      </c>
      <c r="E174" s="423" t="s">
        <v>1560</v>
      </c>
      <c r="F174" s="424" t="s">
        <v>1561</v>
      </c>
      <c r="G174" s="423" t="s">
        <v>1029</v>
      </c>
      <c r="H174" s="423" t="s">
        <v>1030</v>
      </c>
      <c r="I174" s="425">
        <v>3943.35</v>
      </c>
      <c r="J174" s="425">
        <v>6</v>
      </c>
      <c r="K174" s="426">
        <v>23660.1</v>
      </c>
    </row>
    <row r="175" spans="1:11" ht="14.4" customHeight="1" x14ac:dyDescent="0.3">
      <c r="A175" s="421" t="s">
        <v>461</v>
      </c>
      <c r="B175" s="422" t="s">
        <v>462</v>
      </c>
      <c r="C175" s="423" t="s">
        <v>466</v>
      </c>
      <c r="D175" s="424" t="s">
        <v>678</v>
      </c>
      <c r="E175" s="423" t="s">
        <v>1560</v>
      </c>
      <c r="F175" s="424" t="s">
        <v>1561</v>
      </c>
      <c r="G175" s="423" t="s">
        <v>1031</v>
      </c>
      <c r="H175" s="423" t="s">
        <v>1032</v>
      </c>
      <c r="I175" s="425">
        <v>45.98</v>
      </c>
      <c r="J175" s="425">
        <v>30</v>
      </c>
      <c r="K175" s="426">
        <v>1379.44</v>
      </c>
    </row>
    <row r="176" spans="1:11" ht="14.4" customHeight="1" x14ac:dyDescent="0.3">
      <c r="A176" s="421" t="s">
        <v>461</v>
      </c>
      <c r="B176" s="422" t="s">
        <v>462</v>
      </c>
      <c r="C176" s="423" t="s">
        <v>466</v>
      </c>
      <c r="D176" s="424" t="s">
        <v>678</v>
      </c>
      <c r="E176" s="423" t="s">
        <v>1560</v>
      </c>
      <c r="F176" s="424" t="s">
        <v>1561</v>
      </c>
      <c r="G176" s="423" t="s">
        <v>1033</v>
      </c>
      <c r="H176" s="423" t="s">
        <v>1034</v>
      </c>
      <c r="I176" s="425">
        <v>580.79999999999995</v>
      </c>
      <c r="J176" s="425">
        <v>8</v>
      </c>
      <c r="K176" s="426">
        <v>4646.3999999999996</v>
      </c>
    </row>
    <row r="177" spans="1:11" ht="14.4" customHeight="1" x14ac:dyDescent="0.3">
      <c r="A177" s="421" t="s">
        <v>461</v>
      </c>
      <c r="B177" s="422" t="s">
        <v>462</v>
      </c>
      <c r="C177" s="423" t="s">
        <v>466</v>
      </c>
      <c r="D177" s="424" t="s">
        <v>678</v>
      </c>
      <c r="E177" s="423" t="s">
        <v>1560</v>
      </c>
      <c r="F177" s="424" t="s">
        <v>1561</v>
      </c>
      <c r="G177" s="423" t="s">
        <v>1035</v>
      </c>
      <c r="H177" s="423" t="s">
        <v>1036</v>
      </c>
      <c r="I177" s="425">
        <v>471.3</v>
      </c>
      <c r="J177" s="425">
        <v>4</v>
      </c>
      <c r="K177" s="426">
        <v>1885.19</v>
      </c>
    </row>
    <row r="178" spans="1:11" ht="14.4" customHeight="1" x14ac:dyDescent="0.3">
      <c r="A178" s="421" t="s">
        <v>461</v>
      </c>
      <c r="B178" s="422" t="s">
        <v>462</v>
      </c>
      <c r="C178" s="423" t="s">
        <v>466</v>
      </c>
      <c r="D178" s="424" t="s">
        <v>678</v>
      </c>
      <c r="E178" s="423" t="s">
        <v>1560</v>
      </c>
      <c r="F178" s="424" t="s">
        <v>1561</v>
      </c>
      <c r="G178" s="423" t="s">
        <v>1037</v>
      </c>
      <c r="H178" s="423" t="s">
        <v>1038</v>
      </c>
      <c r="I178" s="425">
        <v>780.56500000000005</v>
      </c>
      <c r="J178" s="425">
        <v>6</v>
      </c>
      <c r="K178" s="426">
        <v>4650.26</v>
      </c>
    </row>
    <row r="179" spans="1:11" ht="14.4" customHeight="1" x14ac:dyDescent="0.3">
      <c r="A179" s="421" t="s">
        <v>461</v>
      </c>
      <c r="B179" s="422" t="s">
        <v>462</v>
      </c>
      <c r="C179" s="423" t="s">
        <v>466</v>
      </c>
      <c r="D179" s="424" t="s">
        <v>678</v>
      </c>
      <c r="E179" s="423" t="s">
        <v>1560</v>
      </c>
      <c r="F179" s="424" t="s">
        <v>1561</v>
      </c>
      <c r="G179" s="423" t="s">
        <v>1039</v>
      </c>
      <c r="H179" s="423" t="s">
        <v>1040</v>
      </c>
      <c r="I179" s="425">
        <v>37.51</v>
      </c>
      <c r="J179" s="425">
        <v>12</v>
      </c>
      <c r="K179" s="426">
        <v>450.12</v>
      </c>
    </row>
    <row r="180" spans="1:11" ht="14.4" customHeight="1" x14ac:dyDescent="0.3">
      <c r="A180" s="421" t="s">
        <v>461</v>
      </c>
      <c r="B180" s="422" t="s">
        <v>462</v>
      </c>
      <c r="C180" s="423" t="s">
        <v>466</v>
      </c>
      <c r="D180" s="424" t="s">
        <v>678</v>
      </c>
      <c r="E180" s="423" t="s">
        <v>1560</v>
      </c>
      <c r="F180" s="424" t="s">
        <v>1561</v>
      </c>
      <c r="G180" s="423" t="s">
        <v>1041</v>
      </c>
      <c r="H180" s="423" t="s">
        <v>1042</v>
      </c>
      <c r="I180" s="425">
        <v>387.2</v>
      </c>
      <c r="J180" s="425">
        <v>11</v>
      </c>
      <c r="K180" s="426">
        <v>4259.2</v>
      </c>
    </row>
    <row r="181" spans="1:11" ht="14.4" customHeight="1" x14ac:dyDescent="0.3">
      <c r="A181" s="421" t="s">
        <v>461</v>
      </c>
      <c r="B181" s="422" t="s">
        <v>462</v>
      </c>
      <c r="C181" s="423" t="s">
        <v>466</v>
      </c>
      <c r="D181" s="424" t="s">
        <v>678</v>
      </c>
      <c r="E181" s="423" t="s">
        <v>1560</v>
      </c>
      <c r="F181" s="424" t="s">
        <v>1561</v>
      </c>
      <c r="G181" s="423" t="s">
        <v>1043</v>
      </c>
      <c r="H181" s="423" t="s">
        <v>1044</v>
      </c>
      <c r="I181" s="425">
        <v>59.29</v>
      </c>
      <c r="J181" s="425">
        <v>30</v>
      </c>
      <c r="K181" s="426">
        <v>1778.7</v>
      </c>
    </row>
    <row r="182" spans="1:11" ht="14.4" customHeight="1" x14ac:dyDescent="0.3">
      <c r="A182" s="421" t="s">
        <v>461</v>
      </c>
      <c r="B182" s="422" t="s">
        <v>462</v>
      </c>
      <c r="C182" s="423" t="s">
        <v>466</v>
      </c>
      <c r="D182" s="424" t="s">
        <v>678</v>
      </c>
      <c r="E182" s="423" t="s">
        <v>1560</v>
      </c>
      <c r="F182" s="424" t="s">
        <v>1561</v>
      </c>
      <c r="G182" s="423" t="s">
        <v>1045</v>
      </c>
      <c r="H182" s="423" t="s">
        <v>1046</v>
      </c>
      <c r="I182" s="425">
        <v>591.64</v>
      </c>
      <c r="J182" s="425">
        <v>2</v>
      </c>
      <c r="K182" s="426">
        <v>1183.28</v>
      </c>
    </row>
    <row r="183" spans="1:11" ht="14.4" customHeight="1" x14ac:dyDescent="0.3">
      <c r="A183" s="421" t="s">
        <v>461</v>
      </c>
      <c r="B183" s="422" t="s">
        <v>462</v>
      </c>
      <c r="C183" s="423" t="s">
        <v>466</v>
      </c>
      <c r="D183" s="424" t="s">
        <v>678</v>
      </c>
      <c r="E183" s="423" t="s">
        <v>1560</v>
      </c>
      <c r="F183" s="424" t="s">
        <v>1561</v>
      </c>
      <c r="G183" s="423" t="s">
        <v>1047</v>
      </c>
      <c r="H183" s="423" t="s">
        <v>1048</v>
      </c>
      <c r="I183" s="425">
        <v>865.15</v>
      </c>
      <c r="J183" s="425">
        <v>1</v>
      </c>
      <c r="K183" s="426">
        <v>865.15</v>
      </c>
    </row>
    <row r="184" spans="1:11" ht="14.4" customHeight="1" x14ac:dyDescent="0.3">
      <c r="A184" s="421" t="s">
        <v>461</v>
      </c>
      <c r="B184" s="422" t="s">
        <v>462</v>
      </c>
      <c r="C184" s="423" t="s">
        <v>466</v>
      </c>
      <c r="D184" s="424" t="s">
        <v>678</v>
      </c>
      <c r="E184" s="423" t="s">
        <v>1560</v>
      </c>
      <c r="F184" s="424" t="s">
        <v>1561</v>
      </c>
      <c r="G184" s="423" t="s">
        <v>1049</v>
      </c>
      <c r="H184" s="423" t="s">
        <v>1050</v>
      </c>
      <c r="I184" s="425">
        <v>385.99</v>
      </c>
      <c r="J184" s="425">
        <v>21</v>
      </c>
      <c r="K184" s="426">
        <v>8105.7900000000009</v>
      </c>
    </row>
    <row r="185" spans="1:11" ht="14.4" customHeight="1" x14ac:dyDescent="0.3">
      <c r="A185" s="421" t="s">
        <v>461</v>
      </c>
      <c r="B185" s="422" t="s">
        <v>462</v>
      </c>
      <c r="C185" s="423" t="s">
        <v>466</v>
      </c>
      <c r="D185" s="424" t="s">
        <v>678</v>
      </c>
      <c r="E185" s="423" t="s">
        <v>1560</v>
      </c>
      <c r="F185" s="424" t="s">
        <v>1561</v>
      </c>
      <c r="G185" s="423" t="s">
        <v>1051</v>
      </c>
      <c r="H185" s="423" t="s">
        <v>1052</v>
      </c>
      <c r="I185" s="425">
        <v>3.72</v>
      </c>
      <c r="J185" s="425">
        <v>180</v>
      </c>
      <c r="K185" s="426">
        <v>668.85</v>
      </c>
    </row>
    <row r="186" spans="1:11" ht="14.4" customHeight="1" x14ac:dyDescent="0.3">
      <c r="A186" s="421" t="s">
        <v>461</v>
      </c>
      <c r="B186" s="422" t="s">
        <v>462</v>
      </c>
      <c r="C186" s="423" t="s">
        <v>466</v>
      </c>
      <c r="D186" s="424" t="s">
        <v>678</v>
      </c>
      <c r="E186" s="423" t="s">
        <v>1560</v>
      </c>
      <c r="F186" s="424" t="s">
        <v>1561</v>
      </c>
      <c r="G186" s="423" t="s">
        <v>1053</v>
      </c>
      <c r="H186" s="423" t="s">
        <v>1054</v>
      </c>
      <c r="I186" s="425">
        <v>126.44</v>
      </c>
      <c r="J186" s="425">
        <v>2</v>
      </c>
      <c r="K186" s="426">
        <v>252.89</v>
      </c>
    </row>
    <row r="187" spans="1:11" ht="14.4" customHeight="1" x14ac:dyDescent="0.3">
      <c r="A187" s="421" t="s">
        <v>461</v>
      </c>
      <c r="B187" s="422" t="s">
        <v>462</v>
      </c>
      <c r="C187" s="423" t="s">
        <v>466</v>
      </c>
      <c r="D187" s="424" t="s">
        <v>678</v>
      </c>
      <c r="E187" s="423" t="s">
        <v>1560</v>
      </c>
      <c r="F187" s="424" t="s">
        <v>1561</v>
      </c>
      <c r="G187" s="423" t="s">
        <v>1055</v>
      </c>
      <c r="H187" s="423" t="s">
        <v>1056</v>
      </c>
      <c r="I187" s="425">
        <v>323.06</v>
      </c>
      <c r="J187" s="425">
        <v>7</v>
      </c>
      <c r="K187" s="426">
        <v>2261.42</v>
      </c>
    </row>
    <row r="188" spans="1:11" ht="14.4" customHeight="1" x14ac:dyDescent="0.3">
      <c r="A188" s="421" t="s">
        <v>461</v>
      </c>
      <c r="B188" s="422" t="s">
        <v>462</v>
      </c>
      <c r="C188" s="423" t="s">
        <v>466</v>
      </c>
      <c r="D188" s="424" t="s">
        <v>678</v>
      </c>
      <c r="E188" s="423" t="s">
        <v>1560</v>
      </c>
      <c r="F188" s="424" t="s">
        <v>1561</v>
      </c>
      <c r="G188" s="423" t="s">
        <v>1057</v>
      </c>
      <c r="H188" s="423" t="s">
        <v>1058</v>
      </c>
      <c r="I188" s="425">
        <v>1.8325</v>
      </c>
      <c r="J188" s="425">
        <v>800</v>
      </c>
      <c r="K188" s="426">
        <v>1436.44</v>
      </c>
    </row>
    <row r="189" spans="1:11" ht="14.4" customHeight="1" x14ac:dyDescent="0.3">
      <c r="A189" s="421" t="s">
        <v>461</v>
      </c>
      <c r="B189" s="422" t="s">
        <v>462</v>
      </c>
      <c r="C189" s="423" t="s">
        <v>466</v>
      </c>
      <c r="D189" s="424" t="s">
        <v>678</v>
      </c>
      <c r="E189" s="423" t="s">
        <v>1560</v>
      </c>
      <c r="F189" s="424" t="s">
        <v>1561</v>
      </c>
      <c r="G189" s="423" t="s">
        <v>1059</v>
      </c>
      <c r="H189" s="423" t="s">
        <v>1060</v>
      </c>
      <c r="I189" s="425">
        <v>3430.7000000000003</v>
      </c>
      <c r="J189" s="425">
        <v>3</v>
      </c>
      <c r="K189" s="426">
        <v>10292.1</v>
      </c>
    </row>
    <row r="190" spans="1:11" ht="14.4" customHeight="1" x14ac:dyDescent="0.3">
      <c r="A190" s="421" t="s">
        <v>461</v>
      </c>
      <c r="B190" s="422" t="s">
        <v>462</v>
      </c>
      <c r="C190" s="423" t="s">
        <v>466</v>
      </c>
      <c r="D190" s="424" t="s">
        <v>678</v>
      </c>
      <c r="E190" s="423" t="s">
        <v>1560</v>
      </c>
      <c r="F190" s="424" t="s">
        <v>1561</v>
      </c>
      <c r="G190" s="423" t="s">
        <v>1061</v>
      </c>
      <c r="H190" s="423" t="s">
        <v>1062</v>
      </c>
      <c r="I190" s="425">
        <v>514.25</v>
      </c>
      <c r="J190" s="425">
        <v>3</v>
      </c>
      <c r="K190" s="426">
        <v>1542.75</v>
      </c>
    </row>
    <row r="191" spans="1:11" ht="14.4" customHeight="1" x14ac:dyDescent="0.3">
      <c r="A191" s="421" t="s">
        <v>461</v>
      </c>
      <c r="B191" s="422" t="s">
        <v>462</v>
      </c>
      <c r="C191" s="423" t="s">
        <v>466</v>
      </c>
      <c r="D191" s="424" t="s">
        <v>678</v>
      </c>
      <c r="E191" s="423" t="s">
        <v>1560</v>
      </c>
      <c r="F191" s="424" t="s">
        <v>1561</v>
      </c>
      <c r="G191" s="423" t="s">
        <v>1063</v>
      </c>
      <c r="H191" s="423" t="s">
        <v>1064</v>
      </c>
      <c r="I191" s="425">
        <v>1.9333333333333333</v>
      </c>
      <c r="J191" s="425">
        <v>700</v>
      </c>
      <c r="K191" s="426">
        <v>1352</v>
      </c>
    </row>
    <row r="192" spans="1:11" ht="14.4" customHeight="1" x14ac:dyDescent="0.3">
      <c r="A192" s="421" t="s">
        <v>461</v>
      </c>
      <c r="B192" s="422" t="s">
        <v>462</v>
      </c>
      <c r="C192" s="423" t="s">
        <v>466</v>
      </c>
      <c r="D192" s="424" t="s">
        <v>678</v>
      </c>
      <c r="E192" s="423" t="s">
        <v>1560</v>
      </c>
      <c r="F192" s="424" t="s">
        <v>1561</v>
      </c>
      <c r="G192" s="423" t="s">
        <v>1065</v>
      </c>
      <c r="H192" s="423" t="s">
        <v>1066</v>
      </c>
      <c r="I192" s="425">
        <v>1.7949999999999999</v>
      </c>
      <c r="J192" s="425">
        <v>400</v>
      </c>
      <c r="K192" s="426">
        <v>718.09</v>
      </c>
    </row>
    <row r="193" spans="1:11" ht="14.4" customHeight="1" x14ac:dyDescent="0.3">
      <c r="A193" s="421" t="s">
        <v>461</v>
      </c>
      <c r="B193" s="422" t="s">
        <v>462</v>
      </c>
      <c r="C193" s="423" t="s">
        <v>466</v>
      </c>
      <c r="D193" s="424" t="s">
        <v>678</v>
      </c>
      <c r="E193" s="423" t="s">
        <v>1560</v>
      </c>
      <c r="F193" s="424" t="s">
        <v>1561</v>
      </c>
      <c r="G193" s="423" t="s">
        <v>1067</v>
      </c>
      <c r="H193" s="423" t="s">
        <v>1068</v>
      </c>
      <c r="I193" s="425">
        <v>2466</v>
      </c>
      <c r="J193" s="425">
        <v>1</v>
      </c>
      <c r="K193" s="426">
        <v>2466</v>
      </c>
    </row>
    <row r="194" spans="1:11" ht="14.4" customHeight="1" x14ac:dyDescent="0.3">
      <c r="A194" s="421" t="s">
        <v>461</v>
      </c>
      <c r="B194" s="422" t="s">
        <v>462</v>
      </c>
      <c r="C194" s="423" t="s">
        <v>466</v>
      </c>
      <c r="D194" s="424" t="s">
        <v>678</v>
      </c>
      <c r="E194" s="423" t="s">
        <v>1560</v>
      </c>
      <c r="F194" s="424" t="s">
        <v>1561</v>
      </c>
      <c r="G194" s="423" t="s">
        <v>1069</v>
      </c>
      <c r="H194" s="423" t="s">
        <v>1070</v>
      </c>
      <c r="I194" s="425">
        <v>967.37333333333333</v>
      </c>
      <c r="J194" s="425">
        <v>11</v>
      </c>
      <c r="K194" s="426">
        <v>10636.119999999999</v>
      </c>
    </row>
    <row r="195" spans="1:11" ht="14.4" customHeight="1" x14ac:dyDescent="0.3">
      <c r="A195" s="421" t="s">
        <v>461</v>
      </c>
      <c r="B195" s="422" t="s">
        <v>462</v>
      </c>
      <c r="C195" s="423" t="s">
        <v>466</v>
      </c>
      <c r="D195" s="424" t="s">
        <v>678</v>
      </c>
      <c r="E195" s="423" t="s">
        <v>1560</v>
      </c>
      <c r="F195" s="424" t="s">
        <v>1561</v>
      </c>
      <c r="G195" s="423" t="s">
        <v>1071</v>
      </c>
      <c r="H195" s="423" t="s">
        <v>1072</v>
      </c>
      <c r="I195" s="425">
        <v>145.61000000000001</v>
      </c>
      <c r="J195" s="425">
        <v>26</v>
      </c>
      <c r="K195" s="426">
        <v>3785.96</v>
      </c>
    </row>
    <row r="196" spans="1:11" ht="14.4" customHeight="1" x14ac:dyDescent="0.3">
      <c r="A196" s="421" t="s">
        <v>461</v>
      </c>
      <c r="B196" s="422" t="s">
        <v>462</v>
      </c>
      <c r="C196" s="423" t="s">
        <v>466</v>
      </c>
      <c r="D196" s="424" t="s">
        <v>678</v>
      </c>
      <c r="E196" s="423" t="s">
        <v>1560</v>
      </c>
      <c r="F196" s="424" t="s">
        <v>1561</v>
      </c>
      <c r="G196" s="423" t="s">
        <v>1073</v>
      </c>
      <c r="H196" s="423" t="s">
        <v>1074</v>
      </c>
      <c r="I196" s="425">
        <v>865.15</v>
      </c>
      <c r="J196" s="425">
        <v>1</v>
      </c>
      <c r="K196" s="426">
        <v>865.15</v>
      </c>
    </row>
    <row r="197" spans="1:11" ht="14.4" customHeight="1" x14ac:dyDescent="0.3">
      <c r="A197" s="421" t="s">
        <v>461</v>
      </c>
      <c r="B197" s="422" t="s">
        <v>462</v>
      </c>
      <c r="C197" s="423" t="s">
        <v>466</v>
      </c>
      <c r="D197" s="424" t="s">
        <v>678</v>
      </c>
      <c r="E197" s="423" t="s">
        <v>1560</v>
      </c>
      <c r="F197" s="424" t="s">
        <v>1561</v>
      </c>
      <c r="G197" s="423" t="s">
        <v>1075</v>
      </c>
      <c r="H197" s="423" t="s">
        <v>1076</v>
      </c>
      <c r="I197" s="425">
        <v>37.51</v>
      </c>
      <c r="J197" s="425">
        <v>18</v>
      </c>
      <c r="K197" s="426">
        <v>675.18</v>
      </c>
    </row>
    <row r="198" spans="1:11" ht="14.4" customHeight="1" x14ac:dyDescent="0.3">
      <c r="A198" s="421" t="s">
        <v>461</v>
      </c>
      <c r="B198" s="422" t="s">
        <v>462</v>
      </c>
      <c r="C198" s="423" t="s">
        <v>466</v>
      </c>
      <c r="D198" s="424" t="s">
        <v>678</v>
      </c>
      <c r="E198" s="423" t="s">
        <v>1560</v>
      </c>
      <c r="F198" s="424" t="s">
        <v>1561</v>
      </c>
      <c r="G198" s="423" t="s">
        <v>1077</v>
      </c>
      <c r="H198" s="423" t="s">
        <v>1078</v>
      </c>
      <c r="I198" s="425">
        <v>71.39</v>
      </c>
      <c r="J198" s="425">
        <v>30</v>
      </c>
      <c r="K198" s="426">
        <v>2141.6999999999998</v>
      </c>
    </row>
    <row r="199" spans="1:11" ht="14.4" customHeight="1" x14ac:dyDescent="0.3">
      <c r="A199" s="421" t="s">
        <v>461</v>
      </c>
      <c r="B199" s="422" t="s">
        <v>462</v>
      </c>
      <c r="C199" s="423" t="s">
        <v>466</v>
      </c>
      <c r="D199" s="424" t="s">
        <v>678</v>
      </c>
      <c r="E199" s="423" t="s">
        <v>1560</v>
      </c>
      <c r="F199" s="424" t="s">
        <v>1561</v>
      </c>
      <c r="G199" s="423" t="s">
        <v>1079</v>
      </c>
      <c r="H199" s="423" t="s">
        <v>1080</v>
      </c>
      <c r="I199" s="425">
        <v>383.57</v>
      </c>
      <c r="J199" s="425">
        <v>2</v>
      </c>
      <c r="K199" s="426">
        <v>767.14</v>
      </c>
    </row>
    <row r="200" spans="1:11" ht="14.4" customHeight="1" x14ac:dyDescent="0.3">
      <c r="A200" s="421" t="s">
        <v>461</v>
      </c>
      <c r="B200" s="422" t="s">
        <v>462</v>
      </c>
      <c r="C200" s="423" t="s">
        <v>466</v>
      </c>
      <c r="D200" s="424" t="s">
        <v>678</v>
      </c>
      <c r="E200" s="423" t="s">
        <v>1560</v>
      </c>
      <c r="F200" s="424" t="s">
        <v>1561</v>
      </c>
      <c r="G200" s="423" t="s">
        <v>1081</v>
      </c>
      <c r="H200" s="423" t="s">
        <v>1082</v>
      </c>
      <c r="I200" s="425">
        <v>2928.2</v>
      </c>
      <c r="J200" s="425">
        <v>1</v>
      </c>
      <c r="K200" s="426">
        <v>2928.2</v>
      </c>
    </row>
    <row r="201" spans="1:11" ht="14.4" customHeight="1" x14ac:dyDescent="0.3">
      <c r="A201" s="421" t="s">
        <v>461</v>
      </c>
      <c r="B201" s="422" t="s">
        <v>462</v>
      </c>
      <c r="C201" s="423" t="s">
        <v>466</v>
      </c>
      <c r="D201" s="424" t="s">
        <v>678</v>
      </c>
      <c r="E201" s="423" t="s">
        <v>1560</v>
      </c>
      <c r="F201" s="424" t="s">
        <v>1561</v>
      </c>
      <c r="G201" s="423" t="s">
        <v>1083</v>
      </c>
      <c r="H201" s="423" t="s">
        <v>1084</v>
      </c>
      <c r="I201" s="425">
        <v>1004.01</v>
      </c>
      <c r="J201" s="425">
        <v>2</v>
      </c>
      <c r="K201" s="426">
        <v>2008.02</v>
      </c>
    </row>
    <row r="202" spans="1:11" ht="14.4" customHeight="1" x14ac:dyDescent="0.3">
      <c r="A202" s="421" t="s">
        <v>461</v>
      </c>
      <c r="B202" s="422" t="s">
        <v>462</v>
      </c>
      <c r="C202" s="423" t="s">
        <v>466</v>
      </c>
      <c r="D202" s="424" t="s">
        <v>678</v>
      </c>
      <c r="E202" s="423" t="s">
        <v>1560</v>
      </c>
      <c r="F202" s="424" t="s">
        <v>1561</v>
      </c>
      <c r="G202" s="423" t="s">
        <v>1085</v>
      </c>
      <c r="H202" s="423" t="s">
        <v>1086</v>
      </c>
      <c r="I202" s="425">
        <v>145.59</v>
      </c>
      <c r="J202" s="425">
        <v>41</v>
      </c>
      <c r="K202" s="426">
        <v>5969.19</v>
      </c>
    </row>
    <row r="203" spans="1:11" ht="14.4" customHeight="1" x14ac:dyDescent="0.3">
      <c r="A203" s="421" t="s">
        <v>461</v>
      </c>
      <c r="B203" s="422" t="s">
        <v>462</v>
      </c>
      <c r="C203" s="423" t="s">
        <v>466</v>
      </c>
      <c r="D203" s="424" t="s">
        <v>678</v>
      </c>
      <c r="E203" s="423" t="s">
        <v>1560</v>
      </c>
      <c r="F203" s="424" t="s">
        <v>1561</v>
      </c>
      <c r="G203" s="423" t="s">
        <v>1087</v>
      </c>
      <c r="H203" s="423" t="s">
        <v>1088</v>
      </c>
      <c r="I203" s="425">
        <v>172.99</v>
      </c>
      <c r="J203" s="425">
        <v>1</v>
      </c>
      <c r="K203" s="426">
        <v>172.99</v>
      </c>
    </row>
    <row r="204" spans="1:11" ht="14.4" customHeight="1" x14ac:dyDescent="0.3">
      <c r="A204" s="421" t="s">
        <v>461</v>
      </c>
      <c r="B204" s="422" t="s">
        <v>462</v>
      </c>
      <c r="C204" s="423" t="s">
        <v>466</v>
      </c>
      <c r="D204" s="424" t="s">
        <v>678</v>
      </c>
      <c r="E204" s="423" t="s">
        <v>1560</v>
      </c>
      <c r="F204" s="424" t="s">
        <v>1561</v>
      </c>
      <c r="G204" s="423" t="s">
        <v>1089</v>
      </c>
      <c r="H204" s="423" t="s">
        <v>1090</v>
      </c>
      <c r="I204" s="425">
        <v>320.85000000000002</v>
      </c>
      <c r="J204" s="425">
        <v>24</v>
      </c>
      <c r="K204" s="426">
        <v>7700.4</v>
      </c>
    </row>
    <row r="205" spans="1:11" ht="14.4" customHeight="1" x14ac:dyDescent="0.3">
      <c r="A205" s="421" t="s">
        <v>461</v>
      </c>
      <c r="B205" s="422" t="s">
        <v>462</v>
      </c>
      <c r="C205" s="423" t="s">
        <v>466</v>
      </c>
      <c r="D205" s="424" t="s">
        <v>678</v>
      </c>
      <c r="E205" s="423" t="s">
        <v>1560</v>
      </c>
      <c r="F205" s="424" t="s">
        <v>1561</v>
      </c>
      <c r="G205" s="423" t="s">
        <v>1091</v>
      </c>
      <c r="H205" s="423" t="s">
        <v>1092</v>
      </c>
      <c r="I205" s="425">
        <v>1122.8800000000001</v>
      </c>
      <c r="J205" s="425">
        <v>2</v>
      </c>
      <c r="K205" s="426">
        <v>2245.75</v>
      </c>
    </row>
    <row r="206" spans="1:11" ht="14.4" customHeight="1" x14ac:dyDescent="0.3">
      <c r="A206" s="421" t="s">
        <v>461</v>
      </c>
      <c r="B206" s="422" t="s">
        <v>462</v>
      </c>
      <c r="C206" s="423" t="s">
        <v>466</v>
      </c>
      <c r="D206" s="424" t="s">
        <v>678</v>
      </c>
      <c r="E206" s="423" t="s">
        <v>1560</v>
      </c>
      <c r="F206" s="424" t="s">
        <v>1561</v>
      </c>
      <c r="G206" s="423" t="s">
        <v>1093</v>
      </c>
      <c r="H206" s="423" t="s">
        <v>1094</v>
      </c>
      <c r="I206" s="425">
        <v>163.22999999999999</v>
      </c>
      <c r="J206" s="425">
        <v>1</v>
      </c>
      <c r="K206" s="426">
        <v>163.22999999999999</v>
      </c>
    </row>
    <row r="207" spans="1:11" ht="14.4" customHeight="1" x14ac:dyDescent="0.3">
      <c r="A207" s="421" t="s">
        <v>461</v>
      </c>
      <c r="B207" s="422" t="s">
        <v>462</v>
      </c>
      <c r="C207" s="423" t="s">
        <v>466</v>
      </c>
      <c r="D207" s="424" t="s">
        <v>678</v>
      </c>
      <c r="E207" s="423" t="s">
        <v>1560</v>
      </c>
      <c r="F207" s="424" t="s">
        <v>1561</v>
      </c>
      <c r="G207" s="423" t="s">
        <v>1095</v>
      </c>
      <c r="H207" s="423" t="s">
        <v>1096</v>
      </c>
      <c r="I207" s="425">
        <v>160.93</v>
      </c>
      <c r="J207" s="425">
        <v>1</v>
      </c>
      <c r="K207" s="426">
        <v>160.93</v>
      </c>
    </row>
    <row r="208" spans="1:11" ht="14.4" customHeight="1" x14ac:dyDescent="0.3">
      <c r="A208" s="421" t="s">
        <v>461</v>
      </c>
      <c r="B208" s="422" t="s">
        <v>462</v>
      </c>
      <c r="C208" s="423" t="s">
        <v>466</v>
      </c>
      <c r="D208" s="424" t="s">
        <v>678</v>
      </c>
      <c r="E208" s="423" t="s">
        <v>1560</v>
      </c>
      <c r="F208" s="424" t="s">
        <v>1561</v>
      </c>
      <c r="G208" s="423" t="s">
        <v>1097</v>
      </c>
      <c r="H208" s="423" t="s">
        <v>1098</v>
      </c>
      <c r="I208" s="425">
        <v>700.05</v>
      </c>
      <c r="J208" s="425">
        <v>3</v>
      </c>
      <c r="K208" s="426">
        <v>2100.14</v>
      </c>
    </row>
    <row r="209" spans="1:11" ht="14.4" customHeight="1" x14ac:dyDescent="0.3">
      <c r="A209" s="421" t="s">
        <v>461</v>
      </c>
      <c r="B209" s="422" t="s">
        <v>462</v>
      </c>
      <c r="C209" s="423" t="s">
        <v>466</v>
      </c>
      <c r="D209" s="424" t="s">
        <v>678</v>
      </c>
      <c r="E209" s="423" t="s">
        <v>1560</v>
      </c>
      <c r="F209" s="424" t="s">
        <v>1561</v>
      </c>
      <c r="G209" s="423" t="s">
        <v>1099</v>
      </c>
      <c r="H209" s="423" t="s">
        <v>1100</v>
      </c>
      <c r="I209" s="425">
        <v>1057.42</v>
      </c>
      <c r="J209" s="425">
        <v>2</v>
      </c>
      <c r="K209" s="426">
        <v>2114.84</v>
      </c>
    </row>
    <row r="210" spans="1:11" ht="14.4" customHeight="1" x14ac:dyDescent="0.3">
      <c r="A210" s="421" t="s">
        <v>461</v>
      </c>
      <c r="B210" s="422" t="s">
        <v>462</v>
      </c>
      <c r="C210" s="423" t="s">
        <v>466</v>
      </c>
      <c r="D210" s="424" t="s">
        <v>678</v>
      </c>
      <c r="E210" s="423" t="s">
        <v>1560</v>
      </c>
      <c r="F210" s="424" t="s">
        <v>1561</v>
      </c>
      <c r="G210" s="423" t="s">
        <v>1101</v>
      </c>
      <c r="H210" s="423" t="s">
        <v>1102</v>
      </c>
      <c r="I210" s="425">
        <v>261.11</v>
      </c>
      <c r="J210" s="425">
        <v>1</v>
      </c>
      <c r="K210" s="426">
        <v>261.11</v>
      </c>
    </row>
    <row r="211" spans="1:11" ht="14.4" customHeight="1" x14ac:dyDescent="0.3">
      <c r="A211" s="421" t="s">
        <v>461</v>
      </c>
      <c r="B211" s="422" t="s">
        <v>462</v>
      </c>
      <c r="C211" s="423" t="s">
        <v>466</v>
      </c>
      <c r="D211" s="424" t="s">
        <v>678</v>
      </c>
      <c r="E211" s="423" t="s">
        <v>1560</v>
      </c>
      <c r="F211" s="424" t="s">
        <v>1561</v>
      </c>
      <c r="G211" s="423" t="s">
        <v>1103</v>
      </c>
      <c r="H211" s="423" t="s">
        <v>1104</v>
      </c>
      <c r="I211" s="425">
        <v>370</v>
      </c>
      <c r="J211" s="425">
        <v>3</v>
      </c>
      <c r="K211" s="426">
        <v>1110</v>
      </c>
    </row>
    <row r="212" spans="1:11" ht="14.4" customHeight="1" x14ac:dyDescent="0.3">
      <c r="A212" s="421" t="s">
        <v>461</v>
      </c>
      <c r="B212" s="422" t="s">
        <v>462</v>
      </c>
      <c r="C212" s="423" t="s">
        <v>466</v>
      </c>
      <c r="D212" s="424" t="s">
        <v>678</v>
      </c>
      <c r="E212" s="423" t="s">
        <v>1560</v>
      </c>
      <c r="F212" s="424" t="s">
        <v>1561</v>
      </c>
      <c r="G212" s="423" t="s">
        <v>1105</v>
      </c>
      <c r="H212" s="423" t="s">
        <v>1106</v>
      </c>
      <c r="I212" s="425">
        <v>41.74</v>
      </c>
      <c r="J212" s="425">
        <v>20</v>
      </c>
      <c r="K212" s="426">
        <v>834.9</v>
      </c>
    </row>
    <row r="213" spans="1:11" ht="14.4" customHeight="1" x14ac:dyDescent="0.3">
      <c r="A213" s="421" t="s">
        <v>461</v>
      </c>
      <c r="B213" s="422" t="s">
        <v>462</v>
      </c>
      <c r="C213" s="423" t="s">
        <v>466</v>
      </c>
      <c r="D213" s="424" t="s">
        <v>678</v>
      </c>
      <c r="E213" s="423" t="s">
        <v>1560</v>
      </c>
      <c r="F213" s="424" t="s">
        <v>1561</v>
      </c>
      <c r="G213" s="423" t="s">
        <v>1107</v>
      </c>
      <c r="H213" s="423" t="s">
        <v>1108</v>
      </c>
      <c r="I213" s="425">
        <v>129.85499999999999</v>
      </c>
      <c r="J213" s="425">
        <v>7</v>
      </c>
      <c r="K213" s="426">
        <v>879.11999999999989</v>
      </c>
    </row>
    <row r="214" spans="1:11" ht="14.4" customHeight="1" x14ac:dyDescent="0.3">
      <c r="A214" s="421" t="s">
        <v>461</v>
      </c>
      <c r="B214" s="422" t="s">
        <v>462</v>
      </c>
      <c r="C214" s="423" t="s">
        <v>466</v>
      </c>
      <c r="D214" s="424" t="s">
        <v>678</v>
      </c>
      <c r="E214" s="423" t="s">
        <v>1560</v>
      </c>
      <c r="F214" s="424" t="s">
        <v>1561</v>
      </c>
      <c r="G214" s="423" t="s">
        <v>1109</v>
      </c>
      <c r="H214" s="423" t="s">
        <v>1110</v>
      </c>
      <c r="I214" s="425">
        <v>1300.75</v>
      </c>
      <c r="J214" s="425">
        <v>1</v>
      </c>
      <c r="K214" s="426">
        <v>1300.75</v>
      </c>
    </row>
    <row r="215" spans="1:11" ht="14.4" customHeight="1" x14ac:dyDescent="0.3">
      <c r="A215" s="421" t="s">
        <v>461</v>
      </c>
      <c r="B215" s="422" t="s">
        <v>462</v>
      </c>
      <c r="C215" s="423" t="s">
        <v>466</v>
      </c>
      <c r="D215" s="424" t="s">
        <v>678</v>
      </c>
      <c r="E215" s="423" t="s">
        <v>1560</v>
      </c>
      <c r="F215" s="424" t="s">
        <v>1561</v>
      </c>
      <c r="G215" s="423" t="s">
        <v>1111</v>
      </c>
      <c r="H215" s="423" t="s">
        <v>1112</v>
      </c>
      <c r="I215" s="425">
        <v>2036.77</v>
      </c>
      <c r="J215" s="425">
        <v>1</v>
      </c>
      <c r="K215" s="426">
        <v>2036.77</v>
      </c>
    </row>
    <row r="216" spans="1:11" ht="14.4" customHeight="1" x14ac:dyDescent="0.3">
      <c r="A216" s="421" t="s">
        <v>461</v>
      </c>
      <c r="B216" s="422" t="s">
        <v>462</v>
      </c>
      <c r="C216" s="423" t="s">
        <v>466</v>
      </c>
      <c r="D216" s="424" t="s">
        <v>678</v>
      </c>
      <c r="E216" s="423" t="s">
        <v>1560</v>
      </c>
      <c r="F216" s="424" t="s">
        <v>1561</v>
      </c>
      <c r="G216" s="423" t="s">
        <v>1113</v>
      </c>
      <c r="H216" s="423" t="s">
        <v>1114</v>
      </c>
      <c r="I216" s="425">
        <v>3.83</v>
      </c>
      <c r="J216" s="425">
        <v>400</v>
      </c>
      <c r="K216" s="426">
        <v>1533.0700000000002</v>
      </c>
    </row>
    <row r="217" spans="1:11" ht="14.4" customHeight="1" x14ac:dyDescent="0.3">
      <c r="A217" s="421" t="s">
        <v>461</v>
      </c>
      <c r="B217" s="422" t="s">
        <v>462</v>
      </c>
      <c r="C217" s="423" t="s">
        <v>466</v>
      </c>
      <c r="D217" s="424" t="s">
        <v>678</v>
      </c>
      <c r="E217" s="423" t="s">
        <v>1560</v>
      </c>
      <c r="F217" s="424" t="s">
        <v>1561</v>
      </c>
      <c r="G217" s="423" t="s">
        <v>1115</v>
      </c>
      <c r="H217" s="423" t="s">
        <v>1116</v>
      </c>
      <c r="I217" s="425">
        <v>1.84</v>
      </c>
      <c r="J217" s="425">
        <v>200</v>
      </c>
      <c r="K217" s="426">
        <v>368.66</v>
      </c>
    </row>
    <row r="218" spans="1:11" ht="14.4" customHeight="1" x14ac:dyDescent="0.3">
      <c r="A218" s="421" t="s">
        <v>461</v>
      </c>
      <c r="B218" s="422" t="s">
        <v>462</v>
      </c>
      <c r="C218" s="423" t="s">
        <v>466</v>
      </c>
      <c r="D218" s="424" t="s">
        <v>678</v>
      </c>
      <c r="E218" s="423" t="s">
        <v>1560</v>
      </c>
      <c r="F218" s="424" t="s">
        <v>1561</v>
      </c>
      <c r="G218" s="423" t="s">
        <v>1117</v>
      </c>
      <c r="H218" s="423" t="s">
        <v>1118</v>
      </c>
      <c r="I218" s="425">
        <v>865.15</v>
      </c>
      <c r="J218" s="425">
        <v>2</v>
      </c>
      <c r="K218" s="426">
        <v>1730.3</v>
      </c>
    </row>
    <row r="219" spans="1:11" ht="14.4" customHeight="1" x14ac:dyDescent="0.3">
      <c r="A219" s="421" t="s">
        <v>461</v>
      </c>
      <c r="B219" s="422" t="s">
        <v>462</v>
      </c>
      <c r="C219" s="423" t="s">
        <v>466</v>
      </c>
      <c r="D219" s="424" t="s">
        <v>678</v>
      </c>
      <c r="E219" s="423" t="s">
        <v>1560</v>
      </c>
      <c r="F219" s="424" t="s">
        <v>1561</v>
      </c>
      <c r="G219" s="423" t="s">
        <v>1119</v>
      </c>
      <c r="H219" s="423" t="s">
        <v>1120</v>
      </c>
      <c r="I219" s="425">
        <v>2535.5</v>
      </c>
      <c r="J219" s="425">
        <v>5</v>
      </c>
      <c r="K219" s="426">
        <v>13263.99</v>
      </c>
    </row>
    <row r="220" spans="1:11" ht="14.4" customHeight="1" x14ac:dyDescent="0.3">
      <c r="A220" s="421" t="s">
        <v>461</v>
      </c>
      <c r="B220" s="422" t="s">
        <v>462</v>
      </c>
      <c r="C220" s="423" t="s">
        <v>466</v>
      </c>
      <c r="D220" s="424" t="s">
        <v>678</v>
      </c>
      <c r="E220" s="423" t="s">
        <v>1560</v>
      </c>
      <c r="F220" s="424" t="s">
        <v>1561</v>
      </c>
      <c r="G220" s="423" t="s">
        <v>1121</v>
      </c>
      <c r="H220" s="423" t="s">
        <v>1122</v>
      </c>
      <c r="I220" s="425">
        <v>11.5</v>
      </c>
      <c r="J220" s="425">
        <v>90</v>
      </c>
      <c r="K220" s="426">
        <v>1035</v>
      </c>
    </row>
    <row r="221" spans="1:11" ht="14.4" customHeight="1" x14ac:dyDescent="0.3">
      <c r="A221" s="421" t="s">
        <v>461</v>
      </c>
      <c r="B221" s="422" t="s">
        <v>462</v>
      </c>
      <c r="C221" s="423" t="s">
        <v>466</v>
      </c>
      <c r="D221" s="424" t="s">
        <v>678</v>
      </c>
      <c r="E221" s="423" t="s">
        <v>1560</v>
      </c>
      <c r="F221" s="424" t="s">
        <v>1561</v>
      </c>
      <c r="G221" s="423" t="s">
        <v>1123</v>
      </c>
      <c r="H221" s="423" t="s">
        <v>1124</v>
      </c>
      <c r="I221" s="425">
        <v>145.6</v>
      </c>
      <c r="J221" s="425">
        <v>29</v>
      </c>
      <c r="K221" s="426">
        <v>4222.3599999999997</v>
      </c>
    </row>
    <row r="222" spans="1:11" ht="14.4" customHeight="1" x14ac:dyDescent="0.3">
      <c r="A222" s="421" t="s">
        <v>461</v>
      </c>
      <c r="B222" s="422" t="s">
        <v>462</v>
      </c>
      <c r="C222" s="423" t="s">
        <v>466</v>
      </c>
      <c r="D222" s="424" t="s">
        <v>678</v>
      </c>
      <c r="E222" s="423" t="s">
        <v>1560</v>
      </c>
      <c r="F222" s="424" t="s">
        <v>1561</v>
      </c>
      <c r="G222" s="423" t="s">
        <v>1125</v>
      </c>
      <c r="H222" s="423" t="s">
        <v>1126</v>
      </c>
      <c r="I222" s="425">
        <v>1.8766666666666667</v>
      </c>
      <c r="J222" s="425">
        <v>600</v>
      </c>
      <c r="K222" s="426">
        <v>1125.4099999999999</v>
      </c>
    </row>
    <row r="223" spans="1:11" ht="14.4" customHeight="1" x14ac:dyDescent="0.3">
      <c r="A223" s="421" t="s">
        <v>461</v>
      </c>
      <c r="B223" s="422" t="s">
        <v>462</v>
      </c>
      <c r="C223" s="423" t="s">
        <v>466</v>
      </c>
      <c r="D223" s="424" t="s">
        <v>678</v>
      </c>
      <c r="E223" s="423" t="s">
        <v>1560</v>
      </c>
      <c r="F223" s="424" t="s">
        <v>1561</v>
      </c>
      <c r="G223" s="423" t="s">
        <v>1127</v>
      </c>
      <c r="H223" s="423" t="s">
        <v>1128</v>
      </c>
      <c r="I223" s="425">
        <v>473.11</v>
      </c>
      <c r="J223" s="425">
        <v>2</v>
      </c>
      <c r="K223" s="426">
        <v>946.22</v>
      </c>
    </row>
    <row r="224" spans="1:11" ht="14.4" customHeight="1" x14ac:dyDescent="0.3">
      <c r="A224" s="421" t="s">
        <v>461</v>
      </c>
      <c r="B224" s="422" t="s">
        <v>462</v>
      </c>
      <c r="C224" s="423" t="s">
        <v>466</v>
      </c>
      <c r="D224" s="424" t="s">
        <v>678</v>
      </c>
      <c r="E224" s="423" t="s">
        <v>1560</v>
      </c>
      <c r="F224" s="424" t="s">
        <v>1561</v>
      </c>
      <c r="G224" s="423" t="s">
        <v>1129</v>
      </c>
      <c r="H224" s="423" t="s">
        <v>1130</v>
      </c>
      <c r="I224" s="425">
        <v>2432.1</v>
      </c>
      <c r="J224" s="425">
        <v>1</v>
      </c>
      <c r="K224" s="426">
        <v>2432.1</v>
      </c>
    </row>
    <row r="225" spans="1:11" ht="14.4" customHeight="1" x14ac:dyDescent="0.3">
      <c r="A225" s="421" t="s">
        <v>461</v>
      </c>
      <c r="B225" s="422" t="s">
        <v>462</v>
      </c>
      <c r="C225" s="423" t="s">
        <v>466</v>
      </c>
      <c r="D225" s="424" t="s">
        <v>678</v>
      </c>
      <c r="E225" s="423" t="s">
        <v>1560</v>
      </c>
      <c r="F225" s="424" t="s">
        <v>1561</v>
      </c>
      <c r="G225" s="423" t="s">
        <v>1131</v>
      </c>
      <c r="H225" s="423" t="s">
        <v>1132</v>
      </c>
      <c r="I225" s="425">
        <v>98.31</v>
      </c>
      <c r="J225" s="425">
        <v>12</v>
      </c>
      <c r="K225" s="426">
        <v>1179.75</v>
      </c>
    </row>
    <row r="226" spans="1:11" ht="14.4" customHeight="1" x14ac:dyDescent="0.3">
      <c r="A226" s="421" t="s">
        <v>461</v>
      </c>
      <c r="B226" s="422" t="s">
        <v>462</v>
      </c>
      <c r="C226" s="423" t="s">
        <v>466</v>
      </c>
      <c r="D226" s="424" t="s">
        <v>678</v>
      </c>
      <c r="E226" s="423" t="s">
        <v>1560</v>
      </c>
      <c r="F226" s="424" t="s">
        <v>1561</v>
      </c>
      <c r="G226" s="423" t="s">
        <v>1133</v>
      </c>
      <c r="H226" s="423" t="s">
        <v>1134</v>
      </c>
      <c r="I226" s="425">
        <v>73.81</v>
      </c>
      <c r="J226" s="425">
        <v>6</v>
      </c>
      <c r="K226" s="426">
        <v>442.86</v>
      </c>
    </row>
    <row r="227" spans="1:11" ht="14.4" customHeight="1" x14ac:dyDescent="0.3">
      <c r="A227" s="421" t="s">
        <v>461</v>
      </c>
      <c r="B227" s="422" t="s">
        <v>462</v>
      </c>
      <c r="C227" s="423" t="s">
        <v>466</v>
      </c>
      <c r="D227" s="424" t="s">
        <v>678</v>
      </c>
      <c r="E227" s="423" t="s">
        <v>1560</v>
      </c>
      <c r="F227" s="424" t="s">
        <v>1561</v>
      </c>
      <c r="G227" s="423" t="s">
        <v>1135</v>
      </c>
      <c r="H227" s="423" t="s">
        <v>1136</v>
      </c>
      <c r="I227" s="425">
        <v>1115</v>
      </c>
      <c r="J227" s="425">
        <v>2</v>
      </c>
      <c r="K227" s="426">
        <v>2230</v>
      </c>
    </row>
    <row r="228" spans="1:11" ht="14.4" customHeight="1" x14ac:dyDescent="0.3">
      <c r="A228" s="421" t="s">
        <v>461</v>
      </c>
      <c r="B228" s="422" t="s">
        <v>462</v>
      </c>
      <c r="C228" s="423" t="s">
        <v>466</v>
      </c>
      <c r="D228" s="424" t="s">
        <v>678</v>
      </c>
      <c r="E228" s="423" t="s">
        <v>1560</v>
      </c>
      <c r="F228" s="424" t="s">
        <v>1561</v>
      </c>
      <c r="G228" s="423" t="s">
        <v>1137</v>
      </c>
      <c r="H228" s="423" t="s">
        <v>1138</v>
      </c>
      <c r="I228" s="425">
        <v>913.49</v>
      </c>
      <c r="J228" s="425">
        <v>1</v>
      </c>
      <c r="K228" s="426">
        <v>913.49</v>
      </c>
    </row>
    <row r="229" spans="1:11" ht="14.4" customHeight="1" x14ac:dyDescent="0.3">
      <c r="A229" s="421" t="s">
        <v>461</v>
      </c>
      <c r="B229" s="422" t="s">
        <v>462</v>
      </c>
      <c r="C229" s="423" t="s">
        <v>466</v>
      </c>
      <c r="D229" s="424" t="s">
        <v>678</v>
      </c>
      <c r="E229" s="423" t="s">
        <v>1560</v>
      </c>
      <c r="F229" s="424" t="s">
        <v>1561</v>
      </c>
      <c r="G229" s="423" t="s">
        <v>1139</v>
      </c>
      <c r="H229" s="423" t="s">
        <v>1140</v>
      </c>
      <c r="I229" s="425">
        <v>124.63</v>
      </c>
      <c r="J229" s="425">
        <v>20</v>
      </c>
      <c r="K229" s="426">
        <v>2492.6</v>
      </c>
    </row>
    <row r="230" spans="1:11" ht="14.4" customHeight="1" x14ac:dyDescent="0.3">
      <c r="A230" s="421" t="s">
        <v>461</v>
      </c>
      <c r="B230" s="422" t="s">
        <v>462</v>
      </c>
      <c r="C230" s="423" t="s">
        <v>466</v>
      </c>
      <c r="D230" s="424" t="s">
        <v>678</v>
      </c>
      <c r="E230" s="423" t="s">
        <v>1560</v>
      </c>
      <c r="F230" s="424" t="s">
        <v>1561</v>
      </c>
      <c r="G230" s="423" t="s">
        <v>1141</v>
      </c>
      <c r="H230" s="423" t="s">
        <v>1142</v>
      </c>
      <c r="I230" s="425">
        <v>379.94</v>
      </c>
      <c r="J230" s="425">
        <v>2</v>
      </c>
      <c r="K230" s="426">
        <v>759.88</v>
      </c>
    </row>
    <row r="231" spans="1:11" ht="14.4" customHeight="1" x14ac:dyDescent="0.3">
      <c r="A231" s="421" t="s">
        <v>461</v>
      </c>
      <c r="B231" s="422" t="s">
        <v>462</v>
      </c>
      <c r="C231" s="423" t="s">
        <v>466</v>
      </c>
      <c r="D231" s="424" t="s">
        <v>678</v>
      </c>
      <c r="E231" s="423" t="s">
        <v>1560</v>
      </c>
      <c r="F231" s="424" t="s">
        <v>1561</v>
      </c>
      <c r="G231" s="423" t="s">
        <v>1143</v>
      </c>
      <c r="H231" s="423" t="s">
        <v>1144</v>
      </c>
      <c r="I231" s="425">
        <v>19.96</v>
      </c>
      <c r="J231" s="425">
        <v>10</v>
      </c>
      <c r="K231" s="426">
        <v>199.65</v>
      </c>
    </row>
    <row r="232" spans="1:11" ht="14.4" customHeight="1" x14ac:dyDescent="0.3">
      <c r="A232" s="421" t="s">
        <v>461</v>
      </c>
      <c r="B232" s="422" t="s">
        <v>462</v>
      </c>
      <c r="C232" s="423" t="s">
        <v>466</v>
      </c>
      <c r="D232" s="424" t="s">
        <v>678</v>
      </c>
      <c r="E232" s="423" t="s">
        <v>1560</v>
      </c>
      <c r="F232" s="424" t="s">
        <v>1561</v>
      </c>
      <c r="G232" s="423" t="s">
        <v>1145</v>
      </c>
      <c r="H232" s="423" t="s">
        <v>1146</v>
      </c>
      <c r="I232" s="425">
        <v>140.33333333333334</v>
      </c>
      <c r="J232" s="425">
        <v>18</v>
      </c>
      <c r="K232" s="426">
        <v>2525.9899999999998</v>
      </c>
    </row>
    <row r="233" spans="1:11" ht="14.4" customHeight="1" x14ac:dyDescent="0.3">
      <c r="A233" s="421" t="s">
        <v>461</v>
      </c>
      <c r="B233" s="422" t="s">
        <v>462</v>
      </c>
      <c r="C233" s="423" t="s">
        <v>466</v>
      </c>
      <c r="D233" s="424" t="s">
        <v>678</v>
      </c>
      <c r="E233" s="423" t="s">
        <v>1560</v>
      </c>
      <c r="F233" s="424" t="s">
        <v>1561</v>
      </c>
      <c r="G233" s="423" t="s">
        <v>1147</v>
      </c>
      <c r="H233" s="423" t="s">
        <v>1148</v>
      </c>
      <c r="I233" s="425">
        <v>3.19</v>
      </c>
      <c r="J233" s="425">
        <v>400</v>
      </c>
      <c r="K233" s="426">
        <v>1256.78</v>
      </c>
    </row>
    <row r="234" spans="1:11" ht="14.4" customHeight="1" x14ac:dyDescent="0.3">
      <c r="A234" s="421" t="s">
        <v>461</v>
      </c>
      <c r="B234" s="422" t="s">
        <v>462</v>
      </c>
      <c r="C234" s="423" t="s">
        <v>466</v>
      </c>
      <c r="D234" s="424" t="s">
        <v>678</v>
      </c>
      <c r="E234" s="423" t="s">
        <v>1560</v>
      </c>
      <c r="F234" s="424" t="s">
        <v>1561</v>
      </c>
      <c r="G234" s="423" t="s">
        <v>1149</v>
      </c>
      <c r="H234" s="423" t="s">
        <v>1150</v>
      </c>
      <c r="I234" s="425">
        <v>98.82</v>
      </c>
      <c r="J234" s="425">
        <v>12</v>
      </c>
      <c r="K234" s="426">
        <v>1185.8</v>
      </c>
    </row>
    <row r="235" spans="1:11" ht="14.4" customHeight="1" x14ac:dyDescent="0.3">
      <c r="A235" s="421" t="s">
        <v>461</v>
      </c>
      <c r="B235" s="422" t="s">
        <v>462</v>
      </c>
      <c r="C235" s="423" t="s">
        <v>466</v>
      </c>
      <c r="D235" s="424" t="s">
        <v>678</v>
      </c>
      <c r="E235" s="423" t="s">
        <v>1560</v>
      </c>
      <c r="F235" s="424" t="s">
        <v>1561</v>
      </c>
      <c r="G235" s="423" t="s">
        <v>1151</v>
      </c>
      <c r="H235" s="423" t="s">
        <v>1152</v>
      </c>
      <c r="I235" s="425">
        <v>69.37</v>
      </c>
      <c r="J235" s="425">
        <v>12</v>
      </c>
      <c r="K235" s="426">
        <v>832.48</v>
      </c>
    </row>
    <row r="236" spans="1:11" ht="14.4" customHeight="1" x14ac:dyDescent="0.3">
      <c r="A236" s="421" t="s">
        <v>461</v>
      </c>
      <c r="B236" s="422" t="s">
        <v>462</v>
      </c>
      <c r="C236" s="423" t="s">
        <v>466</v>
      </c>
      <c r="D236" s="424" t="s">
        <v>678</v>
      </c>
      <c r="E236" s="423" t="s">
        <v>1560</v>
      </c>
      <c r="F236" s="424" t="s">
        <v>1561</v>
      </c>
      <c r="G236" s="423" t="s">
        <v>1153</v>
      </c>
      <c r="H236" s="423" t="s">
        <v>1154</v>
      </c>
      <c r="I236" s="425">
        <v>363</v>
      </c>
      <c r="J236" s="425">
        <v>3</v>
      </c>
      <c r="K236" s="426">
        <v>1089</v>
      </c>
    </row>
    <row r="237" spans="1:11" ht="14.4" customHeight="1" x14ac:dyDescent="0.3">
      <c r="A237" s="421" t="s">
        <v>461</v>
      </c>
      <c r="B237" s="422" t="s">
        <v>462</v>
      </c>
      <c r="C237" s="423" t="s">
        <v>466</v>
      </c>
      <c r="D237" s="424" t="s">
        <v>678</v>
      </c>
      <c r="E237" s="423" t="s">
        <v>1560</v>
      </c>
      <c r="F237" s="424" t="s">
        <v>1561</v>
      </c>
      <c r="G237" s="423" t="s">
        <v>1155</v>
      </c>
      <c r="H237" s="423" t="s">
        <v>1156</v>
      </c>
      <c r="I237" s="425">
        <v>402.93</v>
      </c>
      <c r="J237" s="425">
        <v>3</v>
      </c>
      <c r="K237" s="426">
        <v>1208.79</v>
      </c>
    </row>
    <row r="238" spans="1:11" ht="14.4" customHeight="1" x14ac:dyDescent="0.3">
      <c r="A238" s="421" t="s">
        <v>461</v>
      </c>
      <c r="B238" s="422" t="s">
        <v>462</v>
      </c>
      <c r="C238" s="423" t="s">
        <v>466</v>
      </c>
      <c r="D238" s="424" t="s">
        <v>678</v>
      </c>
      <c r="E238" s="423" t="s">
        <v>1560</v>
      </c>
      <c r="F238" s="424" t="s">
        <v>1561</v>
      </c>
      <c r="G238" s="423" t="s">
        <v>1157</v>
      </c>
      <c r="H238" s="423" t="s">
        <v>1158</v>
      </c>
      <c r="I238" s="425">
        <v>3.72</v>
      </c>
      <c r="J238" s="425">
        <v>120</v>
      </c>
      <c r="K238" s="426">
        <v>445.9</v>
      </c>
    </row>
    <row r="239" spans="1:11" ht="14.4" customHeight="1" x14ac:dyDescent="0.3">
      <c r="A239" s="421" t="s">
        <v>461</v>
      </c>
      <c r="B239" s="422" t="s">
        <v>462</v>
      </c>
      <c r="C239" s="423" t="s">
        <v>466</v>
      </c>
      <c r="D239" s="424" t="s">
        <v>678</v>
      </c>
      <c r="E239" s="423" t="s">
        <v>1560</v>
      </c>
      <c r="F239" s="424" t="s">
        <v>1561</v>
      </c>
      <c r="G239" s="423" t="s">
        <v>1159</v>
      </c>
      <c r="H239" s="423" t="s">
        <v>1160</v>
      </c>
      <c r="I239" s="425">
        <v>3.72</v>
      </c>
      <c r="J239" s="425">
        <v>120</v>
      </c>
      <c r="K239" s="426">
        <v>445.9</v>
      </c>
    </row>
    <row r="240" spans="1:11" ht="14.4" customHeight="1" x14ac:dyDescent="0.3">
      <c r="A240" s="421" t="s">
        <v>461</v>
      </c>
      <c r="B240" s="422" t="s">
        <v>462</v>
      </c>
      <c r="C240" s="423" t="s">
        <v>466</v>
      </c>
      <c r="D240" s="424" t="s">
        <v>678</v>
      </c>
      <c r="E240" s="423" t="s">
        <v>1560</v>
      </c>
      <c r="F240" s="424" t="s">
        <v>1561</v>
      </c>
      <c r="G240" s="423" t="s">
        <v>1161</v>
      </c>
      <c r="H240" s="423" t="s">
        <v>1162</v>
      </c>
      <c r="I240" s="425">
        <v>5.35</v>
      </c>
      <c r="J240" s="425">
        <v>60</v>
      </c>
      <c r="K240" s="426">
        <v>321.10000000000002</v>
      </c>
    </row>
    <row r="241" spans="1:11" ht="14.4" customHeight="1" x14ac:dyDescent="0.3">
      <c r="A241" s="421" t="s">
        <v>461</v>
      </c>
      <c r="B241" s="422" t="s">
        <v>462</v>
      </c>
      <c r="C241" s="423" t="s">
        <v>466</v>
      </c>
      <c r="D241" s="424" t="s">
        <v>678</v>
      </c>
      <c r="E241" s="423" t="s">
        <v>1560</v>
      </c>
      <c r="F241" s="424" t="s">
        <v>1561</v>
      </c>
      <c r="G241" s="423" t="s">
        <v>1163</v>
      </c>
      <c r="H241" s="423" t="s">
        <v>1164</v>
      </c>
      <c r="I241" s="425">
        <v>142.755</v>
      </c>
      <c r="J241" s="425">
        <v>6</v>
      </c>
      <c r="K241" s="426">
        <v>793.08</v>
      </c>
    </row>
    <row r="242" spans="1:11" ht="14.4" customHeight="1" x14ac:dyDescent="0.3">
      <c r="A242" s="421" t="s">
        <v>461</v>
      </c>
      <c r="B242" s="422" t="s">
        <v>462</v>
      </c>
      <c r="C242" s="423" t="s">
        <v>466</v>
      </c>
      <c r="D242" s="424" t="s">
        <v>678</v>
      </c>
      <c r="E242" s="423" t="s">
        <v>1560</v>
      </c>
      <c r="F242" s="424" t="s">
        <v>1561</v>
      </c>
      <c r="G242" s="423" t="s">
        <v>1165</v>
      </c>
      <c r="H242" s="423" t="s">
        <v>1166</v>
      </c>
      <c r="I242" s="425">
        <v>1681.01</v>
      </c>
      <c r="J242" s="425">
        <v>2</v>
      </c>
      <c r="K242" s="426">
        <v>3362.01</v>
      </c>
    </row>
    <row r="243" spans="1:11" ht="14.4" customHeight="1" x14ac:dyDescent="0.3">
      <c r="A243" s="421" t="s">
        <v>461</v>
      </c>
      <c r="B243" s="422" t="s">
        <v>462</v>
      </c>
      <c r="C243" s="423" t="s">
        <v>466</v>
      </c>
      <c r="D243" s="424" t="s">
        <v>678</v>
      </c>
      <c r="E243" s="423" t="s">
        <v>1560</v>
      </c>
      <c r="F243" s="424" t="s">
        <v>1561</v>
      </c>
      <c r="G243" s="423" t="s">
        <v>1167</v>
      </c>
      <c r="H243" s="423" t="s">
        <v>1168</v>
      </c>
      <c r="I243" s="425">
        <v>184.53</v>
      </c>
      <c r="J243" s="425">
        <v>6</v>
      </c>
      <c r="K243" s="426">
        <v>1107.1500000000001</v>
      </c>
    </row>
    <row r="244" spans="1:11" ht="14.4" customHeight="1" x14ac:dyDescent="0.3">
      <c r="A244" s="421" t="s">
        <v>461</v>
      </c>
      <c r="B244" s="422" t="s">
        <v>462</v>
      </c>
      <c r="C244" s="423" t="s">
        <v>466</v>
      </c>
      <c r="D244" s="424" t="s">
        <v>678</v>
      </c>
      <c r="E244" s="423" t="s">
        <v>1560</v>
      </c>
      <c r="F244" s="424" t="s">
        <v>1561</v>
      </c>
      <c r="G244" s="423" t="s">
        <v>1169</v>
      </c>
      <c r="H244" s="423" t="s">
        <v>1170</v>
      </c>
      <c r="I244" s="425">
        <v>59.29</v>
      </c>
      <c r="J244" s="425">
        <v>30</v>
      </c>
      <c r="K244" s="426">
        <v>1778.7</v>
      </c>
    </row>
    <row r="245" spans="1:11" ht="14.4" customHeight="1" x14ac:dyDescent="0.3">
      <c r="A245" s="421" t="s">
        <v>461</v>
      </c>
      <c r="B245" s="422" t="s">
        <v>462</v>
      </c>
      <c r="C245" s="423" t="s">
        <v>466</v>
      </c>
      <c r="D245" s="424" t="s">
        <v>678</v>
      </c>
      <c r="E245" s="423" t="s">
        <v>1560</v>
      </c>
      <c r="F245" s="424" t="s">
        <v>1561</v>
      </c>
      <c r="G245" s="423" t="s">
        <v>1171</v>
      </c>
      <c r="H245" s="423" t="s">
        <v>1172</v>
      </c>
      <c r="I245" s="425">
        <v>2.0166666666666671</v>
      </c>
      <c r="J245" s="425">
        <v>600</v>
      </c>
      <c r="K245" s="426">
        <v>1211.67</v>
      </c>
    </row>
    <row r="246" spans="1:11" ht="14.4" customHeight="1" x14ac:dyDescent="0.3">
      <c r="A246" s="421" t="s">
        <v>461</v>
      </c>
      <c r="B246" s="422" t="s">
        <v>462</v>
      </c>
      <c r="C246" s="423" t="s">
        <v>466</v>
      </c>
      <c r="D246" s="424" t="s">
        <v>678</v>
      </c>
      <c r="E246" s="423" t="s">
        <v>1560</v>
      </c>
      <c r="F246" s="424" t="s">
        <v>1561</v>
      </c>
      <c r="G246" s="423" t="s">
        <v>1173</v>
      </c>
      <c r="H246" s="423" t="s">
        <v>1174</v>
      </c>
      <c r="I246" s="425">
        <v>665</v>
      </c>
      <c r="J246" s="425">
        <v>2</v>
      </c>
      <c r="K246" s="426">
        <v>1330</v>
      </c>
    </row>
    <row r="247" spans="1:11" ht="14.4" customHeight="1" x14ac:dyDescent="0.3">
      <c r="A247" s="421" t="s">
        <v>461</v>
      </c>
      <c r="B247" s="422" t="s">
        <v>462</v>
      </c>
      <c r="C247" s="423" t="s">
        <v>466</v>
      </c>
      <c r="D247" s="424" t="s">
        <v>678</v>
      </c>
      <c r="E247" s="423" t="s">
        <v>1560</v>
      </c>
      <c r="F247" s="424" t="s">
        <v>1561</v>
      </c>
      <c r="G247" s="423" t="s">
        <v>1175</v>
      </c>
      <c r="H247" s="423" t="s">
        <v>1176</v>
      </c>
      <c r="I247" s="425">
        <v>59.29</v>
      </c>
      <c r="J247" s="425">
        <v>60</v>
      </c>
      <c r="K247" s="426">
        <v>3557.4</v>
      </c>
    </row>
    <row r="248" spans="1:11" ht="14.4" customHeight="1" x14ac:dyDescent="0.3">
      <c r="A248" s="421" t="s">
        <v>461</v>
      </c>
      <c r="B248" s="422" t="s">
        <v>462</v>
      </c>
      <c r="C248" s="423" t="s">
        <v>466</v>
      </c>
      <c r="D248" s="424" t="s">
        <v>678</v>
      </c>
      <c r="E248" s="423" t="s">
        <v>1560</v>
      </c>
      <c r="F248" s="424" t="s">
        <v>1561</v>
      </c>
      <c r="G248" s="423" t="s">
        <v>1177</v>
      </c>
      <c r="H248" s="423" t="s">
        <v>1178</v>
      </c>
      <c r="I248" s="425">
        <v>309.35000000000002</v>
      </c>
      <c r="J248" s="425">
        <v>6</v>
      </c>
      <c r="K248" s="426">
        <v>1856.1</v>
      </c>
    </row>
    <row r="249" spans="1:11" ht="14.4" customHeight="1" x14ac:dyDescent="0.3">
      <c r="A249" s="421" t="s">
        <v>461</v>
      </c>
      <c r="B249" s="422" t="s">
        <v>462</v>
      </c>
      <c r="C249" s="423" t="s">
        <v>466</v>
      </c>
      <c r="D249" s="424" t="s">
        <v>678</v>
      </c>
      <c r="E249" s="423" t="s">
        <v>1560</v>
      </c>
      <c r="F249" s="424" t="s">
        <v>1561</v>
      </c>
      <c r="G249" s="423" t="s">
        <v>1179</v>
      </c>
      <c r="H249" s="423" t="s">
        <v>1180</v>
      </c>
      <c r="I249" s="425">
        <v>1924</v>
      </c>
      <c r="J249" s="425">
        <v>1</v>
      </c>
      <c r="K249" s="426">
        <v>1924</v>
      </c>
    </row>
    <row r="250" spans="1:11" ht="14.4" customHeight="1" x14ac:dyDescent="0.3">
      <c r="A250" s="421" t="s">
        <v>461</v>
      </c>
      <c r="B250" s="422" t="s">
        <v>462</v>
      </c>
      <c r="C250" s="423" t="s">
        <v>466</v>
      </c>
      <c r="D250" s="424" t="s">
        <v>678</v>
      </c>
      <c r="E250" s="423" t="s">
        <v>1560</v>
      </c>
      <c r="F250" s="424" t="s">
        <v>1561</v>
      </c>
      <c r="G250" s="423" t="s">
        <v>1181</v>
      </c>
      <c r="H250" s="423" t="s">
        <v>1182</v>
      </c>
      <c r="I250" s="425">
        <v>665</v>
      </c>
      <c r="J250" s="425">
        <v>2</v>
      </c>
      <c r="K250" s="426">
        <v>1330</v>
      </c>
    </row>
    <row r="251" spans="1:11" ht="14.4" customHeight="1" x14ac:dyDescent="0.3">
      <c r="A251" s="421" t="s">
        <v>461</v>
      </c>
      <c r="B251" s="422" t="s">
        <v>462</v>
      </c>
      <c r="C251" s="423" t="s">
        <v>466</v>
      </c>
      <c r="D251" s="424" t="s">
        <v>678</v>
      </c>
      <c r="E251" s="423" t="s">
        <v>1560</v>
      </c>
      <c r="F251" s="424" t="s">
        <v>1561</v>
      </c>
      <c r="G251" s="423" t="s">
        <v>1183</v>
      </c>
      <c r="H251" s="423" t="s">
        <v>1184</v>
      </c>
      <c r="I251" s="425">
        <v>101.60499999999999</v>
      </c>
      <c r="J251" s="425">
        <v>15</v>
      </c>
      <c r="K251" s="426">
        <v>1524.0800000000002</v>
      </c>
    </row>
    <row r="252" spans="1:11" ht="14.4" customHeight="1" x14ac:dyDescent="0.3">
      <c r="A252" s="421" t="s">
        <v>461</v>
      </c>
      <c r="B252" s="422" t="s">
        <v>462</v>
      </c>
      <c r="C252" s="423" t="s">
        <v>466</v>
      </c>
      <c r="D252" s="424" t="s">
        <v>678</v>
      </c>
      <c r="E252" s="423" t="s">
        <v>1560</v>
      </c>
      <c r="F252" s="424" t="s">
        <v>1561</v>
      </c>
      <c r="G252" s="423" t="s">
        <v>1185</v>
      </c>
      <c r="H252" s="423" t="s">
        <v>1186</v>
      </c>
      <c r="I252" s="425">
        <v>274.85000000000002</v>
      </c>
      <c r="J252" s="425">
        <v>10</v>
      </c>
      <c r="K252" s="426">
        <v>2817.5</v>
      </c>
    </row>
    <row r="253" spans="1:11" ht="14.4" customHeight="1" x14ac:dyDescent="0.3">
      <c r="A253" s="421" t="s">
        <v>461</v>
      </c>
      <c r="B253" s="422" t="s">
        <v>462</v>
      </c>
      <c r="C253" s="423" t="s">
        <v>466</v>
      </c>
      <c r="D253" s="424" t="s">
        <v>678</v>
      </c>
      <c r="E253" s="423" t="s">
        <v>1560</v>
      </c>
      <c r="F253" s="424" t="s">
        <v>1561</v>
      </c>
      <c r="G253" s="423" t="s">
        <v>1187</v>
      </c>
      <c r="H253" s="423" t="s">
        <v>1188</v>
      </c>
      <c r="I253" s="425">
        <v>341.82499999999999</v>
      </c>
      <c r="J253" s="425">
        <v>3</v>
      </c>
      <c r="K253" s="426">
        <v>1034.55</v>
      </c>
    </row>
    <row r="254" spans="1:11" ht="14.4" customHeight="1" x14ac:dyDescent="0.3">
      <c r="A254" s="421" t="s">
        <v>461</v>
      </c>
      <c r="B254" s="422" t="s">
        <v>462</v>
      </c>
      <c r="C254" s="423" t="s">
        <v>466</v>
      </c>
      <c r="D254" s="424" t="s">
        <v>678</v>
      </c>
      <c r="E254" s="423" t="s">
        <v>1560</v>
      </c>
      <c r="F254" s="424" t="s">
        <v>1561</v>
      </c>
      <c r="G254" s="423" t="s">
        <v>1189</v>
      </c>
      <c r="H254" s="423" t="s">
        <v>1190</v>
      </c>
      <c r="I254" s="425">
        <v>1393.92</v>
      </c>
      <c r="J254" s="425">
        <v>6</v>
      </c>
      <c r="K254" s="426">
        <v>8363.52</v>
      </c>
    </row>
    <row r="255" spans="1:11" ht="14.4" customHeight="1" x14ac:dyDescent="0.3">
      <c r="A255" s="421" t="s">
        <v>461</v>
      </c>
      <c r="B255" s="422" t="s">
        <v>462</v>
      </c>
      <c r="C255" s="423" t="s">
        <v>466</v>
      </c>
      <c r="D255" s="424" t="s">
        <v>678</v>
      </c>
      <c r="E255" s="423" t="s">
        <v>1560</v>
      </c>
      <c r="F255" s="424" t="s">
        <v>1561</v>
      </c>
      <c r="G255" s="423" t="s">
        <v>1191</v>
      </c>
      <c r="H255" s="423" t="s">
        <v>1192</v>
      </c>
      <c r="I255" s="425">
        <v>893</v>
      </c>
      <c r="J255" s="425">
        <v>7</v>
      </c>
      <c r="K255" s="426">
        <v>6251</v>
      </c>
    </row>
    <row r="256" spans="1:11" ht="14.4" customHeight="1" x14ac:dyDescent="0.3">
      <c r="A256" s="421" t="s">
        <v>461</v>
      </c>
      <c r="B256" s="422" t="s">
        <v>462</v>
      </c>
      <c r="C256" s="423" t="s">
        <v>466</v>
      </c>
      <c r="D256" s="424" t="s">
        <v>678</v>
      </c>
      <c r="E256" s="423" t="s">
        <v>1560</v>
      </c>
      <c r="F256" s="424" t="s">
        <v>1561</v>
      </c>
      <c r="G256" s="423" t="s">
        <v>1193</v>
      </c>
      <c r="H256" s="423" t="s">
        <v>1194</v>
      </c>
      <c r="I256" s="425">
        <v>121.2</v>
      </c>
      <c r="J256" s="425">
        <v>10</v>
      </c>
      <c r="K256" s="426">
        <v>1211.99</v>
      </c>
    </row>
    <row r="257" spans="1:11" ht="14.4" customHeight="1" x14ac:dyDescent="0.3">
      <c r="A257" s="421" t="s">
        <v>461</v>
      </c>
      <c r="B257" s="422" t="s">
        <v>462</v>
      </c>
      <c r="C257" s="423" t="s">
        <v>466</v>
      </c>
      <c r="D257" s="424" t="s">
        <v>678</v>
      </c>
      <c r="E257" s="423" t="s">
        <v>1560</v>
      </c>
      <c r="F257" s="424" t="s">
        <v>1561</v>
      </c>
      <c r="G257" s="423" t="s">
        <v>1195</v>
      </c>
      <c r="H257" s="423" t="s">
        <v>1196</v>
      </c>
      <c r="I257" s="425">
        <v>6648.95</v>
      </c>
      <c r="J257" s="425">
        <v>1</v>
      </c>
      <c r="K257" s="426">
        <v>6648.95</v>
      </c>
    </row>
    <row r="258" spans="1:11" ht="14.4" customHeight="1" x14ac:dyDescent="0.3">
      <c r="A258" s="421" t="s">
        <v>461</v>
      </c>
      <c r="B258" s="422" t="s">
        <v>462</v>
      </c>
      <c r="C258" s="423" t="s">
        <v>466</v>
      </c>
      <c r="D258" s="424" t="s">
        <v>678</v>
      </c>
      <c r="E258" s="423" t="s">
        <v>1560</v>
      </c>
      <c r="F258" s="424" t="s">
        <v>1561</v>
      </c>
      <c r="G258" s="423" t="s">
        <v>1197</v>
      </c>
      <c r="H258" s="423" t="s">
        <v>1198</v>
      </c>
      <c r="I258" s="425">
        <v>685.5</v>
      </c>
      <c r="J258" s="425">
        <v>2</v>
      </c>
      <c r="K258" s="426">
        <v>1371</v>
      </c>
    </row>
    <row r="259" spans="1:11" ht="14.4" customHeight="1" x14ac:dyDescent="0.3">
      <c r="A259" s="421" t="s">
        <v>461</v>
      </c>
      <c r="B259" s="422" t="s">
        <v>462</v>
      </c>
      <c r="C259" s="423" t="s">
        <v>466</v>
      </c>
      <c r="D259" s="424" t="s">
        <v>678</v>
      </c>
      <c r="E259" s="423" t="s">
        <v>1560</v>
      </c>
      <c r="F259" s="424" t="s">
        <v>1561</v>
      </c>
      <c r="G259" s="423" t="s">
        <v>1199</v>
      </c>
      <c r="H259" s="423" t="s">
        <v>1200</v>
      </c>
      <c r="I259" s="425">
        <v>1038.875</v>
      </c>
      <c r="J259" s="425">
        <v>4</v>
      </c>
      <c r="K259" s="426">
        <v>4185.75</v>
      </c>
    </row>
    <row r="260" spans="1:11" ht="14.4" customHeight="1" x14ac:dyDescent="0.3">
      <c r="A260" s="421" t="s">
        <v>461</v>
      </c>
      <c r="B260" s="422" t="s">
        <v>462</v>
      </c>
      <c r="C260" s="423" t="s">
        <v>466</v>
      </c>
      <c r="D260" s="424" t="s">
        <v>678</v>
      </c>
      <c r="E260" s="423" t="s">
        <v>1560</v>
      </c>
      <c r="F260" s="424" t="s">
        <v>1561</v>
      </c>
      <c r="G260" s="423" t="s">
        <v>1201</v>
      </c>
      <c r="H260" s="423" t="s">
        <v>1202</v>
      </c>
      <c r="I260" s="425">
        <v>1355.2</v>
      </c>
      <c r="J260" s="425">
        <v>2</v>
      </c>
      <c r="K260" s="426">
        <v>2710.4</v>
      </c>
    </row>
    <row r="261" spans="1:11" ht="14.4" customHeight="1" x14ac:dyDescent="0.3">
      <c r="A261" s="421" t="s">
        <v>461</v>
      </c>
      <c r="B261" s="422" t="s">
        <v>462</v>
      </c>
      <c r="C261" s="423" t="s">
        <v>466</v>
      </c>
      <c r="D261" s="424" t="s">
        <v>678</v>
      </c>
      <c r="E261" s="423" t="s">
        <v>1560</v>
      </c>
      <c r="F261" s="424" t="s">
        <v>1561</v>
      </c>
      <c r="G261" s="423" t="s">
        <v>1203</v>
      </c>
      <c r="H261" s="423" t="s">
        <v>1204</v>
      </c>
      <c r="I261" s="425">
        <v>3974.85</v>
      </c>
      <c r="J261" s="425">
        <v>1</v>
      </c>
      <c r="K261" s="426">
        <v>3974.85</v>
      </c>
    </row>
    <row r="262" spans="1:11" ht="14.4" customHeight="1" x14ac:dyDescent="0.3">
      <c r="A262" s="421" t="s">
        <v>461</v>
      </c>
      <c r="B262" s="422" t="s">
        <v>462</v>
      </c>
      <c r="C262" s="423" t="s">
        <v>466</v>
      </c>
      <c r="D262" s="424" t="s">
        <v>678</v>
      </c>
      <c r="E262" s="423" t="s">
        <v>1560</v>
      </c>
      <c r="F262" s="424" t="s">
        <v>1561</v>
      </c>
      <c r="G262" s="423" t="s">
        <v>1205</v>
      </c>
      <c r="H262" s="423" t="s">
        <v>1206</v>
      </c>
      <c r="I262" s="425">
        <v>121.2</v>
      </c>
      <c r="J262" s="425">
        <v>10</v>
      </c>
      <c r="K262" s="426">
        <v>1211.98</v>
      </c>
    </row>
    <row r="263" spans="1:11" ht="14.4" customHeight="1" x14ac:dyDescent="0.3">
      <c r="A263" s="421" t="s">
        <v>461</v>
      </c>
      <c r="B263" s="422" t="s">
        <v>462</v>
      </c>
      <c r="C263" s="423" t="s">
        <v>466</v>
      </c>
      <c r="D263" s="424" t="s">
        <v>678</v>
      </c>
      <c r="E263" s="423" t="s">
        <v>1560</v>
      </c>
      <c r="F263" s="424" t="s">
        <v>1561</v>
      </c>
      <c r="G263" s="423" t="s">
        <v>1207</v>
      </c>
      <c r="H263" s="423" t="s">
        <v>1208</v>
      </c>
      <c r="I263" s="425">
        <v>2916.1</v>
      </c>
      <c r="J263" s="425">
        <v>1</v>
      </c>
      <c r="K263" s="426">
        <v>2916.1</v>
      </c>
    </row>
    <row r="264" spans="1:11" ht="14.4" customHeight="1" x14ac:dyDescent="0.3">
      <c r="A264" s="421" t="s">
        <v>461</v>
      </c>
      <c r="B264" s="422" t="s">
        <v>462</v>
      </c>
      <c r="C264" s="423" t="s">
        <v>466</v>
      </c>
      <c r="D264" s="424" t="s">
        <v>678</v>
      </c>
      <c r="E264" s="423" t="s">
        <v>1560</v>
      </c>
      <c r="F264" s="424" t="s">
        <v>1561</v>
      </c>
      <c r="G264" s="423" t="s">
        <v>1209</v>
      </c>
      <c r="H264" s="423" t="s">
        <v>1210</v>
      </c>
      <c r="I264" s="425">
        <v>610</v>
      </c>
      <c r="J264" s="425">
        <v>2</v>
      </c>
      <c r="K264" s="426">
        <v>1220.01</v>
      </c>
    </row>
    <row r="265" spans="1:11" ht="14.4" customHeight="1" x14ac:dyDescent="0.3">
      <c r="A265" s="421" t="s">
        <v>461</v>
      </c>
      <c r="B265" s="422" t="s">
        <v>462</v>
      </c>
      <c r="C265" s="423" t="s">
        <v>466</v>
      </c>
      <c r="D265" s="424" t="s">
        <v>678</v>
      </c>
      <c r="E265" s="423" t="s">
        <v>1560</v>
      </c>
      <c r="F265" s="424" t="s">
        <v>1561</v>
      </c>
      <c r="G265" s="423" t="s">
        <v>1211</v>
      </c>
      <c r="H265" s="423" t="s">
        <v>1212</v>
      </c>
      <c r="I265" s="425">
        <v>682.44</v>
      </c>
      <c r="J265" s="425">
        <v>2</v>
      </c>
      <c r="K265" s="426">
        <v>1364.88</v>
      </c>
    </row>
    <row r="266" spans="1:11" ht="14.4" customHeight="1" x14ac:dyDescent="0.3">
      <c r="A266" s="421" t="s">
        <v>461</v>
      </c>
      <c r="B266" s="422" t="s">
        <v>462</v>
      </c>
      <c r="C266" s="423" t="s">
        <v>466</v>
      </c>
      <c r="D266" s="424" t="s">
        <v>678</v>
      </c>
      <c r="E266" s="423" t="s">
        <v>1560</v>
      </c>
      <c r="F266" s="424" t="s">
        <v>1561</v>
      </c>
      <c r="G266" s="423" t="s">
        <v>1213</v>
      </c>
      <c r="H266" s="423" t="s">
        <v>1214</v>
      </c>
      <c r="I266" s="425">
        <v>186.79500000000002</v>
      </c>
      <c r="J266" s="425">
        <v>18</v>
      </c>
      <c r="K266" s="426">
        <v>3432.77</v>
      </c>
    </row>
    <row r="267" spans="1:11" ht="14.4" customHeight="1" x14ac:dyDescent="0.3">
      <c r="A267" s="421" t="s">
        <v>461</v>
      </c>
      <c r="B267" s="422" t="s">
        <v>462</v>
      </c>
      <c r="C267" s="423" t="s">
        <v>466</v>
      </c>
      <c r="D267" s="424" t="s">
        <v>678</v>
      </c>
      <c r="E267" s="423" t="s">
        <v>1560</v>
      </c>
      <c r="F267" s="424" t="s">
        <v>1561</v>
      </c>
      <c r="G267" s="423" t="s">
        <v>1215</v>
      </c>
      <c r="H267" s="423" t="s">
        <v>1216</v>
      </c>
      <c r="I267" s="425">
        <v>35.760000000000005</v>
      </c>
      <c r="J267" s="425">
        <v>6</v>
      </c>
      <c r="K267" s="426">
        <v>214.56</v>
      </c>
    </row>
    <row r="268" spans="1:11" ht="14.4" customHeight="1" x14ac:dyDescent="0.3">
      <c r="A268" s="421" t="s">
        <v>461</v>
      </c>
      <c r="B268" s="422" t="s">
        <v>462</v>
      </c>
      <c r="C268" s="423" t="s">
        <v>466</v>
      </c>
      <c r="D268" s="424" t="s">
        <v>678</v>
      </c>
      <c r="E268" s="423" t="s">
        <v>1560</v>
      </c>
      <c r="F268" s="424" t="s">
        <v>1561</v>
      </c>
      <c r="G268" s="423" t="s">
        <v>1217</v>
      </c>
      <c r="H268" s="423" t="s">
        <v>1218</v>
      </c>
      <c r="I268" s="425">
        <v>533</v>
      </c>
      <c r="J268" s="425">
        <v>1</v>
      </c>
      <c r="K268" s="426">
        <v>533</v>
      </c>
    </row>
    <row r="269" spans="1:11" ht="14.4" customHeight="1" x14ac:dyDescent="0.3">
      <c r="A269" s="421" t="s">
        <v>461</v>
      </c>
      <c r="B269" s="422" t="s">
        <v>462</v>
      </c>
      <c r="C269" s="423" t="s">
        <v>466</v>
      </c>
      <c r="D269" s="424" t="s">
        <v>678</v>
      </c>
      <c r="E269" s="423" t="s">
        <v>1560</v>
      </c>
      <c r="F269" s="424" t="s">
        <v>1561</v>
      </c>
      <c r="G269" s="423" t="s">
        <v>1219</v>
      </c>
      <c r="H269" s="423" t="s">
        <v>1220</v>
      </c>
      <c r="I269" s="425">
        <v>86.15</v>
      </c>
      <c r="J269" s="425">
        <v>40</v>
      </c>
      <c r="K269" s="426">
        <v>3446.08</v>
      </c>
    </row>
    <row r="270" spans="1:11" ht="14.4" customHeight="1" x14ac:dyDescent="0.3">
      <c r="A270" s="421" t="s">
        <v>461</v>
      </c>
      <c r="B270" s="422" t="s">
        <v>462</v>
      </c>
      <c r="C270" s="423" t="s">
        <v>466</v>
      </c>
      <c r="D270" s="424" t="s">
        <v>678</v>
      </c>
      <c r="E270" s="423" t="s">
        <v>1560</v>
      </c>
      <c r="F270" s="424" t="s">
        <v>1561</v>
      </c>
      <c r="G270" s="423" t="s">
        <v>1221</v>
      </c>
      <c r="H270" s="423" t="s">
        <v>1222</v>
      </c>
      <c r="I270" s="425">
        <v>86.15</v>
      </c>
      <c r="J270" s="425">
        <v>20</v>
      </c>
      <c r="K270" s="426">
        <v>1723.04</v>
      </c>
    </row>
    <row r="271" spans="1:11" ht="14.4" customHeight="1" x14ac:dyDescent="0.3">
      <c r="A271" s="421" t="s">
        <v>461</v>
      </c>
      <c r="B271" s="422" t="s">
        <v>462</v>
      </c>
      <c r="C271" s="423" t="s">
        <v>466</v>
      </c>
      <c r="D271" s="424" t="s">
        <v>678</v>
      </c>
      <c r="E271" s="423" t="s">
        <v>1560</v>
      </c>
      <c r="F271" s="424" t="s">
        <v>1561</v>
      </c>
      <c r="G271" s="423" t="s">
        <v>1223</v>
      </c>
      <c r="H271" s="423" t="s">
        <v>1224</v>
      </c>
      <c r="I271" s="425">
        <v>1012</v>
      </c>
      <c r="J271" s="425">
        <v>7</v>
      </c>
      <c r="K271" s="426">
        <v>7084</v>
      </c>
    </row>
    <row r="272" spans="1:11" ht="14.4" customHeight="1" x14ac:dyDescent="0.3">
      <c r="A272" s="421" t="s">
        <v>461</v>
      </c>
      <c r="B272" s="422" t="s">
        <v>462</v>
      </c>
      <c r="C272" s="423" t="s">
        <v>466</v>
      </c>
      <c r="D272" s="424" t="s">
        <v>678</v>
      </c>
      <c r="E272" s="423" t="s">
        <v>1560</v>
      </c>
      <c r="F272" s="424" t="s">
        <v>1561</v>
      </c>
      <c r="G272" s="423" t="s">
        <v>1225</v>
      </c>
      <c r="H272" s="423" t="s">
        <v>1226</v>
      </c>
      <c r="I272" s="425">
        <v>562.65</v>
      </c>
      <c r="J272" s="425">
        <v>5</v>
      </c>
      <c r="K272" s="426">
        <v>2813.25</v>
      </c>
    </row>
    <row r="273" spans="1:11" ht="14.4" customHeight="1" x14ac:dyDescent="0.3">
      <c r="A273" s="421" t="s">
        <v>461</v>
      </c>
      <c r="B273" s="422" t="s">
        <v>462</v>
      </c>
      <c r="C273" s="423" t="s">
        <v>466</v>
      </c>
      <c r="D273" s="424" t="s">
        <v>678</v>
      </c>
      <c r="E273" s="423" t="s">
        <v>1560</v>
      </c>
      <c r="F273" s="424" t="s">
        <v>1561</v>
      </c>
      <c r="G273" s="423" t="s">
        <v>1227</v>
      </c>
      <c r="H273" s="423" t="s">
        <v>1228</v>
      </c>
      <c r="I273" s="425">
        <v>422.29</v>
      </c>
      <c r="J273" s="425">
        <v>10</v>
      </c>
      <c r="K273" s="426">
        <v>4222.8999999999996</v>
      </c>
    </row>
    <row r="274" spans="1:11" ht="14.4" customHeight="1" x14ac:dyDescent="0.3">
      <c r="A274" s="421" t="s">
        <v>461</v>
      </c>
      <c r="B274" s="422" t="s">
        <v>462</v>
      </c>
      <c r="C274" s="423" t="s">
        <v>466</v>
      </c>
      <c r="D274" s="424" t="s">
        <v>678</v>
      </c>
      <c r="E274" s="423" t="s">
        <v>1560</v>
      </c>
      <c r="F274" s="424" t="s">
        <v>1561</v>
      </c>
      <c r="G274" s="423" t="s">
        <v>1229</v>
      </c>
      <c r="H274" s="423" t="s">
        <v>1230</v>
      </c>
      <c r="I274" s="425">
        <v>1731.5</v>
      </c>
      <c r="J274" s="425">
        <v>3</v>
      </c>
      <c r="K274" s="426">
        <v>5335</v>
      </c>
    </row>
    <row r="275" spans="1:11" ht="14.4" customHeight="1" x14ac:dyDescent="0.3">
      <c r="A275" s="421" t="s">
        <v>461</v>
      </c>
      <c r="B275" s="422" t="s">
        <v>462</v>
      </c>
      <c r="C275" s="423" t="s">
        <v>466</v>
      </c>
      <c r="D275" s="424" t="s">
        <v>678</v>
      </c>
      <c r="E275" s="423" t="s">
        <v>1560</v>
      </c>
      <c r="F275" s="424" t="s">
        <v>1561</v>
      </c>
      <c r="G275" s="423" t="s">
        <v>1231</v>
      </c>
      <c r="H275" s="423" t="s">
        <v>1232</v>
      </c>
      <c r="I275" s="425">
        <v>548.4</v>
      </c>
      <c r="J275" s="425">
        <v>11</v>
      </c>
      <c r="K275" s="426">
        <v>6032.4</v>
      </c>
    </row>
    <row r="276" spans="1:11" ht="14.4" customHeight="1" x14ac:dyDescent="0.3">
      <c r="A276" s="421" t="s">
        <v>461</v>
      </c>
      <c r="B276" s="422" t="s">
        <v>462</v>
      </c>
      <c r="C276" s="423" t="s">
        <v>466</v>
      </c>
      <c r="D276" s="424" t="s">
        <v>678</v>
      </c>
      <c r="E276" s="423" t="s">
        <v>1560</v>
      </c>
      <c r="F276" s="424" t="s">
        <v>1561</v>
      </c>
      <c r="G276" s="423" t="s">
        <v>1233</v>
      </c>
      <c r="H276" s="423" t="s">
        <v>1234</v>
      </c>
      <c r="I276" s="425">
        <v>3943.35</v>
      </c>
      <c r="J276" s="425">
        <v>1</v>
      </c>
      <c r="K276" s="426">
        <v>3943.35</v>
      </c>
    </row>
    <row r="277" spans="1:11" ht="14.4" customHeight="1" x14ac:dyDescent="0.3">
      <c r="A277" s="421" t="s">
        <v>461</v>
      </c>
      <c r="B277" s="422" t="s">
        <v>462</v>
      </c>
      <c r="C277" s="423" t="s">
        <v>466</v>
      </c>
      <c r="D277" s="424" t="s">
        <v>678</v>
      </c>
      <c r="E277" s="423" t="s">
        <v>1560</v>
      </c>
      <c r="F277" s="424" t="s">
        <v>1561</v>
      </c>
      <c r="G277" s="423" t="s">
        <v>1235</v>
      </c>
      <c r="H277" s="423" t="s">
        <v>1236</v>
      </c>
      <c r="I277" s="425">
        <v>2928.2</v>
      </c>
      <c r="J277" s="425">
        <v>1</v>
      </c>
      <c r="K277" s="426">
        <v>2928.2</v>
      </c>
    </row>
    <row r="278" spans="1:11" ht="14.4" customHeight="1" x14ac:dyDescent="0.3">
      <c r="A278" s="421" t="s">
        <v>461</v>
      </c>
      <c r="B278" s="422" t="s">
        <v>462</v>
      </c>
      <c r="C278" s="423" t="s">
        <v>466</v>
      </c>
      <c r="D278" s="424" t="s">
        <v>678</v>
      </c>
      <c r="E278" s="423" t="s">
        <v>1560</v>
      </c>
      <c r="F278" s="424" t="s">
        <v>1561</v>
      </c>
      <c r="G278" s="423" t="s">
        <v>1237</v>
      </c>
      <c r="H278" s="423" t="s">
        <v>1238</v>
      </c>
      <c r="I278" s="425">
        <v>213.81</v>
      </c>
      <c r="J278" s="425">
        <v>7</v>
      </c>
      <c r="K278" s="426">
        <v>1496.65</v>
      </c>
    </row>
    <row r="279" spans="1:11" ht="14.4" customHeight="1" x14ac:dyDescent="0.3">
      <c r="A279" s="421" t="s">
        <v>461</v>
      </c>
      <c r="B279" s="422" t="s">
        <v>462</v>
      </c>
      <c r="C279" s="423" t="s">
        <v>466</v>
      </c>
      <c r="D279" s="424" t="s">
        <v>678</v>
      </c>
      <c r="E279" s="423" t="s">
        <v>1560</v>
      </c>
      <c r="F279" s="424" t="s">
        <v>1561</v>
      </c>
      <c r="G279" s="423" t="s">
        <v>1239</v>
      </c>
      <c r="H279" s="423" t="s">
        <v>1240</v>
      </c>
      <c r="I279" s="425">
        <v>617.1</v>
      </c>
      <c r="J279" s="425">
        <v>4</v>
      </c>
      <c r="K279" s="426">
        <v>2468.4</v>
      </c>
    </row>
    <row r="280" spans="1:11" ht="14.4" customHeight="1" x14ac:dyDescent="0.3">
      <c r="A280" s="421" t="s">
        <v>461</v>
      </c>
      <c r="B280" s="422" t="s">
        <v>462</v>
      </c>
      <c r="C280" s="423" t="s">
        <v>466</v>
      </c>
      <c r="D280" s="424" t="s">
        <v>678</v>
      </c>
      <c r="E280" s="423" t="s">
        <v>1560</v>
      </c>
      <c r="F280" s="424" t="s">
        <v>1561</v>
      </c>
      <c r="G280" s="423" t="s">
        <v>1241</v>
      </c>
      <c r="H280" s="423" t="s">
        <v>1242</v>
      </c>
      <c r="I280" s="425">
        <v>1271</v>
      </c>
      <c r="J280" s="425">
        <v>1</v>
      </c>
      <c r="K280" s="426">
        <v>1271</v>
      </c>
    </row>
    <row r="281" spans="1:11" ht="14.4" customHeight="1" x14ac:dyDescent="0.3">
      <c r="A281" s="421" t="s">
        <v>461</v>
      </c>
      <c r="B281" s="422" t="s">
        <v>462</v>
      </c>
      <c r="C281" s="423" t="s">
        <v>466</v>
      </c>
      <c r="D281" s="424" t="s">
        <v>678</v>
      </c>
      <c r="E281" s="423" t="s">
        <v>1560</v>
      </c>
      <c r="F281" s="424" t="s">
        <v>1561</v>
      </c>
      <c r="G281" s="423" t="s">
        <v>1243</v>
      </c>
      <c r="H281" s="423" t="s">
        <v>1244</v>
      </c>
      <c r="I281" s="425">
        <v>59.29</v>
      </c>
      <c r="J281" s="425">
        <v>30</v>
      </c>
      <c r="K281" s="426">
        <v>1778.7</v>
      </c>
    </row>
    <row r="282" spans="1:11" ht="14.4" customHeight="1" x14ac:dyDescent="0.3">
      <c r="A282" s="421" t="s">
        <v>461</v>
      </c>
      <c r="B282" s="422" t="s">
        <v>462</v>
      </c>
      <c r="C282" s="423" t="s">
        <v>466</v>
      </c>
      <c r="D282" s="424" t="s">
        <v>678</v>
      </c>
      <c r="E282" s="423" t="s">
        <v>1560</v>
      </c>
      <c r="F282" s="424" t="s">
        <v>1561</v>
      </c>
      <c r="G282" s="423" t="s">
        <v>1243</v>
      </c>
      <c r="H282" s="423" t="s">
        <v>1245</v>
      </c>
      <c r="I282" s="425">
        <v>59.29</v>
      </c>
      <c r="J282" s="425">
        <v>30</v>
      </c>
      <c r="K282" s="426">
        <v>1778.7</v>
      </c>
    </row>
    <row r="283" spans="1:11" ht="14.4" customHeight="1" x14ac:dyDescent="0.3">
      <c r="A283" s="421" t="s">
        <v>461</v>
      </c>
      <c r="B283" s="422" t="s">
        <v>462</v>
      </c>
      <c r="C283" s="423" t="s">
        <v>466</v>
      </c>
      <c r="D283" s="424" t="s">
        <v>678</v>
      </c>
      <c r="E283" s="423" t="s">
        <v>1560</v>
      </c>
      <c r="F283" s="424" t="s">
        <v>1561</v>
      </c>
      <c r="G283" s="423" t="s">
        <v>1246</v>
      </c>
      <c r="H283" s="423" t="s">
        <v>1247</v>
      </c>
      <c r="I283" s="425">
        <v>849.37</v>
      </c>
      <c r="J283" s="425">
        <v>2</v>
      </c>
      <c r="K283" s="426">
        <v>1698.73</v>
      </c>
    </row>
    <row r="284" spans="1:11" ht="14.4" customHeight="1" x14ac:dyDescent="0.3">
      <c r="A284" s="421" t="s">
        <v>461</v>
      </c>
      <c r="B284" s="422" t="s">
        <v>462</v>
      </c>
      <c r="C284" s="423" t="s">
        <v>466</v>
      </c>
      <c r="D284" s="424" t="s">
        <v>678</v>
      </c>
      <c r="E284" s="423" t="s">
        <v>1560</v>
      </c>
      <c r="F284" s="424" t="s">
        <v>1561</v>
      </c>
      <c r="G284" s="423" t="s">
        <v>1248</v>
      </c>
      <c r="H284" s="423" t="s">
        <v>1249</v>
      </c>
      <c r="I284" s="425">
        <v>3811.5</v>
      </c>
      <c r="J284" s="425">
        <v>1</v>
      </c>
      <c r="K284" s="426">
        <v>3811.5</v>
      </c>
    </row>
    <row r="285" spans="1:11" ht="14.4" customHeight="1" x14ac:dyDescent="0.3">
      <c r="A285" s="421" t="s">
        <v>461</v>
      </c>
      <c r="B285" s="422" t="s">
        <v>462</v>
      </c>
      <c r="C285" s="423" t="s">
        <v>466</v>
      </c>
      <c r="D285" s="424" t="s">
        <v>678</v>
      </c>
      <c r="E285" s="423" t="s">
        <v>1560</v>
      </c>
      <c r="F285" s="424" t="s">
        <v>1561</v>
      </c>
      <c r="G285" s="423" t="s">
        <v>1250</v>
      </c>
      <c r="H285" s="423" t="s">
        <v>1251</v>
      </c>
      <c r="I285" s="425">
        <v>6785</v>
      </c>
      <c r="J285" s="425">
        <v>3</v>
      </c>
      <c r="K285" s="426">
        <v>20355</v>
      </c>
    </row>
    <row r="286" spans="1:11" ht="14.4" customHeight="1" x14ac:dyDescent="0.3">
      <c r="A286" s="421" t="s">
        <v>461</v>
      </c>
      <c r="B286" s="422" t="s">
        <v>462</v>
      </c>
      <c r="C286" s="423" t="s">
        <v>466</v>
      </c>
      <c r="D286" s="424" t="s">
        <v>678</v>
      </c>
      <c r="E286" s="423" t="s">
        <v>1560</v>
      </c>
      <c r="F286" s="424" t="s">
        <v>1561</v>
      </c>
      <c r="G286" s="423" t="s">
        <v>1252</v>
      </c>
      <c r="H286" s="423" t="s">
        <v>1253</v>
      </c>
      <c r="I286" s="425">
        <v>3156.7750000000001</v>
      </c>
      <c r="J286" s="425">
        <v>3</v>
      </c>
      <c r="K286" s="426">
        <v>9470.2999999999993</v>
      </c>
    </row>
    <row r="287" spans="1:11" ht="14.4" customHeight="1" x14ac:dyDescent="0.3">
      <c r="A287" s="421" t="s">
        <v>461</v>
      </c>
      <c r="B287" s="422" t="s">
        <v>462</v>
      </c>
      <c r="C287" s="423" t="s">
        <v>466</v>
      </c>
      <c r="D287" s="424" t="s">
        <v>678</v>
      </c>
      <c r="E287" s="423" t="s">
        <v>1560</v>
      </c>
      <c r="F287" s="424" t="s">
        <v>1561</v>
      </c>
      <c r="G287" s="423" t="s">
        <v>1254</v>
      </c>
      <c r="H287" s="423" t="s">
        <v>1255</v>
      </c>
      <c r="I287" s="425">
        <v>71.39</v>
      </c>
      <c r="J287" s="425">
        <v>30</v>
      </c>
      <c r="K287" s="426">
        <v>2141.6999999999998</v>
      </c>
    </row>
    <row r="288" spans="1:11" ht="14.4" customHeight="1" x14ac:dyDescent="0.3">
      <c r="A288" s="421" t="s">
        <v>461</v>
      </c>
      <c r="B288" s="422" t="s">
        <v>462</v>
      </c>
      <c r="C288" s="423" t="s">
        <v>466</v>
      </c>
      <c r="D288" s="424" t="s">
        <v>678</v>
      </c>
      <c r="E288" s="423" t="s">
        <v>1560</v>
      </c>
      <c r="F288" s="424" t="s">
        <v>1561</v>
      </c>
      <c r="G288" s="423" t="s">
        <v>1254</v>
      </c>
      <c r="H288" s="423" t="s">
        <v>1256</v>
      </c>
      <c r="I288" s="425">
        <v>71.39</v>
      </c>
      <c r="J288" s="425">
        <v>30</v>
      </c>
      <c r="K288" s="426">
        <v>2141.6999999999998</v>
      </c>
    </row>
    <row r="289" spans="1:11" ht="14.4" customHeight="1" x14ac:dyDescent="0.3">
      <c r="A289" s="421" t="s">
        <v>461</v>
      </c>
      <c r="B289" s="422" t="s">
        <v>462</v>
      </c>
      <c r="C289" s="423" t="s">
        <v>466</v>
      </c>
      <c r="D289" s="424" t="s">
        <v>678</v>
      </c>
      <c r="E289" s="423" t="s">
        <v>1560</v>
      </c>
      <c r="F289" s="424" t="s">
        <v>1561</v>
      </c>
      <c r="G289" s="423" t="s">
        <v>1257</v>
      </c>
      <c r="H289" s="423" t="s">
        <v>1258</v>
      </c>
      <c r="I289" s="425">
        <v>6785</v>
      </c>
      <c r="J289" s="425">
        <v>1</v>
      </c>
      <c r="K289" s="426">
        <v>6785</v>
      </c>
    </row>
    <row r="290" spans="1:11" ht="14.4" customHeight="1" x14ac:dyDescent="0.3">
      <c r="A290" s="421" t="s">
        <v>461</v>
      </c>
      <c r="B290" s="422" t="s">
        <v>462</v>
      </c>
      <c r="C290" s="423" t="s">
        <v>466</v>
      </c>
      <c r="D290" s="424" t="s">
        <v>678</v>
      </c>
      <c r="E290" s="423" t="s">
        <v>1560</v>
      </c>
      <c r="F290" s="424" t="s">
        <v>1561</v>
      </c>
      <c r="G290" s="423" t="s">
        <v>1259</v>
      </c>
      <c r="H290" s="423" t="s">
        <v>1260</v>
      </c>
      <c r="I290" s="425">
        <v>689.65</v>
      </c>
      <c r="J290" s="425">
        <v>1</v>
      </c>
      <c r="K290" s="426">
        <v>689.65</v>
      </c>
    </row>
    <row r="291" spans="1:11" ht="14.4" customHeight="1" x14ac:dyDescent="0.3">
      <c r="A291" s="421" t="s">
        <v>461</v>
      </c>
      <c r="B291" s="422" t="s">
        <v>462</v>
      </c>
      <c r="C291" s="423" t="s">
        <v>466</v>
      </c>
      <c r="D291" s="424" t="s">
        <v>678</v>
      </c>
      <c r="E291" s="423" t="s">
        <v>1560</v>
      </c>
      <c r="F291" s="424" t="s">
        <v>1561</v>
      </c>
      <c r="G291" s="423" t="s">
        <v>1261</v>
      </c>
      <c r="H291" s="423" t="s">
        <v>1262</v>
      </c>
      <c r="I291" s="425">
        <v>157.47999999999999</v>
      </c>
      <c r="J291" s="425">
        <v>1</v>
      </c>
      <c r="K291" s="426">
        <v>157.47999999999999</v>
      </c>
    </row>
    <row r="292" spans="1:11" ht="14.4" customHeight="1" x14ac:dyDescent="0.3">
      <c r="A292" s="421" t="s">
        <v>461</v>
      </c>
      <c r="B292" s="422" t="s">
        <v>462</v>
      </c>
      <c r="C292" s="423" t="s">
        <v>466</v>
      </c>
      <c r="D292" s="424" t="s">
        <v>678</v>
      </c>
      <c r="E292" s="423" t="s">
        <v>1560</v>
      </c>
      <c r="F292" s="424" t="s">
        <v>1561</v>
      </c>
      <c r="G292" s="423" t="s">
        <v>1261</v>
      </c>
      <c r="H292" s="423" t="s">
        <v>1263</v>
      </c>
      <c r="I292" s="425">
        <v>151.73333333333335</v>
      </c>
      <c r="J292" s="425">
        <v>7</v>
      </c>
      <c r="K292" s="426">
        <v>1067.8800000000001</v>
      </c>
    </row>
    <row r="293" spans="1:11" ht="14.4" customHeight="1" x14ac:dyDescent="0.3">
      <c r="A293" s="421" t="s">
        <v>461</v>
      </c>
      <c r="B293" s="422" t="s">
        <v>462</v>
      </c>
      <c r="C293" s="423" t="s">
        <v>466</v>
      </c>
      <c r="D293" s="424" t="s">
        <v>678</v>
      </c>
      <c r="E293" s="423" t="s">
        <v>1560</v>
      </c>
      <c r="F293" s="424" t="s">
        <v>1561</v>
      </c>
      <c r="G293" s="423" t="s">
        <v>1264</v>
      </c>
      <c r="H293" s="423" t="s">
        <v>1265</v>
      </c>
      <c r="I293" s="425">
        <v>1443.25</v>
      </c>
      <c r="J293" s="425">
        <v>4</v>
      </c>
      <c r="K293" s="426">
        <v>5773</v>
      </c>
    </row>
    <row r="294" spans="1:11" ht="14.4" customHeight="1" x14ac:dyDescent="0.3">
      <c r="A294" s="421" t="s">
        <v>461</v>
      </c>
      <c r="B294" s="422" t="s">
        <v>462</v>
      </c>
      <c r="C294" s="423" t="s">
        <v>466</v>
      </c>
      <c r="D294" s="424" t="s">
        <v>678</v>
      </c>
      <c r="E294" s="423" t="s">
        <v>1560</v>
      </c>
      <c r="F294" s="424" t="s">
        <v>1561</v>
      </c>
      <c r="G294" s="423" t="s">
        <v>1266</v>
      </c>
      <c r="H294" s="423" t="s">
        <v>1267</v>
      </c>
      <c r="I294" s="425">
        <v>516.01</v>
      </c>
      <c r="J294" s="425">
        <v>3</v>
      </c>
      <c r="K294" s="426">
        <v>1548.03</v>
      </c>
    </row>
    <row r="295" spans="1:11" ht="14.4" customHeight="1" x14ac:dyDescent="0.3">
      <c r="A295" s="421" t="s">
        <v>461</v>
      </c>
      <c r="B295" s="422" t="s">
        <v>462</v>
      </c>
      <c r="C295" s="423" t="s">
        <v>466</v>
      </c>
      <c r="D295" s="424" t="s">
        <v>678</v>
      </c>
      <c r="E295" s="423" t="s">
        <v>1560</v>
      </c>
      <c r="F295" s="424" t="s">
        <v>1561</v>
      </c>
      <c r="G295" s="423" t="s">
        <v>1268</v>
      </c>
      <c r="H295" s="423" t="s">
        <v>1269</v>
      </c>
      <c r="I295" s="425">
        <v>390.83</v>
      </c>
      <c r="J295" s="425">
        <v>4</v>
      </c>
      <c r="K295" s="426">
        <v>1563.32</v>
      </c>
    </row>
    <row r="296" spans="1:11" ht="14.4" customHeight="1" x14ac:dyDescent="0.3">
      <c r="A296" s="421" t="s">
        <v>461</v>
      </c>
      <c r="B296" s="422" t="s">
        <v>462</v>
      </c>
      <c r="C296" s="423" t="s">
        <v>466</v>
      </c>
      <c r="D296" s="424" t="s">
        <v>678</v>
      </c>
      <c r="E296" s="423" t="s">
        <v>1560</v>
      </c>
      <c r="F296" s="424" t="s">
        <v>1561</v>
      </c>
      <c r="G296" s="423" t="s">
        <v>1270</v>
      </c>
      <c r="H296" s="423" t="s">
        <v>1271</v>
      </c>
      <c r="I296" s="425">
        <v>141.55000000000001</v>
      </c>
      <c r="J296" s="425">
        <v>10</v>
      </c>
      <c r="K296" s="426">
        <v>1415.54</v>
      </c>
    </row>
    <row r="297" spans="1:11" ht="14.4" customHeight="1" x14ac:dyDescent="0.3">
      <c r="A297" s="421" t="s">
        <v>461</v>
      </c>
      <c r="B297" s="422" t="s">
        <v>462</v>
      </c>
      <c r="C297" s="423" t="s">
        <v>466</v>
      </c>
      <c r="D297" s="424" t="s">
        <v>678</v>
      </c>
      <c r="E297" s="423" t="s">
        <v>1560</v>
      </c>
      <c r="F297" s="424" t="s">
        <v>1561</v>
      </c>
      <c r="G297" s="423" t="s">
        <v>1272</v>
      </c>
      <c r="H297" s="423" t="s">
        <v>1273</v>
      </c>
      <c r="I297" s="425">
        <v>2139.6833333333329</v>
      </c>
      <c r="J297" s="425">
        <v>7</v>
      </c>
      <c r="K297" s="426">
        <v>8669.65</v>
      </c>
    </row>
    <row r="298" spans="1:11" ht="14.4" customHeight="1" x14ac:dyDescent="0.3">
      <c r="A298" s="421" t="s">
        <v>461</v>
      </c>
      <c r="B298" s="422" t="s">
        <v>462</v>
      </c>
      <c r="C298" s="423" t="s">
        <v>466</v>
      </c>
      <c r="D298" s="424" t="s">
        <v>678</v>
      </c>
      <c r="E298" s="423" t="s">
        <v>1560</v>
      </c>
      <c r="F298" s="424" t="s">
        <v>1561</v>
      </c>
      <c r="G298" s="423" t="s">
        <v>1274</v>
      </c>
      <c r="H298" s="423" t="s">
        <v>1275</v>
      </c>
      <c r="I298" s="425">
        <v>163.22999999999999</v>
      </c>
      <c r="J298" s="425">
        <v>6</v>
      </c>
      <c r="K298" s="426">
        <v>979.37999999999988</v>
      </c>
    </row>
    <row r="299" spans="1:11" ht="14.4" customHeight="1" x14ac:dyDescent="0.3">
      <c r="A299" s="421" t="s">
        <v>461</v>
      </c>
      <c r="B299" s="422" t="s">
        <v>462</v>
      </c>
      <c r="C299" s="423" t="s">
        <v>466</v>
      </c>
      <c r="D299" s="424" t="s">
        <v>678</v>
      </c>
      <c r="E299" s="423" t="s">
        <v>1560</v>
      </c>
      <c r="F299" s="424" t="s">
        <v>1561</v>
      </c>
      <c r="G299" s="423" t="s">
        <v>1276</v>
      </c>
      <c r="H299" s="423" t="s">
        <v>1277</v>
      </c>
      <c r="I299" s="425">
        <v>676</v>
      </c>
      <c r="J299" s="425">
        <v>3</v>
      </c>
      <c r="K299" s="426">
        <v>2028.01</v>
      </c>
    </row>
    <row r="300" spans="1:11" ht="14.4" customHeight="1" x14ac:dyDescent="0.3">
      <c r="A300" s="421" t="s">
        <v>461</v>
      </c>
      <c r="B300" s="422" t="s">
        <v>462</v>
      </c>
      <c r="C300" s="423" t="s">
        <v>466</v>
      </c>
      <c r="D300" s="424" t="s">
        <v>678</v>
      </c>
      <c r="E300" s="423" t="s">
        <v>1560</v>
      </c>
      <c r="F300" s="424" t="s">
        <v>1561</v>
      </c>
      <c r="G300" s="423" t="s">
        <v>1278</v>
      </c>
      <c r="H300" s="423" t="s">
        <v>1279</v>
      </c>
      <c r="I300" s="425">
        <v>2051.5150000000003</v>
      </c>
      <c r="J300" s="425">
        <v>2</v>
      </c>
      <c r="K300" s="426">
        <v>4103.0300000000007</v>
      </c>
    </row>
    <row r="301" spans="1:11" ht="14.4" customHeight="1" x14ac:dyDescent="0.3">
      <c r="A301" s="421" t="s">
        <v>461</v>
      </c>
      <c r="B301" s="422" t="s">
        <v>462</v>
      </c>
      <c r="C301" s="423" t="s">
        <v>466</v>
      </c>
      <c r="D301" s="424" t="s">
        <v>678</v>
      </c>
      <c r="E301" s="423" t="s">
        <v>1560</v>
      </c>
      <c r="F301" s="424" t="s">
        <v>1561</v>
      </c>
      <c r="G301" s="423" t="s">
        <v>1280</v>
      </c>
      <c r="H301" s="423" t="s">
        <v>1281</v>
      </c>
      <c r="I301" s="425">
        <v>863.88</v>
      </c>
      <c r="J301" s="425">
        <v>1</v>
      </c>
      <c r="K301" s="426">
        <v>863.88</v>
      </c>
    </row>
    <row r="302" spans="1:11" ht="14.4" customHeight="1" x14ac:dyDescent="0.3">
      <c r="A302" s="421" t="s">
        <v>461</v>
      </c>
      <c r="B302" s="422" t="s">
        <v>462</v>
      </c>
      <c r="C302" s="423" t="s">
        <v>466</v>
      </c>
      <c r="D302" s="424" t="s">
        <v>678</v>
      </c>
      <c r="E302" s="423" t="s">
        <v>1560</v>
      </c>
      <c r="F302" s="424" t="s">
        <v>1561</v>
      </c>
      <c r="G302" s="423" t="s">
        <v>1282</v>
      </c>
      <c r="H302" s="423" t="s">
        <v>1283</v>
      </c>
      <c r="I302" s="425">
        <v>2078.3000000000002</v>
      </c>
      <c r="J302" s="425">
        <v>3</v>
      </c>
      <c r="K302" s="426">
        <v>6234.9000000000005</v>
      </c>
    </row>
    <row r="303" spans="1:11" ht="14.4" customHeight="1" x14ac:dyDescent="0.3">
      <c r="A303" s="421" t="s">
        <v>461</v>
      </c>
      <c r="B303" s="422" t="s">
        <v>462</v>
      </c>
      <c r="C303" s="423" t="s">
        <v>466</v>
      </c>
      <c r="D303" s="424" t="s">
        <v>678</v>
      </c>
      <c r="E303" s="423" t="s">
        <v>1560</v>
      </c>
      <c r="F303" s="424" t="s">
        <v>1561</v>
      </c>
      <c r="G303" s="423" t="s">
        <v>1284</v>
      </c>
      <c r="H303" s="423" t="s">
        <v>1285</v>
      </c>
      <c r="I303" s="425">
        <v>516</v>
      </c>
      <c r="J303" s="425">
        <v>1</v>
      </c>
      <c r="K303" s="426">
        <v>516</v>
      </c>
    </row>
    <row r="304" spans="1:11" ht="14.4" customHeight="1" x14ac:dyDescent="0.3">
      <c r="A304" s="421" t="s">
        <v>461</v>
      </c>
      <c r="B304" s="422" t="s">
        <v>462</v>
      </c>
      <c r="C304" s="423" t="s">
        <v>466</v>
      </c>
      <c r="D304" s="424" t="s">
        <v>678</v>
      </c>
      <c r="E304" s="423" t="s">
        <v>1560</v>
      </c>
      <c r="F304" s="424" t="s">
        <v>1561</v>
      </c>
      <c r="G304" s="423" t="s">
        <v>1286</v>
      </c>
      <c r="H304" s="423" t="s">
        <v>1287</v>
      </c>
      <c r="I304" s="425">
        <v>3156.75</v>
      </c>
      <c r="J304" s="425">
        <v>1</v>
      </c>
      <c r="K304" s="426">
        <v>3156.75</v>
      </c>
    </row>
    <row r="305" spans="1:11" ht="14.4" customHeight="1" x14ac:dyDescent="0.3">
      <c r="A305" s="421" t="s">
        <v>461</v>
      </c>
      <c r="B305" s="422" t="s">
        <v>462</v>
      </c>
      <c r="C305" s="423" t="s">
        <v>466</v>
      </c>
      <c r="D305" s="424" t="s">
        <v>678</v>
      </c>
      <c r="E305" s="423" t="s">
        <v>1560</v>
      </c>
      <c r="F305" s="424" t="s">
        <v>1561</v>
      </c>
      <c r="G305" s="423" t="s">
        <v>1288</v>
      </c>
      <c r="H305" s="423" t="s">
        <v>1289</v>
      </c>
      <c r="I305" s="425">
        <v>64.13</v>
      </c>
      <c r="J305" s="425">
        <v>30</v>
      </c>
      <c r="K305" s="426">
        <v>1924</v>
      </c>
    </row>
    <row r="306" spans="1:11" ht="14.4" customHeight="1" x14ac:dyDescent="0.3">
      <c r="A306" s="421" t="s">
        <v>461</v>
      </c>
      <c r="B306" s="422" t="s">
        <v>462</v>
      </c>
      <c r="C306" s="423" t="s">
        <v>466</v>
      </c>
      <c r="D306" s="424" t="s">
        <v>678</v>
      </c>
      <c r="E306" s="423" t="s">
        <v>1560</v>
      </c>
      <c r="F306" s="424" t="s">
        <v>1561</v>
      </c>
      <c r="G306" s="423" t="s">
        <v>1290</v>
      </c>
      <c r="H306" s="423" t="s">
        <v>1291</v>
      </c>
      <c r="I306" s="425">
        <v>19816</v>
      </c>
      <c r="J306" s="425">
        <v>1</v>
      </c>
      <c r="K306" s="426">
        <v>19816</v>
      </c>
    </row>
    <row r="307" spans="1:11" ht="14.4" customHeight="1" x14ac:dyDescent="0.3">
      <c r="A307" s="421" t="s">
        <v>461</v>
      </c>
      <c r="B307" s="422" t="s">
        <v>462</v>
      </c>
      <c r="C307" s="423" t="s">
        <v>466</v>
      </c>
      <c r="D307" s="424" t="s">
        <v>678</v>
      </c>
      <c r="E307" s="423" t="s">
        <v>1560</v>
      </c>
      <c r="F307" s="424" t="s">
        <v>1561</v>
      </c>
      <c r="G307" s="423" t="s">
        <v>1292</v>
      </c>
      <c r="H307" s="423" t="s">
        <v>1293</v>
      </c>
      <c r="I307" s="425">
        <v>979</v>
      </c>
      <c r="J307" s="425">
        <v>3</v>
      </c>
      <c r="K307" s="426">
        <v>2937.01</v>
      </c>
    </row>
    <row r="308" spans="1:11" ht="14.4" customHeight="1" x14ac:dyDescent="0.3">
      <c r="A308" s="421" t="s">
        <v>461</v>
      </c>
      <c r="B308" s="422" t="s">
        <v>462</v>
      </c>
      <c r="C308" s="423" t="s">
        <v>466</v>
      </c>
      <c r="D308" s="424" t="s">
        <v>678</v>
      </c>
      <c r="E308" s="423" t="s">
        <v>1560</v>
      </c>
      <c r="F308" s="424" t="s">
        <v>1561</v>
      </c>
      <c r="G308" s="423" t="s">
        <v>1294</v>
      </c>
      <c r="H308" s="423" t="s">
        <v>1295</v>
      </c>
      <c r="I308" s="425">
        <v>3943.35</v>
      </c>
      <c r="J308" s="425">
        <v>17</v>
      </c>
      <c r="K308" s="426">
        <v>67036.95</v>
      </c>
    </row>
    <row r="309" spans="1:11" ht="14.4" customHeight="1" x14ac:dyDescent="0.3">
      <c r="A309" s="421" t="s">
        <v>461</v>
      </c>
      <c r="B309" s="422" t="s">
        <v>462</v>
      </c>
      <c r="C309" s="423" t="s">
        <v>466</v>
      </c>
      <c r="D309" s="424" t="s">
        <v>678</v>
      </c>
      <c r="E309" s="423" t="s">
        <v>1560</v>
      </c>
      <c r="F309" s="424" t="s">
        <v>1561</v>
      </c>
      <c r="G309" s="423" t="s">
        <v>1296</v>
      </c>
      <c r="H309" s="423" t="s">
        <v>1297</v>
      </c>
      <c r="I309" s="425">
        <v>53.94</v>
      </c>
      <c r="J309" s="425">
        <v>10</v>
      </c>
      <c r="K309" s="426">
        <v>539.39</v>
      </c>
    </row>
    <row r="310" spans="1:11" ht="14.4" customHeight="1" x14ac:dyDescent="0.3">
      <c r="A310" s="421" t="s">
        <v>461</v>
      </c>
      <c r="B310" s="422" t="s">
        <v>462</v>
      </c>
      <c r="C310" s="423" t="s">
        <v>466</v>
      </c>
      <c r="D310" s="424" t="s">
        <v>678</v>
      </c>
      <c r="E310" s="423" t="s">
        <v>1560</v>
      </c>
      <c r="F310" s="424" t="s">
        <v>1561</v>
      </c>
      <c r="G310" s="423" t="s">
        <v>1298</v>
      </c>
      <c r="H310" s="423" t="s">
        <v>1299</v>
      </c>
      <c r="I310" s="425">
        <v>1088</v>
      </c>
      <c r="J310" s="425">
        <v>1</v>
      </c>
      <c r="K310" s="426">
        <v>1088</v>
      </c>
    </row>
    <row r="311" spans="1:11" ht="14.4" customHeight="1" x14ac:dyDescent="0.3">
      <c r="A311" s="421" t="s">
        <v>461</v>
      </c>
      <c r="B311" s="422" t="s">
        <v>462</v>
      </c>
      <c r="C311" s="423" t="s">
        <v>466</v>
      </c>
      <c r="D311" s="424" t="s">
        <v>678</v>
      </c>
      <c r="E311" s="423" t="s">
        <v>1560</v>
      </c>
      <c r="F311" s="424" t="s">
        <v>1561</v>
      </c>
      <c r="G311" s="423" t="s">
        <v>1300</v>
      </c>
      <c r="H311" s="423" t="s">
        <v>1301</v>
      </c>
      <c r="I311" s="425">
        <v>348.45</v>
      </c>
      <c r="J311" s="425">
        <v>2</v>
      </c>
      <c r="K311" s="426">
        <v>696.91</v>
      </c>
    </row>
    <row r="312" spans="1:11" ht="14.4" customHeight="1" x14ac:dyDescent="0.3">
      <c r="A312" s="421" t="s">
        <v>461</v>
      </c>
      <c r="B312" s="422" t="s">
        <v>462</v>
      </c>
      <c r="C312" s="423" t="s">
        <v>466</v>
      </c>
      <c r="D312" s="424" t="s">
        <v>678</v>
      </c>
      <c r="E312" s="423" t="s">
        <v>1560</v>
      </c>
      <c r="F312" s="424" t="s">
        <v>1561</v>
      </c>
      <c r="G312" s="423" t="s">
        <v>1302</v>
      </c>
      <c r="H312" s="423" t="s">
        <v>1303</v>
      </c>
      <c r="I312" s="425">
        <v>166.98</v>
      </c>
      <c r="J312" s="425">
        <v>5</v>
      </c>
      <c r="K312" s="426">
        <v>834.9</v>
      </c>
    </row>
    <row r="313" spans="1:11" ht="14.4" customHeight="1" x14ac:dyDescent="0.3">
      <c r="A313" s="421" t="s">
        <v>461</v>
      </c>
      <c r="B313" s="422" t="s">
        <v>462</v>
      </c>
      <c r="C313" s="423" t="s">
        <v>466</v>
      </c>
      <c r="D313" s="424" t="s">
        <v>678</v>
      </c>
      <c r="E313" s="423" t="s">
        <v>1560</v>
      </c>
      <c r="F313" s="424" t="s">
        <v>1561</v>
      </c>
      <c r="G313" s="423" t="s">
        <v>1304</v>
      </c>
      <c r="H313" s="423" t="s">
        <v>1305</v>
      </c>
      <c r="I313" s="425">
        <v>863.88</v>
      </c>
      <c r="J313" s="425">
        <v>1</v>
      </c>
      <c r="K313" s="426">
        <v>863.88</v>
      </c>
    </row>
    <row r="314" spans="1:11" ht="14.4" customHeight="1" x14ac:dyDescent="0.3">
      <c r="A314" s="421" t="s">
        <v>461</v>
      </c>
      <c r="B314" s="422" t="s">
        <v>462</v>
      </c>
      <c r="C314" s="423" t="s">
        <v>466</v>
      </c>
      <c r="D314" s="424" t="s">
        <v>678</v>
      </c>
      <c r="E314" s="423" t="s">
        <v>1560</v>
      </c>
      <c r="F314" s="424" t="s">
        <v>1561</v>
      </c>
      <c r="G314" s="423" t="s">
        <v>1306</v>
      </c>
      <c r="H314" s="423" t="s">
        <v>1307</v>
      </c>
      <c r="I314" s="425">
        <v>2402</v>
      </c>
      <c r="J314" s="425">
        <v>3</v>
      </c>
      <c r="K314" s="426">
        <v>7206</v>
      </c>
    </row>
    <row r="315" spans="1:11" ht="14.4" customHeight="1" x14ac:dyDescent="0.3">
      <c r="A315" s="421" t="s">
        <v>461</v>
      </c>
      <c r="B315" s="422" t="s">
        <v>462</v>
      </c>
      <c r="C315" s="423" t="s">
        <v>466</v>
      </c>
      <c r="D315" s="424" t="s">
        <v>678</v>
      </c>
      <c r="E315" s="423" t="s">
        <v>1560</v>
      </c>
      <c r="F315" s="424" t="s">
        <v>1561</v>
      </c>
      <c r="G315" s="423" t="s">
        <v>1308</v>
      </c>
      <c r="H315" s="423" t="s">
        <v>1309</v>
      </c>
      <c r="I315" s="425">
        <v>0.93</v>
      </c>
      <c r="J315" s="425">
        <v>500</v>
      </c>
      <c r="K315" s="426">
        <v>463.43</v>
      </c>
    </row>
    <row r="316" spans="1:11" ht="14.4" customHeight="1" x14ac:dyDescent="0.3">
      <c r="A316" s="421" t="s">
        <v>461</v>
      </c>
      <c r="B316" s="422" t="s">
        <v>462</v>
      </c>
      <c r="C316" s="423" t="s">
        <v>466</v>
      </c>
      <c r="D316" s="424" t="s">
        <v>678</v>
      </c>
      <c r="E316" s="423" t="s">
        <v>1560</v>
      </c>
      <c r="F316" s="424" t="s">
        <v>1561</v>
      </c>
      <c r="G316" s="423" t="s">
        <v>1310</v>
      </c>
      <c r="H316" s="423" t="s">
        <v>1311</v>
      </c>
      <c r="I316" s="425">
        <v>2042.48</v>
      </c>
      <c r="J316" s="425">
        <v>1</v>
      </c>
      <c r="K316" s="426">
        <v>2042.48</v>
      </c>
    </row>
    <row r="317" spans="1:11" ht="14.4" customHeight="1" x14ac:dyDescent="0.3">
      <c r="A317" s="421" t="s">
        <v>461</v>
      </c>
      <c r="B317" s="422" t="s">
        <v>462</v>
      </c>
      <c r="C317" s="423" t="s">
        <v>466</v>
      </c>
      <c r="D317" s="424" t="s">
        <v>678</v>
      </c>
      <c r="E317" s="423" t="s">
        <v>1560</v>
      </c>
      <c r="F317" s="424" t="s">
        <v>1561</v>
      </c>
      <c r="G317" s="423" t="s">
        <v>1312</v>
      </c>
      <c r="H317" s="423" t="s">
        <v>1313</v>
      </c>
      <c r="I317" s="425">
        <v>2916.1</v>
      </c>
      <c r="J317" s="425">
        <v>1</v>
      </c>
      <c r="K317" s="426">
        <v>2916.1</v>
      </c>
    </row>
    <row r="318" spans="1:11" ht="14.4" customHeight="1" x14ac:dyDescent="0.3">
      <c r="A318" s="421" t="s">
        <v>461</v>
      </c>
      <c r="B318" s="422" t="s">
        <v>462</v>
      </c>
      <c r="C318" s="423" t="s">
        <v>466</v>
      </c>
      <c r="D318" s="424" t="s">
        <v>678</v>
      </c>
      <c r="E318" s="423" t="s">
        <v>1560</v>
      </c>
      <c r="F318" s="424" t="s">
        <v>1561</v>
      </c>
      <c r="G318" s="423" t="s">
        <v>1314</v>
      </c>
      <c r="H318" s="423" t="s">
        <v>1315</v>
      </c>
      <c r="I318" s="425">
        <v>379.44</v>
      </c>
      <c r="J318" s="425">
        <v>8</v>
      </c>
      <c r="K318" s="426">
        <v>3035.51</v>
      </c>
    </row>
    <row r="319" spans="1:11" ht="14.4" customHeight="1" x14ac:dyDescent="0.3">
      <c r="A319" s="421" t="s">
        <v>461</v>
      </c>
      <c r="B319" s="422" t="s">
        <v>462</v>
      </c>
      <c r="C319" s="423" t="s">
        <v>466</v>
      </c>
      <c r="D319" s="424" t="s">
        <v>678</v>
      </c>
      <c r="E319" s="423" t="s">
        <v>1560</v>
      </c>
      <c r="F319" s="424" t="s">
        <v>1561</v>
      </c>
      <c r="G319" s="423" t="s">
        <v>1316</v>
      </c>
      <c r="H319" s="423" t="s">
        <v>1317</v>
      </c>
      <c r="I319" s="425">
        <v>272.85500000000002</v>
      </c>
      <c r="J319" s="425">
        <v>8</v>
      </c>
      <c r="K319" s="426">
        <v>2222.77</v>
      </c>
    </row>
    <row r="320" spans="1:11" ht="14.4" customHeight="1" x14ac:dyDescent="0.3">
      <c r="A320" s="421" t="s">
        <v>461</v>
      </c>
      <c r="B320" s="422" t="s">
        <v>462</v>
      </c>
      <c r="C320" s="423" t="s">
        <v>466</v>
      </c>
      <c r="D320" s="424" t="s">
        <v>678</v>
      </c>
      <c r="E320" s="423" t="s">
        <v>1560</v>
      </c>
      <c r="F320" s="424" t="s">
        <v>1561</v>
      </c>
      <c r="G320" s="423" t="s">
        <v>1318</v>
      </c>
      <c r="H320" s="423" t="s">
        <v>1319</v>
      </c>
      <c r="I320" s="425">
        <v>465.85</v>
      </c>
      <c r="J320" s="425">
        <v>2</v>
      </c>
      <c r="K320" s="426">
        <v>931.7</v>
      </c>
    </row>
    <row r="321" spans="1:11" ht="14.4" customHeight="1" x14ac:dyDescent="0.3">
      <c r="A321" s="421" t="s">
        <v>461</v>
      </c>
      <c r="B321" s="422" t="s">
        <v>462</v>
      </c>
      <c r="C321" s="423" t="s">
        <v>466</v>
      </c>
      <c r="D321" s="424" t="s">
        <v>678</v>
      </c>
      <c r="E321" s="423" t="s">
        <v>1560</v>
      </c>
      <c r="F321" s="424" t="s">
        <v>1561</v>
      </c>
      <c r="G321" s="423" t="s">
        <v>1320</v>
      </c>
      <c r="H321" s="423" t="s">
        <v>1321</v>
      </c>
      <c r="I321" s="425">
        <v>3943.35</v>
      </c>
      <c r="J321" s="425">
        <v>2</v>
      </c>
      <c r="K321" s="426">
        <v>7886.7</v>
      </c>
    </row>
    <row r="322" spans="1:11" ht="14.4" customHeight="1" x14ac:dyDescent="0.3">
      <c r="A322" s="421" t="s">
        <v>461</v>
      </c>
      <c r="B322" s="422" t="s">
        <v>462</v>
      </c>
      <c r="C322" s="423" t="s">
        <v>466</v>
      </c>
      <c r="D322" s="424" t="s">
        <v>678</v>
      </c>
      <c r="E322" s="423" t="s">
        <v>1560</v>
      </c>
      <c r="F322" s="424" t="s">
        <v>1561</v>
      </c>
      <c r="G322" s="423" t="s">
        <v>1322</v>
      </c>
      <c r="H322" s="423" t="s">
        <v>1323</v>
      </c>
      <c r="I322" s="425">
        <v>250.02500000000001</v>
      </c>
      <c r="J322" s="425">
        <v>6</v>
      </c>
      <c r="K322" s="426">
        <v>1500.15</v>
      </c>
    </row>
    <row r="323" spans="1:11" ht="14.4" customHeight="1" x14ac:dyDescent="0.3">
      <c r="A323" s="421" t="s">
        <v>461</v>
      </c>
      <c r="B323" s="422" t="s">
        <v>462</v>
      </c>
      <c r="C323" s="423" t="s">
        <v>466</v>
      </c>
      <c r="D323" s="424" t="s">
        <v>678</v>
      </c>
      <c r="E323" s="423" t="s">
        <v>1560</v>
      </c>
      <c r="F323" s="424" t="s">
        <v>1561</v>
      </c>
      <c r="G323" s="423" t="s">
        <v>1324</v>
      </c>
      <c r="H323" s="423" t="s">
        <v>1325</v>
      </c>
      <c r="I323" s="425">
        <v>3049.2</v>
      </c>
      <c r="J323" s="425">
        <v>1</v>
      </c>
      <c r="K323" s="426">
        <v>3049.2</v>
      </c>
    </row>
    <row r="324" spans="1:11" ht="14.4" customHeight="1" x14ac:dyDescent="0.3">
      <c r="A324" s="421" t="s">
        <v>461</v>
      </c>
      <c r="B324" s="422" t="s">
        <v>462</v>
      </c>
      <c r="C324" s="423" t="s">
        <v>466</v>
      </c>
      <c r="D324" s="424" t="s">
        <v>678</v>
      </c>
      <c r="E324" s="423" t="s">
        <v>1560</v>
      </c>
      <c r="F324" s="424" t="s">
        <v>1561</v>
      </c>
      <c r="G324" s="423" t="s">
        <v>1326</v>
      </c>
      <c r="H324" s="423" t="s">
        <v>1327</v>
      </c>
      <c r="I324" s="425">
        <v>53.94</v>
      </c>
      <c r="J324" s="425">
        <v>10</v>
      </c>
      <c r="K324" s="426">
        <v>539.39</v>
      </c>
    </row>
    <row r="325" spans="1:11" ht="14.4" customHeight="1" x14ac:dyDescent="0.3">
      <c r="A325" s="421" t="s">
        <v>461</v>
      </c>
      <c r="B325" s="422" t="s">
        <v>462</v>
      </c>
      <c r="C325" s="423" t="s">
        <v>466</v>
      </c>
      <c r="D325" s="424" t="s">
        <v>678</v>
      </c>
      <c r="E325" s="423" t="s">
        <v>1560</v>
      </c>
      <c r="F325" s="424" t="s">
        <v>1561</v>
      </c>
      <c r="G325" s="423" t="s">
        <v>1328</v>
      </c>
      <c r="H325" s="423" t="s">
        <v>1329</v>
      </c>
      <c r="I325" s="425">
        <v>131.66</v>
      </c>
      <c r="J325" s="425">
        <v>6</v>
      </c>
      <c r="K325" s="426">
        <v>789.99</v>
      </c>
    </row>
    <row r="326" spans="1:11" ht="14.4" customHeight="1" x14ac:dyDescent="0.3">
      <c r="A326" s="421" t="s">
        <v>461</v>
      </c>
      <c r="B326" s="422" t="s">
        <v>462</v>
      </c>
      <c r="C326" s="423" t="s">
        <v>466</v>
      </c>
      <c r="D326" s="424" t="s">
        <v>678</v>
      </c>
      <c r="E326" s="423" t="s">
        <v>1560</v>
      </c>
      <c r="F326" s="424" t="s">
        <v>1561</v>
      </c>
      <c r="G326" s="423" t="s">
        <v>1330</v>
      </c>
      <c r="H326" s="423" t="s">
        <v>1331</v>
      </c>
      <c r="I326" s="425">
        <v>865.15</v>
      </c>
      <c r="J326" s="425">
        <v>1</v>
      </c>
      <c r="K326" s="426">
        <v>865.15</v>
      </c>
    </row>
    <row r="327" spans="1:11" ht="14.4" customHeight="1" x14ac:dyDescent="0.3">
      <c r="A327" s="421" t="s">
        <v>461</v>
      </c>
      <c r="B327" s="422" t="s">
        <v>462</v>
      </c>
      <c r="C327" s="423" t="s">
        <v>466</v>
      </c>
      <c r="D327" s="424" t="s">
        <v>678</v>
      </c>
      <c r="E327" s="423" t="s">
        <v>1560</v>
      </c>
      <c r="F327" s="424" t="s">
        <v>1561</v>
      </c>
      <c r="G327" s="423" t="s">
        <v>1332</v>
      </c>
      <c r="H327" s="423" t="s">
        <v>1333</v>
      </c>
      <c r="I327" s="425">
        <v>511.5</v>
      </c>
      <c r="J327" s="425">
        <v>7</v>
      </c>
      <c r="K327" s="426">
        <v>3580.5</v>
      </c>
    </row>
    <row r="328" spans="1:11" ht="14.4" customHeight="1" x14ac:dyDescent="0.3">
      <c r="A328" s="421" t="s">
        <v>461</v>
      </c>
      <c r="B328" s="422" t="s">
        <v>462</v>
      </c>
      <c r="C328" s="423" t="s">
        <v>466</v>
      </c>
      <c r="D328" s="424" t="s">
        <v>678</v>
      </c>
      <c r="E328" s="423" t="s">
        <v>1560</v>
      </c>
      <c r="F328" s="424" t="s">
        <v>1561</v>
      </c>
      <c r="G328" s="423" t="s">
        <v>1334</v>
      </c>
      <c r="H328" s="423" t="s">
        <v>1335</v>
      </c>
      <c r="I328" s="425">
        <v>59.52</v>
      </c>
      <c r="J328" s="425">
        <v>10</v>
      </c>
      <c r="K328" s="426">
        <v>595.21</v>
      </c>
    </row>
    <row r="329" spans="1:11" ht="14.4" customHeight="1" x14ac:dyDescent="0.3">
      <c r="A329" s="421" t="s">
        <v>461</v>
      </c>
      <c r="B329" s="422" t="s">
        <v>462</v>
      </c>
      <c r="C329" s="423" t="s">
        <v>466</v>
      </c>
      <c r="D329" s="424" t="s">
        <v>678</v>
      </c>
      <c r="E329" s="423" t="s">
        <v>1560</v>
      </c>
      <c r="F329" s="424" t="s">
        <v>1561</v>
      </c>
      <c r="G329" s="423" t="s">
        <v>1336</v>
      </c>
      <c r="H329" s="423" t="s">
        <v>1337</v>
      </c>
      <c r="I329" s="425">
        <v>7469</v>
      </c>
      <c r="J329" s="425">
        <v>1</v>
      </c>
      <c r="K329" s="426">
        <v>7469</v>
      </c>
    </row>
    <row r="330" spans="1:11" ht="14.4" customHeight="1" x14ac:dyDescent="0.3">
      <c r="A330" s="421" t="s">
        <v>461</v>
      </c>
      <c r="B330" s="422" t="s">
        <v>462</v>
      </c>
      <c r="C330" s="423" t="s">
        <v>466</v>
      </c>
      <c r="D330" s="424" t="s">
        <v>678</v>
      </c>
      <c r="E330" s="423" t="s">
        <v>1560</v>
      </c>
      <c r="F330" s="424" t="s">
        <v>1561</v>
      </c>
      <c r="G330" s="423" t="s">
        <v>1338</v>
      </c>
      <c r="H330" s="423" t="s">
        <v>1339</v>
      </c>
      <c r="I330" s="425">
        <v>8.11</v>
      </c>
      <c r="J330" s="425">
        <v>100</v>
      </c>
      <c r="K330" s="426">
        <v>811</v>
      </c>
    </row>
    <row r="331" spans="1:11" ht="14.4" customHeight="1" x14ac:dyDescent="0.3">
      <c r="A331" s="421" t="s">
        <v>461</v>
      </c>
      <c r="B331" s="422" t="s">
        <v>462</v>
      </c>
      <c r="C331" s="423" t="s">
        <v>466</v>
      </c>
      <c r="D331" s="424" t="s">
        <v>678</v>
      </c>
      <c r="E331" s="423" t="s">
        <v>1560</v>
      </c>
      <c r="F331" s="424" t="s">
        <v>1561</v>
      </c>
      <c r="G331" s="423" t="s">
        <v>1340</v>
      </c>
      <c r="H331" s="423" t="s">
        <v>1341</v>
      </c>
      <c r="I331" s="425">
        <v>4160</v>
      </c>
      <c r="J331" s="425">
        <v>2</v>
      </c>
      <c r="K331" s="426">
        <v>8320</v>
      </c>
    </row>
    <row r="332" spans="1:11" ht="14.4" customHeight="1" x14ac:dyDescent="0.3">
      <c r="A332" s="421" t="s">
        <v>461</v>
      </c>
      <c r="B332" s="422" t="s">
        <v>462</v>
      </c>
      <c r="C332" s="423" t="s">
        <v>466</v>
      </c>
      <c r="D332" s="424" t="s">
        <v>678</v>
      </c>
      <c r="E332" s="423" t="s">
        <v>1560</v>
      </c>
      <c r="F332" s="424" t="s">
        <v>1561</v>
      </c>
      <c r="G332" s="423" t="s">
        <v>1342</v>
      </c>
      <c r="H332" s="423" t="s">
        <v>1343</v>
      </c>
      <c r="I332" s="425">
        <v>1385.45</v>
      </c>
      <c r="J332" s="425">
        <v>1</v>
      </c>
      <c r="K332" s="426">
        <v>1385.45</v>
      </c>
    </row>
    <row r="333" spans="1:11" ht="14.4" customHeight="1" x14ac:dyDescent="0.3">
      <c r="A333" s="421" t="s">
        <v>461</v>
      </c>
      <c r="B333" s="422" t="s">
        <v>462</v>
      </c>
      <c r="C333" s="423" t="s">
        <v>466</v>
      </c>
      <c r="D333" s="424" t="s">
        <v>678</v>
      </c>
      <c r="E333" s="423" t="s">
        <v>1560</v>
      </c>
      <c r="F333" s="424" t="s">
        <v>1561</v>
      </c>
      <c r="G333" s="423" t="s">
        <v>1344</v>
      </c>
      <c r="H333" s="423" t="s">
        <v>1345</v>
      </c>
      <c r="I333" s="425">
        <v>79.86</v>
      </c>
      <c r="J333" s="425">
        <v>5</v>
      </c>
      <c r="K333" s="426">
        <v>399.3</v>
      </c>
    </row>
    <row r="334" spans="1:11" ht="14.4" customHeight="1" x14ac:dyDescent="0.3">
      <c r="A334" s="421" t="s">
        <v>461</v>
      </c>
      <c r="B334" s="422" t="s">
        <v>462</v>
      </c>
      <c r="C334" s="423" t="s">
        <v>466</v>
      </c>
      <c r="D334" s="424" t="s">
        <v>678</v>
      </c>
      <c r="E334" s="423" t="s">
        <v>1560</v>
      </c>
      <c r="F334" s="424" t="s">
        <v>1561</v>
      </c>
      <c r="G334" s="423" t="s">
        <v>1346</v>
      </c>
      <c r="H334" s="423" t="s">
        <v>1347</v>
      </c>
      <c r="I334" s="425">
        <v>471.89999999999992</v>
      </c>
      <c r="J334" s="425">
        <v>15</v>
      </c>
      <c r="K334" s="426">
        <v>7078.5000000000009</v>
      </c>
    </row>
    <row r="335" spans="1:11" ht="14.4" customHeight="1" x14ac:dyDescent="0.3">
      <c r="A335" s="421" t="s">
        <v>461</v>
      </c>
      <c r="B335" s="422" t="s">
        <v>462</v>
      </c>
      <c r="C335" s="423" t="s">
        <v>466</v>
      </c>
      <c r="D335" s="424" t="s">
        <v>678</v>
      </c>
      <c r="E335" s="423" t="s">
        <v>1560</v>
      </c>
      <c r="F335" s="424" t="s">
        <v>1561</v>
      </c>
      <c r="G335" s="423" t="s">
        <v>1348</v>
      </c>
      <c r="H335" s="423" t="s">
        <v>1349</v>
      </c>
      <c r="I335" s="425">
        <v>2003</v>
      </c>
      <c r="J335" s="425">
        <v>1</v>
      </c>
      <c r="K335" s="426">
        <v>2003</v>
      </c>
    </row>
    <row r="336" spans="1:11" ht="14.4" customHeight="1" x14ac:dyDescent="0.3">
      <c r="A336" s="421" t="s">
        <v>461</v>
      </c>
      <c r="B336" s="422" t="s">
        <v>462</v>
      </c>
      <c r="C336" s="423" t="s">
        <v>466</v>
      </c>
      <c r="D336" s="424" t="s">
        <v>678</v>
      </c>
      <c r="E336" s="423" t="s">
        <v>1560</v>
      </c>
      <c r="F336" s="424" t="s">
        <v>1561</v>
      </c>
      <c r="G336" s="423" t="s">
        <v>1350</v>
      </c>
      <c r="H336" s="423" t="s">
        <v>1351</v>
      </c>
      <c r="I336" s="425">
        <v>137</v>
      </c>
      <c r="J336" s="425">
        <v>5</v>
      </c>
      <c r="K336" s="426">
        <v>685</v>
      </c>
    </row>
    <row r="337" spans="1:11" ht="14.4" customHeight="1" x14ac:dyDescent="0.3">
      <c r="A337" s="421" t="s">
        <v>461</v>
      </c>
      <c r="B337" s="422" t="s">
        <v>462</v>
      </c>
      <c r="C337" s="423" t="s">
        <v>466</v>
      </c>
      <c r="D337" s="424" t="s">
        <v>678</v>
      </c>
      <c r="E337" s="423" t="s">
        <v>1560</v>
      </c>
      <c r="F337" s="424" t="s">
        <v>1561</v>
      </c>
      <c r="G337" s="423" t="s">
        <v>1352</v>
      </c>
      <c r="H337" s="423" t="s">
        <v>1353</v>
      </c>
      <c r="I337" s="425">
        <v>474.05</v>
      </c>
      <c r="J337" s="425">
        <v>1</v>
      </c>
      <c r="K337" s="426">
        <v>474.05</v>
      </c>
    </row>
    <row r="338" spans="1:11" ht="14.4" customHeight="1" x14ac:dyDescent="0.3">
      <c r="A338" s="421" t="s">
        <v>461</v>
      </c>
      <c r="B338" s="422" t="s">
        <v>462</v>
      </c>
      <c r="C338" s="423" t="s">
        <v>466</v>
      </c>
      <c r="D338" s="424" t="s">
        <v>678</v>
      </c>
      <c r="E338" s="423" t="s">
        <v>1560</v>
      </c>
      <c r="F338" s="424" t="s">
        <v>1561</v>
      </c>
      <c r="G338" s="423" t="s">
        <v>1354</v>
      </c>
      <c r="H338" s="423" t="s">
        <v>1355</v>
      </c>
      <c r="I338" s="425">
        <v>59.29</v>
      </c>
      <c r="J338" s="425">
        <v>60</v>
      </c>
      <c r="K338" s="426">
        <v>3557.4</v>
      </c>
    </row>
    <row r="339" spans="1:11" ht="14.4" customHeight="1" x14ac:dyDescent="0.3">
      <c r="A339" s="421" t="s">
        <v>461</v>
      </c>
      <c r="B339" s="422" t="s">
        <v>462</v>
      </c>
      <c r="C339" s="423" t="s">
        <v>466</v>
      </c>
      <c r="D339" s="424" t="s">
        <v>678</v>
      </c>
      <c r="E339" s="423" t="s">
        <v>1560</v>
      </c>
      <c r="F339" s="424" t="s">
        <v>1561</v>
      </c>
      <c r="G339" s="423" t="s">
        <v>1356</v>
      </c>
      <c r="H339" s="423" t="s">
        <v>1357</v>
      </c>
      <c r="I339" s="425">
        <v>877.25</v>
      </c>
      <c r="J339" s="425">
        <v>1</v>
      </c>
      <c r="K339" s="426">
        <v>877.25</v>
      </c>
    </row>
    <row r="340" spans="1:11" ht="14.4" customHeight="1" x14ac:dyDescent="0.3">
      <c r="A340" s="421" t="s">
        <v>461</v>
      </c>
      <c r="B340" s="422" t="s">
        <v>462</v>
      </c>
      <c r="C340" s="423" t="s">
        <v>466</v>
      </c>
      <c r="D340" s="424" t="s">
        <v>678</v>
      </c>
      <c r="E340" s="423" t="s">
        <v>1560</v>
      </c>
      <c r="F340" s="424" t="s">
        <v>1561</v>
      </c>
      <c r="G340" s="423" t="s">
        <v>1358</v>
      </c>
      <c r="H340" s="423" t="s">
        <v>1359</v>
      </c>
      <c r="I340" s="425">
        <v>4593</v>
      </c>
      <c r="J340" s="425">
        <v>2</v>
      </c>
      <c r="K340" s="426">
        <v>9186</v>
      </c>
    </row>
    <row r="341" spans="1:11" ht="14.4" customHeight="1" x14ac:dyDescent="0.3">
      <c r="A341" s="421" t="s">
        <v>461</v>
      </c>
      <c r="B341" s="422" t="s">
        <v>462</v>
      </c>
      <c r="C341" s="423" t="s">
        <v>466</v>
      </c>
      <c r="D341" s="424" t="s">
        <v>678</v>
      </c>
      <c r="E341" s="423" t="s">
        <v>1560</v>
      </c>
      <c r="F341" s="424" t="s">
        <v>1561</v>
      </c>
      <c r="G341" s="423" t="s">
        <v>1360</v>
      </c>
      <c r="H341" s="423" t="s">
        <v>1361</v>
      </c>
      <c r="I341" s="425">
        <v>2250.6</v>
      </c>
      <c r="J341" s="425">
        <v>2</v>
      </c>
      <c r="K341" s="426">
        <v>4501.2</v>
      </c>
    </row>
    <row r="342" spans="1:11" ht="14.4" customHeight="1" x14ac:dyDescent="0.3">
      <c r="A342" s="421" t="s">
        <v>461</v>
      </c>
      <c r="B342" s="422" t="s">
        <v>462</v>
      </c>
      <c r="C342" s="423" t="s">
        <v>466</v>
      </c>
      <c r="D342" s="424" t="s">
        <v>678</v>
      </c>
      <c r="E342" s="423" t="s">
        <v>1560</v>
      </c>
      <c r="F342" s="424" t="s">
        <v>1561</v>
      </c>
      <c r="G342" s="423" t="s">
        <v>1362</v>
      </c>
      <c r="H342" s="423" t="s">
        <v>1363</v>
      </c>
      <c r="I342" s="425">
        <v>520.98</v>
      </c>
      <c r="J342" s="425">
        <v>10</v>
      </c>
      <c r="K342" s="426">
        <v>5209.76</v>
      </c>
    </row>
    <row r="343" spans="1:11" ht="14.4" customHeight="1" x14ac:dyDescent="0.3">
      <c r="A343" s="421" t="s">
        <v>461</v>
      </c>
      <c r="B343" s="422" t="s">
        <v>462</v>
      </c>
      <c r="C343" s="423" t="s">
        <v>466</v>
      </c>
      <c r="D343" s="424" t="s">
        <v>678</v>
      </c>
      <c r="E343" s="423" t="s">
        <v>1560</v>
      </c>
      <c r="F343" s="424" t="s">
        <v>1561</v>
      </c>
      <c r="G343" s="423" t="s">
        <v>1364</v>
      </c>
      <c r="H343" s="423" t="s">
        <v>1365</v>
      </c>
      <c r="I343" s="425">
        <v>18.135000000000002</v>
      </c>
      <c r="J343" s="425">
        <v>90</v>
      </c>
      <c r="K343" s="426">
        <v>1618.2</v>
      </c>
    </row>
    <row r="344" spans="1:11" ht="14.4" customHeight="1" x14ac:dyDescent="0.3">
      <c r="A344" s="421" t="s">
        <v>461</v>
      </c>
      <c r="B344" s="422" t="s">
        <v>462</v>
      </c>
      <c r="C344" s="423" t="s">
        <v>466</v>
      </c>
      <c r="D344" s="424" t="s">
        <v>678</v>
      </c>
      <c r="E344" s="423" t="s">
        <v>1560</v>
      </c>
      <c r="F344" s="424" t="s">
        <v>1561</v>
      </c>
      <c r="G344" s="423" t="s">
        <v>1366</v>
      </c>
      <c r="H344" s="423" t="s">
        <v>1367</v>
      </c>
      <c r="I344" s="425">
        <v>18.600000000000001</v>
      </c>
      <c r="J344" s="425">
        <v>30</v>
      </c>
      <c r="K344" s="426">
        <v>558</v>
      </c>
    </row>
    <row r="345" spans="1:11" ht="14.4" customHeight="1" x14ac:dyDescent="0.3">
      <c r="A345" s="421" t="s">
        <v>461</v>
      </c>
      <c r="B345" s="422" t="s">
        <v>462</v>
      </c>
      <c r="C345" s="423" t="s">
        <v>466</v>
      </c>
      <c r="D345" s="424" t="s">
        <v>678</v>
      </c>
      <c r="E345" s="423" t="s">
        <v>1560</v>
      </c>
      <c r="F345" s="424" t="s">
        <v>1561</v>
      </c>
      <c r="G345" s="423" t="s">
        <v>1368</v>
      </c>
      <c r="H345" s="423" t="s">
        <v>1369</v>
      </c>
      <c r="I345" s="425">
        <v>18.600000000000001</v>
      </c>
      <c r="J345" s="425">
        <v>30</v>
      </c>
      <c r="K345" s="426">
        <v>558</v>
      </c>
    </row>
    <row r="346" spans="1:11" ht="14.4" customHeight="1" x14ac:dyDescent="0.3">
      <c r="A346" s="421" t="s">
        <v>461</v>
      </c>
      <c r="B346" s="422" t="s">
        <v>462</v>
      </c>
      <c r="C346" s="423" t="s">
        <v>466</v>
      </c>
      <c r="D346" s="424" t="s">
        <v>678</v>
      </c>
      <c r="E346" s="423" t="s">
        <v>1560</v>
      </c>
      <c r="F346" s="424" t="s">
        <v>1561</v>
      </c>
      <c r="G346" s="423" t="s">
        <v>1370</v>
      </c>
      <c r="H346" s="423" t="s">
        <v>1371</v>
      </c>
      <c r="I346" s="425">
        <v>18.135000000000002</v>
      </c>
      <c r="J346" s="425">
        <v>90</v>
      </c>
      <c r="K346" s="426">
        <v>1618.2</v>
      </c>
    </row>
    <row r="347" spans="1:11" ht="14.4" customHeight="1" x14ac:dyDescent="0.3">
      <c r="A347" s="421" t="s">
        <v>461</v>
      </c>
      <c r="B347" s="422" t="s">
        <v>462</v>
      </c>
      <c r="C347" s="423" t="s">
        <v>466</v>
      </c>
      <c r="D347" s="424" t="s">
        <v>678</v>
      </c>
      <c r="E347" s="423" t="s">
        <v>1560</v>
      </c>
      <c r="F347" s="424" t="s">
        <v>1561</v>
      </c>
      <c r="G347" s="423" t="s">
        <v>1372</v>
      </c>
      <c r="H347" s="423" t="s">
        <v>1373</v>
      </c>
      <c r="I347" s="425">
        <v>1709.24</v>
      </c>
      <c r="J347" s="425">
        <v>2</v>
      </c>
      <c r="K347" s="426">
        <v>3418.48</v>
      </c>
    </row>
    <row r="348" spans="1:11" ht="14.4" customHeight="1" x14ac:dyDescent="0.3">
      <c r="A348" s="421" t="s">
        <v>461</v>
      </c>
      <c r="B348" s="422" t="s">
        <v>462</v>
      </c>
      <c r="C348" s="423" t="s">
        <v>466</v>
      </c>
      <c r="D348" s="424" t="s">
        <v>678</v>
      </c>
      <c r="E348" s="423" t="s">
        <v>1560</v>
      </c>
      <c r="F348" s="424" t="s">
        <v>1561</v>
      </c>
      <c r="G348" s="423" t="s">
        <v>1374</v>
      </c>
      <c r="H348" s="423" t="s">
        <v>1375</v>
      </c>
      <c r="I348" s="425">
        <v>18.600000000000001</v>
      </c>
      <c r="J348" s="425">
        <v>30</v>
      </c>
      <c r="K348" s="426">
        <v>558</v>
      </c>
    </row>
    <row r="349" spans="1:11" ht="14.4" customHeight="1" x14ac:dyDescent="0.3">
      <c r="A349" s="421" t="s">
        <v>461</v>
      </c>
      <c r="B349" s="422" t="s">
        <v>462</v>
      </c>
      <c r="C349" s="423" t="s">
        <v>466</v>
      </c>
      <c r="D349" s="424" t="s">
        <v>678</v>
      </c>
      <c r="E349" s="423" t="s">
        <v>1560</v>
      </c>
      <c r="F349" s="424" t="s">
        <v>1561</v>
      </c>
      <c r="G349" s="423" t="s">
        <v>1376</v>
      </c>
      <c r="H349" s="423" t="s">
        <v>1377</v>
      </c>
      <c r="I349" s="425">
        <v>1452</v>
      </c>
      <c r="J349" s="425">
        <v>2</v>
      </c>
      <c r="K349" s="426">
        <v>2904</v>
      </c>
    </row>
    <row r="350" spans="1:11" ht="14.4" customHeight="1" x14ac:dyDescent="0.3">
      <c r="A350" s="421" t="s">
        <v>461</v>
      </c>
      <c r="B350" s="422" t="s">
        <v>462</v>
      </c>
      <c r="C350" s="423" t="s">
        <v>466</v>
      </c>
      <c r="D350" s="424" t="s">
        <v>678</v>
      </c>
      <c r="E350" s="423" t="s">
        <v>1560</v>
      </c>
      <c r="F350" s="424" t="s">
        <v>1561</v>
      </c>
      <c r="G350" s="423" t="s">
        <v>1378</v>
      </c>
      <c r="H350" s="423" t="s">
        <v>1379</v>
      </c>
      <c r="I350" s="425">
        <v>2371.5</v>
      </c>
      <c r="J350" s="425">
        <v>1</v>
      </c>
      <c r="K350" s="426">
        <v>2371.5</v>
      </c>
    </row>
    <row r="351" spans="1:11" ht="14.4" customHeight="1" x14ac:dyDescent="0.3">
      <c r="A351" s="421" t="s">
        <v>461</v>
      </c>
      <c r="B351" s="422" t="s">
        <v>462</v>
      </c>
      <c r="C351" s="423" t="s">
        <v>466</v>
      </c>
      <c r="D351" s="424" t="s">
        <v>678</v>
      </c>
      <c r="E351" s="423" t="s">
        <v>1560</v>
      </c>
      <c r="F351" s="424" t="s">
        <v>1561</v>
      </c>
      <c r="G351" s="423" t="s">
        <v>1380</v>
      </c>
      <c r="H351" s="423" t="s">
        <v>1381</v>
      </c>
      <c r="I351" s="425">
        <v>1033</v>
      </c>
      <c r="J351" s="425">
        <v>1</v>
      </c>
      <c r="K351" s="426">
        <v>1033</v>
      </c>
    </row>
    <row r="352" spans="1:11" ht="14.4" customHeight="1" x14ac:dyDescent="0.3">
      <c r="A352" s="421" t="s">
        <v>461</v>
      </c>
      <c r="B352" s="422" t="s">
        <v>462</v>
      </c>
      <c r="C352" s="423" t="s">
        <v>466</v>
      </c>
      <c r="D352" s="424" t="s">
        <v>678</v>
      </c>
      <c r="E352" s="423" t="s">
        <v>1560</v>
      </c>
      <c r="F352" s="424" t="s">
        <v>1561</v>
      </c>
      <c r="G352" s="423" t="s">
        <v>1382</v>
      </c>
      <c r="H352" s="423" t="s">
        <v>1383</v>
      </c>
      <c r="I352" s="425">
        <v>2142.0500000000002</v>
      </c>
      <c r="J352" s="425">
        <v>1</v>
      </c>
      <c r="K352" s="426">
        <v>2142.0500000000002</v>
      </c>
    </row>
    <row r="353" spans="1:11" ht="14.4" customHeight="1" x14ac:dyDescent="0.3">
      <c r="A353" s="421" t="s">
        <v>461</v>
      </c>
      <c r="B353" s="422" t="s">
        <v>462</v>
      </c>
      <c r="C353" s="423" t="s">
        <v>466</v>
      </c>
      <c r="D353" s="424" t="s">
        <v>678</v>
      </c>
      <c r="E353" s="423" t="s">
        <v>1560</v>
      </c>
      <c r="F353" s="424" t="s">
        <v>1561</v>
      </c>
      <c r="G353" s="423" t="s">
        <v>1384</v>
      </c>
      <c r="H353" s="423" t="s">
        <v>1385</v>
      </c>
      <c r="I353" s="425">
        <v>1242.9100000000001</v>
      </c>
      <c r="J353" s="425">
        <v>1</v>
      </c>
      <c r="K353" s="426">
        <v>1242.9100000000001</v>
      </c>
    </row>
    <row r="354" spans="1:11" ht="14.4" customHeight="1" x14ac:dyDescent="0.3">
      <c r="A354" s="421" t="s">
        <v>461</v>
      </c>
      <c r="B354" s="422" t="s">
        <v>462</v>
      </c>
      <c r="C354" s="423" t="s">
        <v>466</v>
      </c>
      <c r="D354" s="424" t="s">
        <v>678</v>
      </c>
      <c r="E354" s="423" t="s">
        <v>1560</v>
      </c>
      <c r="F354" s="424" t="s">
        <v>1561</v>
      </c>
      <c r="G354" s="423" t="s">
        <v>1386</v>
      </c>
      <c r="H354" s="423" t="s">
        <v>1387</v>
      </c>
      <c r="I354" s="425">
        <v>1716.95</v>
      </c>
      <c r="J354" s="425">
        <v>6</v>
      </c>
      <c r="K354" s="426">
        <v>10301.700000000001</v>
      </c>
    </row>
    <row r="355" spans="1:11" ht="14.4" customHeight="1" x14ac:dyDescent="0.3">
      <c r="A355" s="421" t="s">
        <v>461</v>
      </c>
      <c r="B355" s="422" t="s">
        <v>462</v>
      </c>
      <c r="C355" s="423" t="s">
        <v>466</v>
      </c>
      <c r="D355" s="424" t="s">
        <v>678</v>
      </c>
      <c r="E355" s="423" t="s">
        <v>1560</v>
      </c>
      <c r="F355" s="424" t="s">
        <v>1561</v>
      </c>
      <c r="G355" s="423" t="s">
        <v>1388</v>
      </c>
      <c r="H355" s="423" t="s">
        <v>1389</v>
      </c>
      <c r="I355" s="425">
        <v>539</v>
      </c>
      <c r="J355" s="425">
        <v>2</v>
      </c>
      <c r="K355" s="426">
        <v>1078.01</v>
      </c>
    </row>
    <row r="356" spans="1:11" ht="14.4" customHeight="1" x14ac:dyDescent="0.3">
      <c r="A356" s="421" t="s">
        <v>461</v>
      </c>
      <c r="B356" s="422" t="s">
        <v>462</v>
      </c>
      <c r="C356" s="423" t="s">
        <v>466</v>
      </c>
      <c r="D356" s="424" t="s">
        <v>678</v>
      </c>
      <c r="E356" s="423" t="s">
        <v>1560</v>
      </c>
      <c r="F356" s="424" t="s">
        <v>1561</v>
      </c>
      <c r="G356" s="423" t="s">
        <v>1390</v>
      </c>
      <c r="H356" s="423" t="s">
        <v>1391</v>
      </c>
      <c r="I356" s="425">
        <v>1453.125</v>
      </c>
      <c r="J356" s="425">
        <v>2</v>
      </c>
      <c r="K356" s="426">
        <v>2906.25</v>
      </c>
    </row>
    <row r="357" spans="1:11" ht="14.4" customHeight="1" x14ac:dyDescent="0.3">
      <c r="A357" s="421" t="s">
        <v>461</v>
      </c>
      <c r="B357" s="422" t="s">
        <v>462</v>
      </c>
      <c r="C357" s="423" t="s">
        <v>466</v>
      </c>
      <c r="D357" s="424" t="s">
        <v>678</v>
      </c>
      <c r="E357" s="423" t="s">
        <v>1560</v>
      </c>
      <c r="F357" s="424" t="s">
        <v>1561</v>
      </c>
      <c r="G357" s="423" t="s">
        <v>1392</v>
      </c>
      <c r="H357" s="423" t="s">
        <v>1393</v>
      </c>
      <c r="I357" s="425">
        <v>92.8</v>
      </c>
      <c r="J357" s="425">
        <v>50</v>
      </c>
      <c r="K357" s="426">
        <v>4640</v>
      </c>
    </row>
    <row r="358" spans="1:11" ht="14.4" customHeight="1" x14ac:dyDescent="0.3">
      <c r="A358" s="421" t="s">
        <v>461</v>
      </c>
      <c r="B358" s="422" t="s">
        <v>462</v>
      </c>
      <c r="C358" s="423" t="s">
        <v>466</v>
      </c>
      <c r="D358" s="424" t="s">
        <v>678</v>
      </c>
      <c r="E358" s="423" t="s">
        <v>1560</v>
      </c>
      <c r="F358" s="424" t="s">
        <v>1561</v>
      </c>
      <c r="G358" s="423" t="s">
        <v>1394</v>
      </c>
      <c r="H358" s="423" t="s">
        <v>1395</v>
      </c>
      <c r="I358" s="425">
        <v>834.85</v>
      </c>
      <c r="J358" s="425">
        <v>1</v>
      </c>
      <c r="K358" s="426">
        <v>834.85</v>
      </c>
    </row>
    <row r="359" spans="1:11" ht="14.4" customHeight="1" x14ac:dyDescent="0.3">
      <c r="A359" s="421" t="s">
        <v>461</v>
      </c>
      <c r="B359" s="422" t="s">
        <v>462</v>
      </c>
      <c r="C359" s="423" t="s">
        <v>466</v>
      </c>
      <c r="D359" s="424" t="s">
        <v>678</v>
      </c>
      <c r="E359" s="423" t="s">
        <v>1560</v>
      </c>
      <c r="F359" s="424" t="s">
        <v>1561</v>
      </c>
      <c r="G359" s="423" t="s">
        <v>1396</v>
      </c>
      <c r="H359" s="423" t="s">
        <v>1397</v>
      </c>
      <c r="I359" s="425">
        <v>544.04999999999995</v>
      </c>
      <c r="J359" s="425">
        <v>3</v>
      </c>
      <c r="K359" s="426">
        <v>1618.2</v>
      </c>
    </row>
    <row r="360" spans="1:11" ht="14.4" customHeight="1" x14ac:dyDescent="0.3">
      <c r="A360" s="421" t="s">
        <v>461</v>
      </c>
      <c r="B360" s="422" t="s">
        <v>462</v>
      </c>
      <c r="C360" s="423" t="s">
        <v>466</v>
      </c>
      <c r="D360" s="424" t="s">
        <v>678</v>
      </c>
      <c r="E360" s="423" t="s">
        <v>1560</v>
      </c>
      <c r="F360" s="424" t="s">
        <v>1561</v>
      </c>
      <c r="G360" s="423" t="s">
        <v>1398</v>
      </c>
      <c r="H360" s="423" t="s">
        <v>1399</v>
      </c>
      <c r="I360" s="425">
        <v>146.94</v>
      </c>
      <c r="J360" s="425">
        <v>5</v>
      </c>
      <c r="K360" s="426">
        <v>734.7</v>
      </c>
    </row>
    <row r="361" spans="1:11" ht="14.4" customHeight="1" x14ac:dyDescent="0.3">
      <c r="A361" s="421" t="s">
        <v>461</v>
      </c>
      <c r="B361" s="422" t="s">
        <v>462</v>
      </c>
      <c r="C361" s="423" t="s">
        <v>466</v>
      </c>
      <c r="D361" s="424" t="s">
        <v>678</v>
      </c>
      <c r="E361" s="423" t="s">
        <v>1560</v>
      </c>
      <c r="F361" s="424" t="s">
        <v>1561</v>
      </c>
      <c r="G361" s="423" t="s">
        <v>1400</v>
      </c>
      <c r="H361" s="423" t="s">
        <v>1401</v>
      </c>
      <c r="I361" s="425">
        <v>146.94</v>
      </c>
      <c r="J361" s="425">
        <v>2</v>
      </c>
      <c r="K361" s="426">
        <v>293.88</v>
      </c>
    </row>
    <row r="362" spans="1:11" ht="14.4" customHeight="1" x14ac:dyDescent="0.3">
      <c r="A362" s="421" t="s">
        <v>461</v>
      </c>
      <c r="B362" s="422" t="s">
        <v>462</v>
      </c>
      <c r="C362" s="423" t="s">
        <v>466</v>
      </c>
      <c r="D362" s="424" t="s">
        <v>678</v>
      </c>
      <c r="E362" s="423" t="s">
        <v>1560</v>
      </c>
      <c r="F362" s="424" t="s">
        <v>1561</v>
      </c>
      <c r="G362" s="423" t="s">
        <v>1402</v>
      </c>
      <c r="H362" s="423" t="s">
        <v>1403</v>
      </c>
      <c r="I362" s="425">
        <v>5.29</v>
      </c>
      <c r="J362" s="425">
        <v>120</v>
      </c>
      <c r="K362" s="426">
        <v>634.61</v>
      </c>
    </row>
    <row r="363" spans="1:11" ht="14.4" customHeight="1" x14ac:dyDescent="0.3">
      <c r="A363" s="421" t="s">
        <v>461</v>
      </c>
      <c r="B363" s="422" t="s">
        <v>462</v>
      </c>
      <c r="C363" s="423" t="s">
        <v>466</v>
      </c>
      <c r="D363" s="424" t="s">
        <v>678</v>
      </c>
      <c r="E363" s="423" t="s">
        <v>1560</v>
      </c>
      <c r="F363" s="424" t="s">
        <v>1561</v>
      </c>
      <c r="G363" s="423" t="s">
        <v>1404</v>
      </c>
      <c r="H363" s="423" t="s">
        <v>1405</v>
      </c>
      <c r="I363" s="425">
        <v>119</v>
      </c>
      <c r="J363" s="425">
        <v>1</v>
      </c>
      <c r="K363" s="426">
        <v>119</v>
      </c>
    </row>
    <row r="364" spans="1:11" ht="14.4" customHeight="1" x14ac:dyDescent="0.3">
      <c r="A364" s="421" t="s">
        <v>461</v>
      </c>
      <c r="B364" s="422" t="s">
        <v>462</v>
      </c>
      <c r="C364" s="423" t="s">
        <v>466</v>
      </c>
      <c r="D364" s="424" t="s">
        <v>678</v>
      </c>
      <c r="E364" s="423" t="s">
        <v>1560</v>
      </c>
      <c r="F364" s="424" t="s">
        <v>1561</v>
      </c>
      <c r="G364" s="423" t="s">
        <v>1406</v>
      </c>
      <c r="H364" s="423" t="s">
        <v>1407</v>
      </c>
      <c r="I364" s="425">
        <v>938.96</v>
      </c>
      <c r="J364" s="425">
        <v>1</v>
      </c>
      <c r="K364" s="426">
        <v>938.96</v>
      </c>
    </row>
    <row r="365" spans="1:11" ht="14.4" customHeight="1" x14ac:dyDescent="0.3">
      <c r="A365" s="421" t="s">
        <v>461</v>
      </c>
      <c r="B365" s="422" t="s">
        <v>462</v>
      </c>
      <c r="C365" s="423" t="s">
        <v>466</v>
      </c>
      <c r="D365" s="424" t="s">
        <v>678</v>
      </c>
      <c r="E365" s="423" t="s">
        <v>1560</v>
      </c>
      <c r="F365" s="424" t="s">
        <v>1561</v>
      </c>
      <c r="G365" s="423" t="s">
        <v>1408</v>
      </c>
      <c r="H365" s="423" t="s">
        <v>1409</v>
      </c>
      <c r="I365" s="425">
        <v>88.35</v>
      </c>
      <c r="J365" s="425">
        <v>10</v>
      </c>
      <c r="K365" s="426">
        <v>883.5</v>
      </c>
    </row>
    <row r="366" spans="1:11" ht="14.4" customHeight="1" x14ac:dyDescent="0.3">
      <c r="A366" s="421" t="s">
        <v>461</v>
      </c>
      <c r="B366" s="422" t="s">
        <v>462</v>
      </c>
      <c r="C366" s="423" t="s">
        <v>466</v>
      </c>
      <c r="D366" s="424" t="s">
        <v>678</v>
      </c>
      <c r="E366" s="423" t="s">
        <v>1560</v>
      </c>
      <c r="F366" s="424" t="s">
        <v>1561</v>
      </c>
      <c r="G366" s="423" t="s">
        <v>1410</v>
      </c>
      <c r="H366" s="423" t="s">
        <v>1411</v>
      </c>
      <c r="I366" s="425">
        <v>341.3</v>
      </c>
      <c r="J366" s="425">
        <v>1</v>
      </c>
      <c r="K366" s="426">
        <v>341.3</v>
      </c>
    </row>
    <row r="367" spans="1:11" ht="14.4" customHeight="1" x14ac:dyDescent="0.3">
      <c r="A367" s="421" t="s">
        <v>461</v>
      </c>
      <c r="B367" s="422" t="s">
        <v>462</v>
      </c>
      <c r="C367" s="423" t="s">
        <v>466</v>
      </c>
      <c r="D367" s="424" t="s">
        <v>678</v>
      </c>
      <c r="E367" s="423" t="s">
        <v>1560</v>
      </c>
      <c r="F367" s="424" t="s">
        <v>1561</v>
      </c>
      <c r="G367" s="423" t="s">
        <v>1412</v>
      </c>
      <c r="H367" s="423" t="s">
        <v>1413</v>
      </c>
      <c r="I367" s="425">
        <v>141.16</v>
      </c>
      <c r="J367" s="425">
        <v>5</v>
      </c>
      <c r="K367" s="426">
        <v>701.65</v>
      </c>
    </row>
    <row r="368" spans="1:11" ht="14.4" customHeight="1" x14ac:dyDescent="0.3">
      <c r="A368" s="421" t="s">
        <v>461</v>
      </c>
      <c r="B368" s="422" t="s">
        <v>462</v>
      </c>
      <c r="C368" s="423" t="s">
        <v>466</v>
      </c>
      <c r="D368" s="424" t="s">
        <v>678</v>
      </c>
      <c r="E368" s="423" t="s">
        <v>1560</v>
      </c>
      <c r="F368" s="424" t="s">
        <v>1561</v>
      </c>
      <c r="G368" s="423" t="s">
        <v>1414</v>
      </c>
      <c r="H368" s="423" t="s">
        <v>1415</v>
      </c>
      <c r="I368" s="425">
        <v>2142.04</v>
      </c>
      <c r="J368" s="425">
        <v>1</v>
      </c>
      <c r="K368" s="426">
        <v>2142.04</v>
      </c>
    </row>
    <row r="369" spans="1:11" ht="14.4" customHeight="1" x14ac:dyDescent="0.3">
      <c r="A369" s="421" t="s">
        <v>461</v>
      </c>
      <c r="B369" s="422" t="s">
        <v>462</v>
      </c>
      <c r="C369" s="423" t="s">
        <v>466</v>
      </c>
      <c r="D369" s="424" t="s">
        <v>678</v>
      </c>
      <c r="E369" s="423" t="s">
        <v>1560</v>
      </c>
      <c r="F369" s="424" t="s">
        <v>1561</v>
      </c>
      <c r="G369" s="423" t="s">
        <v>1416</v>
      </c>
      <c r="H369" s="423" t="s">
        <v>1417</v>
      </c>
      <c r="I369" s="425">
        <v>4210.8</v>
      </c>
      <c r="J369" s="425">
        <v>1</v>
      </c>
      <c r="K369" s="426">
        <v>4210.8</v>
      </c>
    </row>
    <row r="370" spans="1:11" ht="14.4" customHeight="1" x14ac:dyDescent="0.3">
      <c r="A370" s="421" t="s">
        <v>461</v>
      </c>
      <c r="B370" s="422" t="s">
        <v>462</v>
      </c>
      <c r="C370" s="423" t="s">
        <v>466</v>
      </c>
      <c r="D370" s="424" t="s">
        <v>678</v>
      </c>
      <c r="E370" s="423" t="s">
        <v>1560</v>
      </c>
      <c r="F370" s="424" t="s">
        <v>1561</v>
      </c>
      <c r="G370" s="423" t="s">
        <v>1418</v>
      </c>
      <c r="H370" s="423" t="s">
        <v>1419</v>
      </c>
      <c r="I370" s="425">
        <v>331.03</v>
      </c>
      <c r="J370" s="425">
        <v>1</v>
      </c>
      <c r="K370" s="426">
        <v>331.03</v>
      </c>
    </row>
    <row r="371" spans="1:11" ht="14.4" customHeight="1" x14ac:dyDescent="0.3">
      <c r="A371" s="421" t="s">
        <v>461</v>
      </c>
      <c r="B371" s="422" t="s">
        <v>462</v>
      </c>
      <c r="C371" s="423" t="s">
        <v>466</v>
      </c>
      <c r="D371" s="424" t="s">
        <v>678</v>
      </c>
      <c r="E371" s="423" t="s">
        <v>1560</v>
      </c>
      <c r="F371" s="424" t="s">
        <v>1561</v>
      </c>
      <c r="G371" s="423" t="s">
        <v>1420</v>
      </c>
      <c r="H371" s="423" t="s">
        <v>1421</v>
      </c>
      <c r="I371" s="425">
        <v>482.79</v>
      </c>
      <c r="J371" s="425">
        <v>2</v>
      </c>
      <c r="K371" s="426">
        <v>965.58</v>
      </c>
    </row>
    <row r="372" spans="1:11" ht="14.4" customHeight="1" x14ac:dyDescent="0.3">
      <c r="A372" s="421" t="s">
        <v>461</v>
      </c>
      <c r="B372" s="422" t="s">
        <v>462</v>
      </c>
      <c r="C372" s="423" t="s">
        <v>466</v>
      </c>
      <c r="D372" s="424" t="s">
        <v>678</v>
      </c>
      <c r="E372" s="423" t="s">
        <v>1560</v>
      </c>
      <c r="F372" s="424" t="s">
        <v>1561</v>
      </c>
      <c r="G372" s="423" t="s">
        <v>1422</v>
      </c>
      <c r="H372" s="423" t="s">
        <v>1423</v>
      </c>
      <c r="I372" s="425">
        <v>586.85</v>
      </c>
      <c r="J372" s="425">
        <v>1</v>
      </c>
      <c r="K372" s="426">
        <v>586.85</v>
      </c>
    </row>
    <row r="373" spans="1:11" ht="14.4" customHeight="1" x14ac:dyDescent="0.3">
      <c r="A373" s="421" t="s">
        <v>461</v>
      </c>
      <c r="B373" s="422" t="s">
        <v>462</v>
      </c>
      <c r="C373" s="423" t="s">
        <v>466</v>
      </c>
      <c r="D373" s="424" t="s">
        <v>678</v>
      </c>
      <c r="E373" s="423" t="s">
        <v>1560</v>
      </c>
      <c r="F373" s="424" t="s">
        <v>1561</v>
      </c>
      <c r="G373" s="423" t="s">
        <v>1424</v>
      </c>
      <c r="H373" s="423" t="s">
        <v>1425</v>
      </c>
      <c r="I373" s="425">
        <v>53.24</v>
      </c>
      <c r="J373" s="425">
        <v>10</v>
      </c>
      <c r="K373" s="426">
        <v>532.4</v>
      </c>
    </row>
    <row r="374" spans="1:11" ht="14.4" customHeight="1" x14ac:dyDescent="0.3">
      <c r="A374" s="421" t="s">
        <v>461</v>
      </c>
      <c r="B374" s="422" t="s">
        <v>462</v>
      </c>
      <c r="C374" s="423" t="s">
        <v>466</v>
      </c>
      <c r="D374" s="424" t="s">
        <v>678</v>
      </c>
      <c r="E374" s="423" t="s">
        <v>1560</v>
      </c>
      <c r="F374" s="424" t="s">
        <v>1561</v>
      </c>
      <c r="G374" s="423" t="s">
        <v>1426</v>
      </c>
      <c r="H374" s="423" t="s">
        <v>1427</v>
      </c>
      <c r="I374" s="425">
        <v>350.9</v>
      </c>
      <c r="J374" s="425">
        <v>2</v>
      </c>
      <c r="K374" s="426">
        <v>701.8</v>
      </c>
    </row>
    <row r="375" spans="1:11" ht="14.4" customHeight="1" x14ac:dyDescent="0.3">
      <c r="A375" s="421" t="s">
        <v>461</v>
      </c>
      <c r="B375" s="422" t="s">
        <v>462</v>
      </c>
      <c r="C375" s="423" t="s">
        <v>466</v>
      </c>
      <c r="D375" s="424" t="s">
        <v>678</v>
      </c>
      <c r="E375" s="423" t="s">
        <v>1560</v>
      </c>
      <c r="F375" s="424" t="s">
        <v>1561</v>
      </c>
      <c r="G375" s="423" t="s">
        <v>1428</v>
      </c>
      <c r="H375" s="423" t="s">
        <v>1429</v>
      </c>
      <c r="I375" s="425">
        <v>859.1</v>
      </c>
      <c r="J375" s="425">
        <v>2</v>
      </c>
      <c r="K375" s="426">
        <v>1718.2</v>
      </c>
    </row>
    <row r="376" spans="1:11" ht="14.4" customHeight="1" x14ac:dyDescent="0.3">
      <c r="A376" s="421" t="s">
        <v>461</v>
      </c>
      <c r="B376" s="422" t="s">
        <v>462</v>
      </c>
      <c r="C376" s="423" t="s">
        <v>466</v>
      </c>
      <c r="D376" s="424" t="s">
        <v>678</v>
      </c>
      <c r="E376" s="423" t="s">
        <v>1560</v>
      </c>
      <c r="F376" s="424" t="s">
        <v>1561</v>
      </c>
      <c r="G376" s="423" t="s">
        <v>1430</v>
      </c>
      <c r="H376" s="423" t="s">
        <v>1431</v>
      </c>
      <c r="I376" s="425">
        <v>2081.1999999999998</v>
      </c>
      <c r="J376" s="425">
        <v>1</v>
      </c>
      <c r="K376" s="426">
        <v>2081.1999999999998</v>
      </c>
    </row>
    <row r="377" spans="1:11" ht="14.4" customHeight="1" x14ac:dyDescent="0.3">
      <c r="A377" s="421" t="s">
        <v>461</v>
      </c>
      <c r="B377" s="422" t="s">
        <v>462</v>
      </c>
      <c r="C377" s="423" t="s">
        <v>466</v>
      </c>
      <c r="D377" s="424" t="s">
        <v>678</v>
      </c>
      <c r="E377" s="423" t="s">
        <v>1560</v>
      </c>
      <c r="F377" s="424" t="s">
        <v>1561</v>
      </c>
      <c r="G377" s="423" t="s">
        <v>1432</v>
      </c>
      <c r="H377" s="423" t="s">
        <v>1433</v>
      </c>
      <c r="I377" s="425">
        <v>3254.9</v>
      </c>
      <c r="J377" s="425">
        <v>1</v>
      </c>
      <c r="K377" s="426">
        <v>3254.9</v>
      </c>
    </row>
    <row r="378" spans="1:11" ht="14.4" customHeight="1" x14ac:dyDescent="0.3">
      <c r="A378" s="421" t="s">
        <v>461</v>
      </c>
      <c r="B378" s="422" t="s">
        <v>462</v>
      </c>
      <c r="C378" s="423" t="s">
        <v>466</v>
      </c>
      <c r="D378" s="424" t="s">
        <v>678</v>
      </c>
      <c r="E378" s="423" t="s">
        <v>1560</v>
      </c>
      <c r="F378" s="424" t="s">
        <v>1561</v>
      </c>
      <c r="G378" s="423" t="s">
        <v>1434</v>
      </c>
      <c r="H378" s="423" t="s">
        <v>1435</v>
      </c>
      <c r="I378" s="425">
        <v>753.83</v>
      </c>
      <c r="J378" s="425">
        <v>1</v>
      </c>
      <c r="K378" s="426">
        <v>753.83</v>
      </c>
    </row>
    <row r="379" spans="1:11" ht="14.4" customHeight="1" x14ac:dyDescent="0.3">
      <c r="A379" s="421" t="s">
        <v>461</v>
      </c>
      <c r="B379" s="422" t="s">
        <v>462</v>
      </c>
      <c r="C379" s="423" t="s">
        <v>466</v>
      </c>
      <c r="D379" s="424" t="s">
        <v>678</v>
      </c>
      <c r="E379" s="423" t="s">
        <v>1560</v>
      </c>
      <c r="F379" s="424" t="s">
        <v>1561</v>
      </c>
      <c r="G379" s="423" t="s">
        <v>1436</v>
      </c>
      <c r="H379" s="423" t="s">
        <v>1437</v>
      </c>
      <c r="I379" s="425">
        <v>58.08</v>
      </c>
      <c r="J379" s="425">
        <v>2</v>
      </c>
      <c r="K379" s="426">
        <v>116.16</v>
      </c>
    </row>
    <row r="380" spans="1:11" ht="14.4" customHeight="1" x14ac:dyDescent="0.3">
      <c r="A380" s="421" t="s">
        <v>461</v>
      </c>
      <c r="B380" s="422" t="s">
        <v>462</v>
      </c>
      <c r="C380" s="423" t="s">
        <v>466</v>
      </c>
      <c r="D380" s="424" t="s">
        <v>678</v>
      </c>
      <c r="E380" s="423" t="s">
        <v>1560</v>
      </c>
      <c r="F380" s="424" t="s">
        <v>1561</v>
      </c>
      <c r="G380" s="423" t="s">
        <v>1438</v>
      </c>
      <c r="H380" s="423" t="s">
        <v>1439</v>
      </c>
      <c r="I380" s="425">
        <v>531.6</v>
      </c>
      <c r="J380" s="425">
        <v>1</v>
      </c>
      <c r="K380" s="426">
        <v>531.6</v>
      </c>
    </row>
    <row r="381" spans="1:11" ht="14.4" customHeight="1" x14ac:dyDescent="0.3">
      <c r="A381" s="421" t="s">
        <v>461</v>
      </c>
      <c r="B381" s="422" t="s">
        <v>462</v>
      </c>
      <c r="C381" s="423" t="s">
        <v>466</v>
      </c>
      <c r="D381" s="424" t="s">
        <v>678</v>
      </c>
      <c r="E381" s="423" t="s">
        <v>1560</v>
      </c>
      <c r="F381" s="424" t="s">
        <v>1561</v>
      </c>
      <c r="G381" s="423" t="s">
        <v>1440</v>
      </c>
      <c r="H381" s="423" t="s">
        <v>1441</v>
      </c>
      <c r="I381" s="425">
        <v>17.670000000000002</v>
      </c>
      <c r="J381" s="425">
        <v>60</v>
      </c>
      <c r="K381" s="426">
        <v>1060.2</v>
      </c>
    </row>
    <row r="382" spans="1:11" ht="14.4" customHeight="1" x14ac:dyDescent="0.3">
      <c r="A382" s="421" t="s">
        <v>461</v>
      </c>
      <c r="B382" s="422" t="s">
        <v>462</v>
      </c>
      <c r="C382" s="423" t="s">
        <v>466</v>
      </c>
      <c r="D382" s="424" t="s">
        <v>678</v>
      </c>
      <c r="E382" s="423" t="s">
        <v>1560</v>
      </c>
      <c r="F382" s="424" t="s">
        <v>1561</v>
      </c>
      <c r="G382" s="423" t="s">
        <v>1442</v>
      </c>
      <c r="H382" s="423" t="s">
        <v>1443</v>
      </c>
      <c r="I382" s="425">
        <v>17.670000000000002</v>
      </c>
      <c r="J382" s="425">
        <v>60</v>
      </c>
      <c r="K382" s="426">
        <v>1060.2</v>
      </c>
    </row>
    <row r="383" spans="1:11" ht="14.4" customHeight="1" x14ac:dyDescent="0.3">
      <c r="A383" s="421" t="s">
        <v>461</v>
      </c>
      <c r="B383" s="422" t="s">
        <v>462</v>
      </c>
      <c r="C383" s="423" t="s">
        <v>466</v>
      </c>
      <c r="D383" s="424" t="s">
        <v>678</v>
      </c>
      <c r="E383" s="423" t="s">
        <v>1560</v>
      </c>
      <c r="F383" s="424" t="s">
        <v>1561</v>
      </c>
      <c r="G383" s="423" t="s">
        <v>1444</v>
      </c>
      <c r="H383" s="423" t="s">
        <v>1445</v>
      </c>
      <c r="I383" s="425">
        <v>2624.49</v>
      </c>
      <c r="J383" s="425">
        <v>1</v>
      </c>
      <c r="K383" s="426">
        <v>2624.49</v>
      </c>
    </row>
    <row r="384" spans="1:11" ht="14.4" customHeight="1" x14ac:dyDescent="0.3">
      <c r="A384" s="421" t="s">
        <v>461</v>
      </c>
      <c r="B384" s="422" t="s">
        <v>462</v>
      </c>
      <c r="C384" s="423" t="s">
        <v>466</v>
      </c>
      <c r="D384" s="424" t="s">
        <v>678</v>
      </c>
      <c r="E384" s="423" t="s">
        <v>1560</v>
      </c>
      <c r="F384" s="424" t="s">
        <v>1561</v>
      </c>
      <c r="G384" s="423" t="s">
        <v>1446</v>
      </c>
      <c r="H384" s="423" t="s">
        <v>1447</v>
      </c>
      <c r="I384" s="425">
        <v>474.32</v>
      </c>
      <c r="J384" s="425">
        <v>1</v>
      </c>
      <c r="K384" s="426">
        <v>474.32</v>
      </c>
    </row>
    <row r="385" spans="1:11" ht="14.4" customHeight="1" x14ac:dyDescent="0.3">
      <c r="A385" s="421" t="s">
        <v>461</v>
      </c>
      <c r="B385" s="422" t="s">
        <v>462</v>
      </c>
      <c r="C385" s="423" t="s">
        <v>466</v>
      </c>
      <c r="D385" s="424" t="s">
        <v>678</v>
      </c>
      <c r="E385" s="423" t="s">
        <v>1560</v>
      </c>
      <c r="F385" s="424" t="s">
        <v>1561</v>
      </c>
      <c r="G385" s="423" t="s">
        <v>1448</v>
      </c>
      <c r="H385" s="423" t="s">
        <v>1449</v>
      </c>
      <c r="I385" s="425">
        <v>85.91</v>
      </c>
      <c r="J385" s="425">
        <v>10</v>
      </c>
      <c r="K385" s="426">
        <v>859.1</v>
      </c>
    </row>
    <row r="386" spans="1:11" ht="14.4" customHeight="1" x14ac:dyDescent="0.3">
      <c r="A386" s="421" t="s">
        <v>461</v>
      </c>
      <c r="B386" s="422" t="s">
        <v>462</v>
      </c>
      <c r="C386" s="423" t="s">
        <v>466</v>
      </c>
      <c r="D386" s="424" t="s">
        <v>678</v>
      </c>
      <c r="E386" s="423" t="s">
        <v>1560</v>
      </c>
      <c r="F386" s="424" t="s">
        <v>1561</v>
      </c>
      <c r="G386" s="423" t="s">
        <v>1450</v>
      </c>
      <c r="H386" s="423" t="s">
        <v>1451</v>
      </c>
      <c r="I386" s="425">
        <v>865.15</v>
      </c>
      <c r="J386" s="425">
        <v>1</v>
      </c>
      <c r="K386" s="426">
        <v>865.15</v>
      </c>
    </row>
    <row r="387" spans="1:11" ht="14.4" customHeight="1" x14ac:dyDescent="0.3">
      <c r="A387" s="421" t="s">
        <v>461</v>
      </c>
      <c r="B387" s="422" t="s">
        <v>462</v>
      </c>
      <c r="C387" s="423" t="s">
        <v>466</v>
      </c>
      <c r="D387" s="424" t="s">
        <v>678</v>
      </c>
      <c r="E387" s="423" t="s">
        <v>1560</v>
      </c>
      <c r="F387" s="424" t="s">
        <v>1561</v>
      </c>
      <c r="G387" s="423" t="s">
        <v>1452</v>
      </c>
      <c r="H387" s="423" t="s">
        <v>1453</v>
      </c>
      <c r="I387" s="425">
        <v>955.9</v>
      </c>
      <c r="J387" s="425">
        <v>1</v>
      </c>
      <c r="K387" s="426">
        <v>955.9</v>
      </c>
    </row>
    <row r="388" spans="1:11" ht="14.4" customHeight="1" x14ac:dyDescent="0.3">
      <c r="A388" s="421" t="s">
        <v>461</v>
      </c>
      <c r="B388" s="422" t="s">
        <v>462</v>
      </c>
      <c r="C388" s="423" t="s">
        <v>466</v>
      </c>
      <c r="D388" s="424" t="s">
        <v>678</v>
      </c>
      <c r="E388" s="423" t="s">
        <v>1560</v>
      </c>
      <c r="F388" s="424" t="s">
        <v>1561</v>
      </c>
      <c r="G388" s="423" t="s">
        <v>1454</v>
      </c>
      <c r="H388" s="423" t="s">
        <v>1455</v>
      </c>
      <c r="I388" s="425">
        <v>53.24</v>
      </c>
      <c r="J388" s="425">
        <v>10</v>
      </c>
      <c r="K388" s="426">
        <v>532.4</v>
      </c>
    </row>
    <row r="389" spans="1:11" ht="14.4" customHeight="1" x14ac:dyDescent="0.3">
      <c r="A389" s="421" t="s">
        <v>461</v>
      </c>
      <c r="B389" s="422" t="s">
        <v>462</v>
      </c>
      <c r="C389" s="423" t="s">
        <v>466</v>
      </c>
      <c r="D389" s="424" t="s">
        <v>678</v>
      </c>
      <c r="E389" s="423" t="s">
        <v>1560</v>
      </c>
      <c r="F389" s="424" t="s">
        <v>1561</v>
      </c>
      <c r="G389" s="423" t="s">
        <v>1456</v>
      </c>
      <c r="H389" s="423" t="s">
        <v>1457</v>
      </c>
      <c r="I389" s="425">
        <v>350.9</v>
      </c>
      <c r="J389" s="425">
        <v>1</v>
      </c>
      <c r="K389" s="426">
        <v>350.9</v>
      </c>
    </row>
    <row r="390" spans="1:11" ht="14.4" customHeight="1" x14ac:dyDescent="0.3">
      <c r="A390" s="421" t="s">
        <v>461</v>
      </c>
      <c r="B390" s="422" t="s">
        <v>462</v>
      </c>
      <c r="C390" s="423" t="s">
        <v>466</v>
      </c>
      <c r="D390" s="424" t="s">
        <v>678</v>
      </c>
      <c r="E390" s="423" t="s">
        <v>1560</v>
      </c>
      <c r="F390" s="424" t="s">
        <v>1561</v>
      </c>
      <c r="G390" s="423" t="s">
        <v>1458</v>
      </c>
      <c r="H390" s="423" t="s">
        <v>1459</v>
      </c>
      <c r="I390" s="425">
        <v>1715</v>
      </c>
      <c r="J390" s="425">
        <v>1</v>
      </c>
      <c r="K390" s="426">
        <v>1715</v>
      </c>
    </row>
    <row r="391" spans="1:11" ht="14.4" customHeight="1" x14ac:dyDescent="0.3">
      <c r="A391" s="421" t="s">
        <v>461</v>
      </c>
      <c r="B391" s="422" t="s">
        <v>462</v>
      </c>
      <c r="C391" s="423" t="s">
        <v>466</v>
      </c>
      <c r="D391" s="424" t="s">
        <v>678</v>
      </c>
      <c r="E391" s="423" t="s">
        <v>1560</v>
      </c>
      <c r="F391" s="424" t="s">
        <v>1561</v>
      </c>
      <c r="G391" s="423" t="s">
        <v>1460</v>
      </c>
      <c r="H391" s="423" t="s">
        <v>1461</v>
      </c>
      <c r="I391" s="425">
        <v>187.28</v>
      </c>
      <c r="J391" s="425">
        <v>2</v>
      </c>
      <c r="K391" s="426">
        <v>374.55</v>
      </c>
    </row>
    <row r="392" spans="1:11" ht="14.4" customHeight="1" x14ac:dyDescent="0.3">
      <c r="A392" s="421" t="s">
        <v>461</v>
      </c>
      <c r="B392" s="422" t="s">
        <v>462</v>
      </c>
      <c r="C392" s="423" t="s">
        <v>466</v>
      </c>
      <c r="D392" s="424" t="s">
        <v>678</v>
      </c>
      <c r="E392" s="423" t="s">
        <v>1560</v>
      </c>
      <c r="F392" s="424" t="s">
        <v>1561</v>
      </c>
      <c r="G392" s="423" t="s">
        <v>1462</v>
      </c>
      <c r="H392" s="423" t="s">
        <v>1463</v>
      </c>
      <c r="I392" s="425">
        <v>8.07</v>
      </c>
      <c r="J392" s="425">
        <v>120</v>
      </c>
      <c r="K392" s="426">
        <v>969</v>
      </c>
    </row>
    <row r="393" spans="1:11" ht="14.4" customHeight="1" x14ac:dyDescent="0.3">
      <c r="A393" s="421" t="s">
        <v>461</v>
      </c>
      <c r="B393" s="422" t="s">
        <v>462</v>
      </c>
      <c r="C393" s="423" t="s">
        <v>466</v>
      </c>
      <c r="D393" s="424" t="s">
        <v>678</v>
      </c>
      <c r="E393" s="423" t="s">
        <v>1560</v>
      </c>
      <c r="F393" s="424" t="s">
        <v>1561</v>
      </c>
      <c r="G393" s="423" t="s">
        <v>1464</v>
      </c>
      <c r="H393" s="423" t="s">
        <v>1465</v>
      </c>
      <c r="I393" s="425">
        <v>8.07</v>
      </c>
      <c r="J393" s="425">
        <v>120</v>
      </c>
      <c r="K393" s="426">
        <v>969</v>
      </c>
    </row>
    <row r="394" spans="1:11" ht="14.4" customHeight="1" x14ac:dyDescent="0.3">
      <c r="A394" s="421" t="s">
        <v>461</v>
      </c>
      <c r="B394" s="422" t="s">
        <v>462</v>
      </c>
      <c r="C394" s="423" t="s">
        <v>466</v>
      </c>
      <c r="D394" s="424" t="s">
        <v>678</v>
      </c>
      <c r="E394" s="423" t="s">
        <v>1560</v>
      </c>
      <c r="F394" s="424" t="s">
        <v>1561</v>
      </c>
      <c r="G394" s="423" t="s">
        <v>1466</v>
      </c>
      <c r="H394" s="423" t="s">
        <v>1467</v>
      </c>
      <c r="I394" s="425">
        <v>211.5</v>
      </c>
      <c r="J394" s="425">
        <v>6</v>
      </c>
      <c r="K394" s="426">
        <v>1269</v>
      </c>
    </row>
    <row r="395" spans="1:11" ht="14.4" customHeight="1" x14ac:dyDescent="0.3">
      <c r="A395" s="421" t="s">
        <v>461</v>
      </c>
      <c r="B395" s="422" t="s">
        <v>462</v>
      </c>
      <c r="C395" s="423" t="s">
        <v>466</v>
      </c>
      <c r="D395" s="424" t="s">
        <v>678</v>
      </c>
      <c r="E395" s="423" t="s">
        <v>1560</v>
      </c>
      <c r="F395" s="424" t="s">
        <v>1561</v>
      </c>
      <c r="G395" s="423" t="s">
        <v>1468</v>
      </c>
      <c r="H395" s="423" t="s">
        <v>1469</v>
      </c>
      <c r="I395" s="425">
        <v>3.32</v>
      </c>
      <c r="J395" s="425">
        <v>120</v>
      </c>
      <c r="K395" s="426">
        <v>398</v>
      </c>
    </row>
    <row r="396" spans="1:11" ht="14.4" customHeight="1" x14ac:dyDescent="0.3">
      <c r="A396" s="421" t="s">
        <v>461</v>
      </c>
      <c r="B396" s="422" t="s">
        <v>462</v>
      </c>
      <c r="C396" s="423" t="s">
        <v>466</v>
      </c>
      <c r="D396" s="424" t="s">
        <v>678</v>
      </c>
      <c r="E396" s="423" t="s">
        <v>1560</v>
      </c>
      <c r="F396" s="424" t="s">
        <v>1561</v>
      </c>
      <c r="G396" s="423" t="s">
        <v>1470</v>
      </c>
      <c r="H396" s="423" t="s">
        <v>1471</v>
      </c>
      <c r="I396" s="425">
        <v>931.47</v>
      </c>
      <c r="J396" s="425">
        <v>1</v>
      </c>
      <c r="K396" s="426">
        <v>931.47</v>
      </c>
    </row>
    <row r="397" spans="1:11" ht="14.4" customHeight="1" x14ac:dyDescent="0.3">
      <c r="A397" s="421" t="s">
        <v>461</v>
      </c>
      <c r="B397" s="422" t="s">
        <v>462</v>
      </c>
      <c r="C397" s="423" t="s">
        <v>466</v>
      </c>
      <c r="D397" s="424" t="s">
        <v>678</v>
      </c>
      <c r="E397" s="423" t="s">
        <v>1560</v>
      </c>
      <c r="F397" s="424" t="s">
        <v>1561</v>
      </c>
      <c r="G397" s="423" t="s">
        <v>1472</v>
      </c>
      <c r="H397" s="423" t="s">
        <v>1473</v>
      </c>
      <c r="I397" s="425">
        <v>3.65</v>
      </c>
      <c r="J397" s="425">
        <v>120</v>
      </c>
      <c r="K397" s="426">
        <v>438.45</v>
      </c>
    </row>
    <row r="398" spans="1:11" ht="14.4" customHeight="1" x14ac:dyDescent="0.3">
      <c r="A398" s="421" t="s">
        <v>461</v>
      </c>
      <c r="B398" s="422" t="s">
        <v>462</v>
      </c>
      <c r="C398" s="423" t="s">
        <v>466</v>
      </c>
      <c r="D398" s="424" t="s">
        <v>678</v>
      </c>
      <c r="E398" s="423" t="s">
        <v>1560</v>
      </c>
      <c r="F398" s="424" t="s">
        <v>1561</v>
      </c>
      <c r="G398" s="423" t="s">
        <v>1474</v>
      </c>
      <c r="H398" s="423" t="s">
        <v>1475</v>
      </c>
      <c r="I398" s="425">
        <v>816.5</v>
      </c>
      <c r="J398" s="425">
        <v>1</v>
      </c>
      <c r="K398" s="426">
        <v>816.5</v>
      </c>
    </row>
    <row r="399" spans="1:11" ht="14.4" customHeight="1" x14ac:dyDescent="0.3">
      <c r="A399" s="421" t="s">
        <v>461</v>
      </c>
      <c r="B399" s="422" t="s">
        <v>462</v>
      </c>
      <c r="C399" s="423" t="s">
        <v>466</v>
      </c>
      <c r="D399" s="424" t="s">
        <v>678</v>
      </c>
      <c r="E399" s="423" t="s">
        <v>1560</v>
      </c>
      <c r="F399" s="424" t="s">
        <v>1561</v>
      </c>
      <c r="G399" s="423" t="s">
        <v>1476</v>
      </c>
      <c r="H399" s="423" t="s">
        <v>1477</v>
      </c>
      <c r="I399" s="425">
        <v>87.12</v>
      </c>
      <c r="J399" s="425">
        <v>1</v>
      </c>
      <c r="K399" s="426">
        <v>87.12</v>
      </c>
    </row>
    <row r="400" spans="1:11" ht="14.4" customHeight="1" x14ac:dyDescent="0.3">
      <c r="A400" s="421" t="s">
        <v>461</v>
      </c>
      <c r="B400" s="422" t="s">
        <v>462</v>
      </c>
      <c r="C400" s="423" t="s">
        <v>466</v>
      </c>
      <c r="D400" s="424" t="s">
        <v>678</v>
      </c>
      <c r="E400" s="423" t="s">
        <v>1560</v>
      </c>
      <c r="F400" s="424" t="s">
        <v>1561</v>
      </c>
      <c r="G400" s="423" t="s">
        <v>1478</v>
      </c>
      <c r="H400" s="423" t="s">
        <v>1479</v>
      </c>
      <c r="I400" s="425">
        <v>3070.5</v>
      </c>
      <c r="J400" s="425">
        <v>1</v>
      </c>
      <c r="K400" s="426">
        <v>3070.5</v>
      </c>
    </row>
    <row r="401" spans="1:11" ht="14.4" customHeight="1" x14ac:dyDescent="0.3">
      <c r="A401" s="421" t="s">
        <v>461</v>
      </c>
      <c r="B401" s="422" t="s">
        <v>462</v>
      </c>
      <c r="C401" s="423" t="s">
        <v>466</v>
      </c>
      <c r="D401" s="424" t="s">
        <v>678</v>
      </c>
      <c r="E401" s="423" t="s">
        <v>1560</v>
      </c>
      <c r="F401" s="424" t="s">
        <v>1561</v>
      </c>
      <c r="G401" s="423" t="s">
        <v>1480</v>
      </c>
      <c r="H401" s="423" t="s">
        <v>1481</v>
      </c>
      <c r="I401" s="425">
        <v>902.05500000000006</v>
      </c>
      <c r="J401" s="425">
        <v>2</v>
      </c>
      <c r="K401" s="426">
        <v>1804.1100000000001</v>
      </c>
    </row>
    <row r="402" spans="1:11" ht="14.4" customHeight="1" x14ac:dyDescent="0.3">
      <c r="A402" s="421" t="s">
        <v>461</v>
      </c>
      <c r="B402" s="422" t="s">
        <v>462</v>
      </c>
      <c r="C402" s="423" t="s">
        <v>466</v>
      </c>
      <c r="D402" s="424" t="s">
        <v>678</v>
      </c>
      <c r="E402" s="423" t="s">
        <v>1560</v>
      </c>
      <c r="F402" s="424" t="s">
        <v>1561</v>
      </c>
      <c r="G402" s="423" t="s">
        <v>1482</v>
      </c>
      <c r="H402" s="423" t="s">
        <v>1483</v>
      </c>
      <c r="I402" s="425">
        <v>880</v>
      </c>
      <c r="J402" s="425">
        <v>2</v>
      </c>
      <c r="K402" s="426">
        <v>1760.01</v>
      </c>
    </row>
    <row r="403" spans="1:11" ht="14.4" customHeight="1" x14ac:dyDescent="0.3">
      <c r="A403" s="421" t="s">
        <v>461</v>
      </c>
      <c r="B403" s="422" t="s">
        <v>462</v>
      </c>
      <c r="C403" s="423" t="s">
        <v>466</v>
      </c>
      <c r="D403" s="424" t="s">
        <v>678</v>
      </c>
      <c r="E403" s="423" t="s">
        <v>1560</v>
      </c>
      <c r="F403" s="424" t="s">
        <v>1561</v>
      </c>
      <c r="G403" s="423" t="s">
        <v>1484</v>
      </c>
      <c r="H403" s="423" t="s">
        <v>1485</v>
      </c>
      <c r="I403" s="425">
        <v>809</v>
      </c>
      <c r="J403" s="425">
        <v>1</v>
      </c>
      <c r="K403" s="426">
        <v>809</v>
      </c>
    </row>
    <row r="404" spans="1:11" ht="14.4" customHeight="1" x14ac:dyDescent="0.3">
      <c r="A404" s="421" t="s">
        <v>461</v>
      </c>
      <c r="B404" s="422" t="s">
        <v>462</v>
      </c>
      <c r="C404" s="423" t="s">
        <v>466</v>
      </c>
      <c r="D404" s="424" t="s">
        <v>678</v>
      </c>
      <c r="E404" s="423" t="s">
        <v>1560</v>
      </c>
      <c r="F404" s="424" t="s">
        <v>1561</v>
      </c>
      <c r="G404" s="423" t="s">
        <v>1486</v>
      </c>
      <c r="H404" s="423" t="s">
        <v>1487</v>
      </c>
      <c r="I404" s="425">
        <v>6869.83</v>
      </c>
      <c r="J404" s="425">
        <v>1</v>
      </c>
      <c r="K404" s="426">
        <v>6869.83</v>
      </c>
    </row>
    <row r="405" spans="1:11" ht="14.4" customHeight="1" x14ac:dyDescent="0.3">
      <c r="A405" s="421" t="s">
        <v>461</v>
      </c>
      <c r="B405" s="422" t="s">
        <v>462</v>
      </c>
      <c r="C405" s="423" t="s">
        <v>466</v>
      </c>
      <c r="D405" s="424" t="s">
        <v>678</v>
      </c>
      <c r="E405" s="423" t="s">
        <v>1560</v>
      </c>
      <c r="F405" s="424" t="s">
        <v>1561</v>
      </c>
      <c r="G405" s="423" t="s">
        <v>1488</v>
      </c>
      <c r="H405" s="423" t="s">
        <v>1489</v>
      </c>
      <c r="I405" s="425">
        <v>125</v>
      </c>
      <c r="J405" s="425">
        <v>20</v>
      </c>
      <c r="K405" s="426">
        <v>2500.0100000000002</v>
      </c>
    </row>
    <row r="406" spans="1:11" ht="14.4" customHeight="1" x14ac:dyDescent="0.3">
      <c r="A406" s="421" t="s">
        <v>461</v>
      </c>
      <c r="B406" s="422" t="s">
        <v>462</v>
      </c>
      <c r="C406" s="423" t="s">
        <v>466</v>
      </c>
      <c r="D406" s="424" t="s">
        <v>678</v>
      </c>
      <c r="E406" s="423" t="s">
        <v>1562</v>
      </c>
      <c r="F406" s="424" t="s">
        <v>1563</v>
      </c>
      <c r="G406" s="423" t="s">
        <v>1490</v>
      </c>
      <c r="H406" s="423" t="s">
        <v>1491</v>
      </c>
      <c r="I406" s="425">
        <v>54.22</v>
      </c>
      <c r="J406" s="425">
        <v>36</v>
      </c>
      <c r="K406" s="426">
        <v>1952.07</v>
      </c>
    </row>
    <row r="407" spans="1:11" ht="14.4" customHeight="1" x14ac:dyDescent="0.3">
      <c r="A407" s="421" t="s">
        <v>461</v>
      </c>
      <c r="B407" s="422" t="s">
        <v>462</v>
      </c>
      <c r="C407" s="423" t="s">
        <v>466</v>
      </c>
      <c r="D407" s="424" t="s">
        <v>678</v>
      </c>
      <c r="E407" s="423" t="s">
        <v>1562</v>
      </c>
      <c r="F407" s="424" t="s">
        <v>1563</v>
      </c>
      <c r="G407" s="423" t="s">
        <v>1490</v>
      </c>
      <c r="H407" s="423" t="s">
        <v>1492</v>
      </c>
      <c r="I407" s="425">
        <v>54.22</v>
      </c>
      <c r="J407" s="425">
        <v>72</v>
      </c>
      <c r="K407" s="426">
        <v>3904.14</v>
      </c>
    </row>
    <row r="408" spans="1:11" ht="14.4" customHeight="1" x14ac:dyDescent="0.3">
      <c r="A408" s="421" t="s">
        <v>461</v>
      </c>
      <c r="B408" s="422" t="s">
        <v>462</v>
      </c>
      <c r="C408" s="423" t="s">
        <v>466</v>
      </c>
      <c r="D408" s="424" t="s">
        <v>678</v>
      </c>
      <c r="E408" s="423" t="s">
        <v>1562</v>
      </c>
      <c r="F408" s="424" t="s">
        <v>1563</v>
      </c>
      <c r="G408" s="423" t="s">
        <v>1493</v>
      </c>
      <c r="H408" s="423" t="s">
        <v>1494</v>
      </c>
      <c r="I408" s="425">
        <v>46.03</v>
      </c>
      <c r="J408" s="425">
        <v>72</v>
      </c>
      <c r="K408" s="426">
        <v>3314.3</v>
      </c>
    </row>
    <row r="409" spans="1:11" ht="14.4" customHeight="1" x14ac:dyDescent="0.3">
      <c r="A409" s="421" t="s">
        <v>461</v>
      </c>
      <c r="B409" s="422" t="s">
        <v>462</v>
      </c>
      <c r="C409" s="423" t="s">
        <v>466</v>
      </c>
      <c r="D409" s="424" t="s">
        <v>678</v>
      </c>
      <c r="E409" s="423" t="s">
        <v>1562</v>
      </c>
      <c r="F409" s="424" t="s">
        <v>1563</v>
      </c>
      <c r="G409" s="423" t="s">
        <v>1495</v>
      </c>
      <c r="H409" s="423" t="s">
        <v>1496</v>
      </c>
      <c r="I409" s="425">
        <v>43.92</v>
      </c>
      <c r="J409" s="425">
        <v>36</v>
      </c>
      <c r="K409" s="426">
        <v>1581.25</v>
      </c>
    </row>
    <row r="410" spans="1:11" ht="14.4" customHeight="1" x14ac:dyDescent="0.3">
      <c r="A410" s="421" t="s">
        <v>461</v>
      </c>
      <c r="B410" s="422" t="s">
        <v>462</v>
      </c>
      <c r="C410" s="423" t="s">
        <v>466</v>
      </c>
      <c r="D410" s="424" t="s">
        <v>678</v>
      </c>
      <c r="E410" s="423" t="s">
        <v>1562</v>
      </c>
      <c r="F410" s="424" t="s">
        <v>1563</v>
      </c>
      <c r="G410" s="423" t="s">
        <v>1497</v>
      </c>
      <c r="H410" s="423" t="s">
        <v>1498</v>
      </c>
      <c r="I410" s="425">
        <v>45.109999999999992</v>
      </c>
      <c r="J410" s="425">
        <v>108</v>
      </c>
      <c r="K410" s="426">
        <v>4871.3999999999996</v>
      </c>
    </row>
    <row r="411" spans="1:11" ht="14.4" customHeight="1" x14ac:dyDescent="0.3">
      <c r="A411" s="421" t="s">
        <v>461</v>
      </c>
      <c r="B411" s="422" t="s">
        <v>462</v>
      </c>
      <c r="C411" s="423" t="s">
        <v>466</v>
      </c>
      <c r="D411" s="424" t="s">
        <v>678</v>
      </c>
      <c r="E411" s="423" t="s">
        <v>1562</v>
      </c>
      <c r="F411" s="424" t="s">
        <v>1563</v>
      </c>
      <c r="G411" s="423" t="s">
        <v>1499</v>
      </c>
      <c r="H411" s="423" t="s">
        <v>1500</v>
      </c>
      <c r="I411" s="425">
        <v>99.34999999999998</v>
      </c>
      <c r="J411" s="425">
        <v>108</v>
      </c>
      <c r="K411" s="426">
        <v>10729.74</v>
      </c>
    </row>
    <row r="412" spans="1:11" ht="14.4" customHeight="1" x14ac:dyDescent="0.3">
      <c r="A412" s="421" t="s">
        <v>461</v>
      </c>
      <c r="B412" s="422" t="s">
        <v>462</v>
      </c>
      <c r="C412" s="423" t="s">
        <v>466</v>
      </c>
      <c r="D412" s="424" t="s">
        <v>678</v>
      </c>
      <c r="E412" s="423" t="s">
        <v>1562</v>
      </c>
      <c r="F412" s="424" t="s">
        <v>1563</v>
      </c>
      <c r="G412" s="423" t="s">
        <v>1501</v>
      </c>
      <c r="H412" s="423" t="s">
        <v>1502</v>
      </c>
      <c r="I412" s="425">
        <v>66.47</v>
      </c>
      <c r="J412" s="425">
        <v>72</v>
      </c>
      <c r="K412" s="426">
        <v>4785.54</v>
      </c>
    </row>
    <row r="413" spans="1:11" ht="14.4" customHeight="1" x14ac:dyDescent="0.3">
      <c r="A413" s="421" t="s">
        <v>461</v>
      </c>
      <c r="B413" s="422" t="s">
        <v>462</v>
      </c>
      <c r="C413" s="423" t="s">
        <v>466</v>
      </c>
      <c r="D413" s="424" t="s">
        <v>678</v>
      </c>
      <c r="E413" s="423" t="s">
        <v>1562</v>
      </c>
      <c r="F413" s="424" t="s">
        <v>1563</v>
      </c>
      <c r="G413" s="423" t="s">
        <v>1503</v>
      </c>
      <c r="H413" s="423" t="s">
        <v>1504</v>
      </c>
      <c r="I413" s="425">
        <v>35.729999999999997</v>
      </c>
      <c r="J413" s="425">
        <v>144</v>
      </c>
      <c r="K413" s="426">
        <v>5144.4399999999996</v>
      </c>
    </row>
    <row r="414" spans="1:11" ht="14.4" customHeight="1" x14ac:dyDescent="0.3">
      <c r="A414" s="421" t="s">
        <v>461</v>
      </c>
      <c r="B414" s="422" t="s">
        <v>462</v>
      </c>
      <c r="C414" s="423" t="s">
        <v>466</v>
      </c>
      <c r="D414" s="424" t="s">
        <v>678</v>
      </c>
      <c r="E414" s="423" t="s">
        <v>1564</v>
      </c>
      <c r="F414" s="424" t="s">
        <v>1565</v>
      </c>
      <c r="G414" s="423" t="s">
        <v>1505</v>
      </c>
      <c r="H414" s="423" t="s">
        <v>1506</v>
      </c>
      <c r="I414" s="425">
        <v>0.3</v>
      </c>
      <c r="J414" s="425">
        <v>4300</v>
      </c>
      <c r="K414" s="426">
        <v>1290</v>
      </c>
    </row>
    <row r="415" spans="1:11" ht="14.4" customHeight="1" x14ac:dyDescent="0.3">
      <c r="A415" s="421" t="s">
        <v>461</v>
      </c>
      <c r="B415" s="422" t="s">
        <v>462</v>
      </c>
      <c r="C415" s="423" t="s">
        <v>466</v>
      </c>
      <c r="D415" s="424" t="s">
        <v>678</v>
      </c>
      <c r="E415" s="423" t="s">
        <v>1564</v>
      </c>
      <c r="F415" s="424" t="s">
        <v>1565</v>
      </c>
      <c r="G415" s="423" t="s">
        <v>1507</v>
      </c>
      <c r="H415" s="423" t="s">
        <v>1508</v>
      </c>
      <c r="I415" s="425">
        <v>0.30199999999999999</v>
      </c>
      <c r="J415" s="425">
        <v>3100</v>
      </c>
      <c r="K415" s="426">
        <v>935</v>
      </c>
    </row>
    <row r="416" spans="1:11" ht="14.4" customHeight="1" x14ac:dyDescent="0.3">
      <c r="A416" s="421" t="s">
        <v>461</v>
      </c>
      <c r="B416" s="422" t="s">
        <v>462</v>
      </c>
      <c r="C416" s="423" t="s">
        <v>466</v>
      </c>
      <c r="D416" s="424" t="s">
        <v>678</v>
      </c>
      <c r="E416" s="423" t="s">
        <v>1564</v>
      </c>
      <c r="F416" s="424" t="s">
        <v>1565</v>
      </c>
      <c r="G416" s="423" t="s">
        <v>1509</v>
      </c>
      <c r="H416" s="423" t="s">
        <v>1510</v>
      </c>
      <c r="I416" s="425">
        <v>0.30333333333333334</v>
      </c>
      <c r="J416" s="425">
        <v>2300</v>
      </c>
      <c r="K416" s="426">
        <v>698</v>
      </c>
    </row>
    <row r="417" spans="1:11" ht="14.4" customHeight="1" x14ac:dyDescent="0.3">
      <c r="A417" s="421" t="s">
        <v>461</v>
      </c>
      <c r="B417" s="422" t="s">
        <v>462</v>
      </c>
      <c r="C417" s="423" t="s">
        <v>466</v>
      </c>
      <c r="D417" s="424" t="s">
        <v>678</v>
      </c>
      <c r="E417" s="423" t="s">
        <v>1564</v>
      </c>
      <c r="F417" s="424" t="s">
        <v>1565</v>
      </c>
      <c r="G417" s="423" t="s">
        <v>1511</v>
      </c>
      <c r="H417" s="423" t="s">
        <v>1512</v>
      </c>
      <c r="I417" s="425">
        <v>0.48</v>
      </c>
      <c r="J417" s="425">
        <v>250</v>
      </c>
      <c r="K417" s="426">
        <v>120</v>
      </c>
    </row>
    <row r="418" spans="1:11" ht="14.4" customHeight="1" x14ac:dyDescent="0.3">
      <c r="A418" s="421" t="s">
        <v>461</v>
      </c>
      <c r="B418" s="422" t="s">
        <v>462</v>
      </c>
      <c r="C418" s="423" t="s">
        <v>466</v>
      </c>
      <c r="D418" s="424" t="s">
        <v>678</v>
      </c>
      <c r="E418" s="423" t="s">
        <v>1564</v>
      </c>
      <c r="F418" s="424" t="s">
        <v>1565</v>
      </c>
      <c r="G418" s="423" t="s">
        <v>1513</v>
      </c>
      <c r="H418" s="423" t="s">
        <v>1514</v>
      </c>
      <c r="I418" s="425">
        <v>2.99</v>
      </c>
      <c r="J418" s="425">
        <v>100</v>
      </c>
      <c r="K418" s="426">
        <v>299.35000000000002</v>
      </c>
    </row>
    <row r="419" spans="1:11" ht="14.4" customHeight="1" x14ac:dyDescent="0.3">
      <c r="A419" s="421" t="s">
        <v>461</v>
      </c>
      <c r="B419" s="422" t="s">
        <v>462</v>
      </c>
      <c r="C419" s="423" t="s">
        <v>466</v>
      </c>
      <c r="D419" s="424" t="s">
        <v>678</v>
      </c>
      <c r="E419" s="423" t="s">
        <v>1566</v>
      </c>
      <c r="F419" s="424" t="s">
        <v>1567</v>
      </c>
      <c r="G419" s="423" t="s">
        <v>1515</v>
      </c>
      <c r="H419" s="423" t="s">
        <v>1516</v>
      </c>
      <c r="I419" s="425">
        <v>16.21</v>
      </c>
      <c r="J419" s="425">
        <v>50</v>
      </c>
      <c r="K419" s="426">
        <v>810.7</v>
      </c>
    </row>
    <row r="420" spans="1:11" ht="14.4" customHeight="1" x14ac:dyDescent="0.3">
      <c r="A420" s="421" t="s">
        <v>461</v>
      </c>
      <c r="B420" s="422" t="s">
        <v>462</v>
      </c>
      <c r="C420" s="423" t="s">
        <v>466</v>
      </c>
      <c r="D420" s="424" t="s">
        <v>678</v>
      </c>
      <c r="E420" s="423" t="s">
        <v>1566</v>
      </c>
      <c r="F420" s="424" t="s">
        <v>1567</v>
      </c>
      <c r="G420" s="423" t="s">
        <v>1517</v>
      </c>
      <c r="H420" s="423" t="s">
        <v>1518</v>
      </c>
      <c r="I420" s="425">
        <v>0.73</v>
      </c>
      <c r="J420" s="425">
        <v>800</v>
      </c>
      <c r="K420" s="426">
        <v>580.79999999999995</v>
      </c>
    </row>
    <row r="421" spans="1:11" ht="14.4" customHeight="1" x14ac:dyDescent="0.3">
      <c r="A421" s="421" t="s">
        <v>461</v>
      </c>
      <c r="B421" s="422" t="s">
        <v>462</v>
      </c>
      <c r="C421" s="423" t="s">
        <v>466</v>
      </c>
      <c r="D421" s="424" t="s">
        <v>678</v>
      </c>
      <c r="E421" s="423" t="s">
        <v>1566</v>
      </c>
      <c r="F421" s="424" t="s">
        <v>1567</v>
      </c>
      <c r="G421" s="423" t="s">
        <v>1519</v>
      </c>
      <c r="H421" s="423" t="s">
        <v>1520</v>
      </c>
      <c r="I421" s="425">
        <v>0.72499999999999998</v>
      </c>
      <c r="J421" s="425">
        <v>1700</v>
      </c>
      <c r="K421" s="426">
        <v>1233</v>
      </c>
    </row>
    <row r="422" spans="1:11" ht="14.4" customHeight="1" x14ac:dyDescent="0.3">
      <c r="A422" s="421" t="s">
        <v>461</v>
      </c>
      <c r="B422" s="422" t="s">
        <v>462</v>
      </c>
      <c r="C422" s="423" t="s">
        <v>466</v>
      </c>
      <c r="D422" s="424" t="s">
        <v>678</v>
      </c>
      <c r="E422" s="423" t="s">
        <v>1566</v>
      </c>
      <c r="F422" s="424" t="s">
        <v>1567</v>
      </c>
      <c r="G422" s="423" t="s">
        <v>1521</v>
      </c>
      <c r="H422" s="423" t="s">
        <v>1522</v>
      </c>
      <c r="I422" s="425">
        <v>7.5</v>
      </c>
      <c r="J422" s="425">
        <v>50</v>
      </c>
      <c r="K422" s="426">
        <v>375</v>
      </c>
    </row>
    <row r="423" spans="1:11" ht="14.4" customHeight="1" x14ac:dyDescent="0.3">
      <c r="A423" s="421" t="s">
        <v>461</v>
      </c>
      <c r="B423" s="422" t="s">
        <v>462</v>
      </c>
      <c r="C423" s="423" t="s">
        <v>466</v>
      </c>
      <c r="D423" s="424" t="s">
        <v>678</v>
      </c>
      <c r="E423" s="423" t="s">
        <v>1566</v>
      </c>
      <c r="F423" s="424" t="s">
        <v>1567</v>
      </c>
      <c r="G423" s="423" t="s">
        <v>1523</v>
      </c>
      <c r="H423" s="423" t="s">
        <v>1524</v>
      </c>
      <c r="I423" s="425">
        <v>7.503333333333333</v>
      </c>
      <c r="J423" s="425">
        <v>150</v>
      </c>
      <c r="K423" s="426">
        <v>1125.5</v>
      </c>
    </row>
    <row r="424" spans="1:11" ht="14.4" customHeight="1" x14ac:dyDescent="0.3">
      <c r="A424" s="421" t="s">
        <v>461</v>
      </c>
      <c r="B424" s="422" t="s">
        <v>462</v>
      </c>
      <c r="C424" s="423" t="s">
        <v>466</v>
      </c>
      <c r="D424" s="424" t="s">
        <v>678</v>
      </c>
      <c r="E424" s="423" t="s">
        <v>1566</v>
      </c>
      <c r="F424" s="424" t="s">
        <v>1567</v>
      </c>
      <c r="G424" s="423" t="s">
        <v>1525</v>
      </c>
      <c r="H424" s="423" t="s">
        <v>1526</v>
      </c>
      <c r="I424" s="425">
        <v>7.5</v>
      </c>
      <c r="J424" s="425">
        <v>150</v>
      </c>
      <c r="K424" s="426">
        <v>1125</v>
      </c>
    </row>
    <row r="425" spans="1:11" ht="14.4" customHeight="1" x14ac:dyDescent="0.3">
      <c r="A425" s="421" t="s">
        <v>461</v>
      </c>
      <c r="B425" s="422" t="s">
        <v>462</v>
      </c>
      <c r="C425" s="423" t="s">
        <v>466</v>
      </c>
      <c r="D425" s="424" t="s">
        <v>678</v>
      </c>
      <c r="E425" s="423" t="s">
        <v>1566</v>
      </c>
      <c r="F425" s="424" t="s">
        <v>1567</v>
      </c>
      <c r="G425" s="423" t="s">
        <v>1527</v>
      </c>
      <c r="H425" s="423" t="s">
        <v>1528</v>
      </c>
      <c r="I425" s="425">
        <v>7.5</v>
      </c>
      <c r="J425" s="425">
        <v>200</v>
      </c>
      <c r="K425" s="426">
        <v>1500</v>
      </c>
    </row>
    <row r="426" spans="1:11" ht="14.4" customHeight="1" x14ac:dyDescent="0.3">
      <c r="A426" s="421" t="s">
        <v>461</v>
      </c>
      <c r="B426" s="422" t="s">
        <v>462</v>
      </c>
      <c r="C426" s="423" t="s">
        <v>466</v>
      </c>
      <c r="D426" s="424" t="s">
        <v>678</v>
      </c>
      <c r="E426" s="423" t="s">
        <v>1566</v>
      </c>
      <c r="F426" s="424" t="s">
        <v>1567</v>
      </c>
      <c r="G426" s="423" t="s">
        <v>1529</v>
      </c>
      <c r="H426" s="423" t="s">
        <v>1530</v>
      </c>
      <c r="I426" s="425">
        <v>7.5</v>
      </c>
      <c r="J426" s="425">
        <v>350</v>
      </c>
      <c r="K426" s="426">
        <v>2625</v>
      </c>
    </row>
    <row r="427" spans="1:11" ht="14.4" customHeight="1" x14ac:dyDescent="0.3">
      <c r="A427" s="421" t="s">
        <v>461</v>
      </c>
      <c r="B427" s="422" t="s">
        <v>462</v>
      </c>
      <c r="C427" s="423" t="s">
        <v>466</v>
      </c>
      <c r="D427" s="424" t="s">
        <v>678</v>
      </c>
      <c r="E427" s="423" t="s">
        <v>1566</v>
      </c>
      <c r="F427" s="424" t="s">
        <v>1567</v>
      </c>
      <c r="G427" s="423" t="s">
        <v>1531</v>
      </c>
      <c r="H427" s="423" t="s">
        <v>1532</v>
      </c>
      <c r="I427" s="425">
        <v>11.01</v>
      </c>
      <c r="J427" s="425">
        <v>40</v>
      </c>
      <c r="K427" s="426">
        <v>440.4</v>
      </c>
    </row>
    <row r="428" spans="1:11" ht="14.4" customHeight="1" x14ac:dyDescent="0.3">
      <c r="A428" s="421" t="s">
        <v>461</v>
      </c>
      <c r="B428" s="422" t="s">
        <v>462</v>
      </c>
      <c r="C428" s="423" t="s">
        <v>466</v>
      </c>
      <c r="D428" s="424" t="s">
        <v>678</v>
      </c>
      <c r="E428" s="423" t="s">
        <v>1566</v>
      </c>
      <c r="F428" s="424" t="s">
        <v>1567</v>
      </c>
      <c r="G428" s="423" t="s">
        <v>1533</v>
      </c>
      <c r="H428" s="423" t="s">
        <v>1534</v>
      </c>
      <c r="I428" s="425">
        <v>11.01</v>
      </c>
      <c r="J428" s="425">
        <v>40</v>
      </c>
      <c r="K428" s="426">
        <v>440.4</v>
      </c>
    </row>
    <row r="429" spans="1:11" ht="14.4" customHeight="1" x14ac:dyDescent="0.3">
      <c r="A429" s="421" t="s">
        <v>461</v>
      </c>
      <c r="B429" s="422" t="s">
        <v>462</v>
      </c>
      <c r="C429" s="423" t="s">
        <v>466</v>
      </c>
      <c r="D429" s="424" t="s">
        <v>678</v>
      </c>
      <c r="E429" s="423" t="s">
        <v>1566</v>
      </c>
      <c r="F429" s="424" t="s">
        <v>1567</v>
      </c>
      <c r="G429" s="423" t="s">
        <v>1535</v>
      </c>
      <c r="H429" s="423" t="s">
        <v>1536</v>
      </c>
      <c r="I429" s="425">
        <v>1.22</v>
      </c>
      <c r="J429" s="425">
        <v>4600</v>
      </c>
      <c r="K429" s="426">
        <v>5611.43</v>
      </c>
    </row>
    <row r="430" spans="1:11" ht="14.4" customHeight="1" x14ac:dyDescent="0.3">
      <c r="A430" s="421" t="s">
        <v>461</v>
      </c>
      <c r="B430" s="422" t="s">
        <v>462</v>
      </c>
      <c r="C430" s="423" t="s">
        <v>466</v>
      </c>
      <c r="D430" s="424" t="s">
        <v>678</v>
      </c>
      <c r="E430" s="423" t="s">
        <v>1566</v>
      </c>
      <c r="F430" s="424" t="s">
        <v>1567</v>
      </c>
      <c r="G430" s="423" t="s">
        <v>1537</v>
      </c>
      <c r="H430" s="423" t="s">
        <v>1538</v>
      </c>
      <c r="I430" s="425">
        <v>0.81</v>
      </c>
      <c r="J430" s="425">
        <v>4500</v>
      </c>
      <c r="K430" s="426">
        <v>3631.87</v>
      </c>
    </row>
    <row r="431" spans="1:11" ht="14.4" customHeight="1" x14ac:dyDescent="0.3">
      <c r="A431" s="421" t="s">
        <v>461</v>
      </c>
      <c r="B431" s="422" t="s">
        <v>462</v>
      </c>
      <c r="C431" s="423" t="s">
        <v>466</v>
      </c>
      <c r="D431" s="424" t="s">
        <v>678</v>
      </c>
      <c r="E431" s="423" t="s">
        <v>1566</v>
      </c>
      <c r="F431" s="424" t="s">
        <v>1567</v>
      </c>
      <c r="G431" s="423" t="s">
        <v>1539</v>
      </c>
      <c r="H431" s="423" t="s">
        <v>1540</v>
      </c>
      <c r="I431" s="425">
        <v>0.80750000000000011</v>
      </c>
      <c r="J431" s="425">
        <v>8000</v>
      </c>
      <c r="K431" s="426">
        <v>6456.5</v>
      </c>
    </row>
    <row r="432" spans="1:11" ht="14.4" customHeight="1" x14ac:dyDescent="0.3">
      <c r="A432" s="421" t="s">
        <v>461</v>
      </c>
      <c r="B432" s="422" t="s">
        <v>462</v>
      </c>
      <c r="C432" s="423" t="s">
        <v>466</v>
      </c>
      <c r="D432" s="424" t="s">
        <v>678</v>
      </c>
      <c r="E432" s="423" t="s">
        <v>1566</v>
      </c>
      <c r="F432" s="424" t="s">
        <v>1567</v>
      </c>
      <c r="G432" s="423" t="s">
        <v>1541</v>
      </c>
      <c r="H432" s="423" t="s">
        <v>1542</v>
      </c>
      <c r="I432" s="425">
        <v>1.8999999999999997</v>
      </c>
      <c r="J432" s="425">
        <v>1800</v>
      </c>
      <c r="K432" s="426">
        <v>3419.46</v>
      </c>
    </row>
    <row r="433" spans="1:11" ht="14.4" customHeight="1" x14ac:dyDescent="0.3">
      <c r="A433" s="421" t="s">
        <v>461</v>
      </c>
      <c r="B433" s="422" t="s">
        <v>462</v>
      </c>
      <c r="C433" s="423" t="s">
        <v>466</v>
      </c>
      <c r="D433" s="424" t="s">
        <v>678</v>
      </c>
      <c r="E433" s="423" t="s">
        <v>1566</v>
      </c>
      <c r="F433" s="424" t="s">
        <v>1567</v>
      </c>
      <c r="G433" s="423" t="s">
        <v>1541</v>
      </c>
      <c r="H433" s="423" t="s">
        <v>1543</v>
      </c>
      <c r="I433" s="425">
        <v>1.8999999999999997</v>
      </c>
      <c r="J433" s="425">
        <v>1400</v>
      </c>
      <c r="K433" s="426">
        <v>2659.58</v>
      </c>
    </row>
    <row r="434" spans="1:11" ht="14.4" customHeight="1" x14ac:dyDescent="0.3">
      <c r="A434" s="421" t="s">
        <v>461</v>
      </c>
      <c r="B434" s="422" t="s">
        <v>462</v>
      </c>
      <c r="C434" s="423" t="s">
        <v>466</v>
      </c>
      <c r="D434" s="424" t="s">
        <v>678</v>
      </c>
      <c r="E434" s="423" t="s">
        <v>1566</v>
      </c>
      <c r="F434" s="424" t="s">
        <v>1567</v>
      </c>
      <c r="G434" s="423" t="s">
        <v>1544</v>
      </c>
      <c r="H434" s="423" t="s">
        <v>1545</v>
      </c>
      <c r="I434" s="425">
        <v>0.81</v>
      </c>
      <c r="J434" s="425">
        <v>4000</v>
      </c>
      <c r="K434" s="426">
        <v>3228.23</v>
      </c>
    </row>
    <row r="435" spans="1:11" ht="14.4" customHeight="1" x14ac:dyDescent="0.3">
      <c r="A435" s="421" t="s">
        <v>461</v>
      </c>
      <c r="B435" s="422" t="s">
        <v>462</v>
      </c>
      <c r="C435" s="423" t="s">
        <v>466</v>
      </c>
      <c r="D435" s="424" t="s">
        <v>678</v>
      </c>
      <c r="E435" s="423" t="s">
        <v>1566</v>
      </c>
      <c r="F435" s="424" t="s">
        <v>1567</v>
      </c>
      <c r="G435" s="423" t="s">
        <v>1546</v>
      </c>
      <c r="H435" s="423" t="s">
        <v>1547</v>
      </c>
      <c r="I435" s="425">
        <v>0.71</v>
      </c>
      <c r="J435" s="425">
        <v>36000</v>
      </c>
      <c r="K435" s="426">
        <v>25560</v>
      </c>
    </row>
    <row r="436" spans="1:11" ht="14.4" customHeight="1" x14ac:dyDescent="0.3">
      <c r="A436" s="421" t="s">
        <v>461</v>
      </c>
      <c r="B436" s="422" t="s">
        <v>462</v>
      </c>
      <c r="C436" s="423" t="s">
        <v>466</v>
      </c>
      <c r="D436" s="424" t="s">
        <v>678</v>
      </c>
      <c r="E436" s="423" t="s">
        <v>1566</v>
      </c>
      <c r="F436" s="424" t="s">
        <v>1567</v>
      </c>
      <c r="G436" s="423" t="s">
        <v>1548</v>
      </c>
      <c r="H436" s="423" t="s">
        <v>1549</v>
      </c>
      <c r="I436" s="425">
        <v>0.71</v>
      </c>
      <c r="J436" s="425">
        <v>39600</v>
      </c>
      <c r="K436" s="426">
        <v>28116</v>
      </c>
    </row>
    <row r="437" spans="1:11" ht="14.4" customHeight="1" x14ac:dyDescent="0.3">
      <c r="A437" s="421" t="s">
        <v>461</v>
      </c>
      <c r="B437" s="422" t="s">
        <v>462</v>
      </c>
      <c r="C437" s="423" t="s">
        <v>466</v>
      </c>
      <c r="D437" s="424" t="s">
        <v>678</v>
      </c>
      <c r="E437" s="423" t="s">
        <v>1566</v>
      </c>
      <c r="F437" s="424" t="s">
        <v>1567</v>
      </c>
      <c r="G437" s="423" t="s">
        <v>1550</v>
      </c>
      <c r="H437" s="423" t="s">
        <v>1551</v>
      </c>
      <c r="I437" s="425">
        <v>0.71</v>
      </c>
      <c r="J437" s="425">
        <v>13000</v>
      </c>
      <c r="K437" s="426">
        <v>9230</v>
      </c>
    </row>
    <row r="438" spans="1:11" ht="14.4" customHeight="1" x14ac:dyDescent="0.3">
      <c r="A438" s="421" t="s">
        <v>461</v>
      </c>
      <c r="B438" s="422" t="s">
        <v>462</v>
      </c>
      <c r="C438" s="423" t="s">
        <v>466</v>
      </c>
      <c r="D438" s="424" t="s">
        <v>678</v>
      </c>
      <c r="E438" s="423" t="s">
        <v>1566</v>
      </c>
      <c r="F438" s="424" t="s">
        <v>1567</v>
      </c>
      <c r="G438" s="423" t="s">
        <v>1552</v>
      </c>
      <c r="H438" s="423" t="s">
        <v>1553</v>
      </c>
      <c r="I438" s="425">
        <v>12.58</v>
      </c>
      <c r="J438" s="425">
        <v>50</v>
      </c>
      <c r="K438" s="426">
        <v>629</v>
      </c>
    </row>
    <row r="439" spans="1:11" ht="14.4" customHeight="1" thickBot="1" x14ac:dyDescent="0.35">
      <c r="A439" s="427" t="s">
        <v>461</v>
      </c>
      <c r="B439" s="428" t="s">
        <v>462</v>
      </c>
      <c r="C439" s="429" t="s">
        <v>466</v>
      </c>
      <c r="D439" s="430" t="s">
        <v>678</v>
      </c>
      <c r="E439" s="429" t="s">
        <v>1568</v>
      </c>
      <c r="F439" s="430" t="s">
        <v>1569</v>
      </c>
      <c r="G439" s="429" t="s">
        <v>1554</v>
      </c>
      <c r="H439" s="429" t="s">
        <v>1555</v>
      </c>
      <c r="I439" s="431">
        <v>14.95</v>
      </c>
      <c r="J439" s="431">
        <v>5</v>
      </c>
      <c r="K439" s="432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2" t="s">
        <v>255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</row>
    <row r="3" spans="1:36" x14ac:dyDescent="0.3">
      <c r="A3" s="231" t="s">
        <v>178</v>
      </c>
      <c r="B3" s="357" t="s">
        <v>158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407</v>
      </c>
      <c r="I3" s="234">
        <v>408</v>
      </c>
      <c r="J3" s="234">
        <v>409</v>
      </c>
      <c r="K3" s="234">
        <v>410</v>
      </c>
      <c r="L3" s="234">
        <v>415</v>
      </c>
      <c r="M3" s="234">
        <v>416</v>
      </c>
      <c r="N3" s="234">
        <v>418</v>
      </c>
      <c r="O3" s="234">
        <v>419</v>
      </c>
      <c r="P3" s="234">
        <v>420</v>
      </c>
      <c r="Q3" s="234">
        <v>421</v>
      </c>
      <c r="R3" s="234">
        <v>522</v>
      </c>
      <c r="S3" s="234">
        <v>523</v>
      </c>
      <c r="T3" s="234">
        <v>524</v>
      </c>
      <c r="U3" s="234">
        <v>525</v>
      </c>
      <c r="V3" s="234">
        <v>526</v>
      </c>
      <c r="W3" s="234">
        <v>527</v>
      </c>
      <c r="X3" s="234">
        <v>528</v>
      </c>
      <c r="Y3" s="234">
        <v>629</v>
      </c>
      <c r="Z3" s="234">
        <v>630</v>
      </c>
      <c r="AA3" s="234">
        <v>636</v>
      </c>
      <c r="AB3" s="234">
        <v>637</v>
      </c>
      <c r="AC3" s="234">
        <v>640</v>
      </c>
      <c r="AD3" s="234">
        <v>642</v>
      </c>
      <c r="AE3" s="234">
        <v>743</v>
      </c>
      <c r="AF3" s="215">
        <v>745</v>
      </c>
      <c r="AG3" s="215">
        <v>746</v>
      </c>
      <c r="AH3" s="215">
        <v>930</v>
      </c>
      <c r="AI3" s="481">
        <v>940</v>
      </c>
      <c r="AJ3" s="498"/>
    </row>
    <row r="4" spans="1:36" ht="36.6" outlineLevel="1" thickBot="1" x14ac:dyDescent="0.35">
      <c r="A4" s="232">
        <v>2015</v>
      </c>
      <c r="B4" s="358"/>
      <c r="C4" s="216" t="s">
        <v>159</v>
      </c>
      <c r="D4" s="217" t="s">
        <v>160</v>
      </c>
      <c r="E4" s="217" t="s">
        <v>161</v>
      </c>
      <c r="F4" s="235" t="s">
        <v>190</v>
      </c>
      <c r="G4" s="235" t="s">
        <v>191</v>
      </c>
      <c r="H4" s="235" t="s">
        <v>253</v>
      </c>
      <c r="I4" s="235" t="s">
        <v>192</v>
      </c>
      <c r="J4" s="235" t="s">
        <v>193</v>
      </c>
      <c r="K4" s="235" t="s">
        <v>194</v>
      </c>
      <c r="L4" s="235" t="s">
        <v>195</v>
      </c>
      <c r="M4" s="235" t="s">
        <v>196</v>
      </c>
      <c r="N4" s="235" t="s">
        <v>197</v>
      </c>
      <c r="O4" s="235" t="s">
        <v>198</v>
      </c>
      <c r="P4" s="235" t="s">
        <v>199</v>
      </c>
      <c r="Q4" s="235" t="s">
        <v>200</v>
      </c>
      <c r="R4" s="235" t="s">
        <v>201</v>
      </c>
      <c r="S4" s="235" t="s">
        <v>202</v>
      </c>
      <c r="T4" s="235" t="s">
        <v>203</v>
      </c>
      <c r="U4" s="235" t="s">
        <v>204</v>
      </c>
      <c r="V4" s="235" t="s">
        <v>205</v>
      </c>
      <c r="W4" s="235" t="s">
        <v>206</v>
      </c>
      <c r="X4" s="235" t="s">
        <v>215</v>
      </c>
      <c r="Y4" s="235" t="s">
        <v>207</v>
      </c>
      <c r="Z4" s="235" t="s">
        <v>216</v>
      </c>
      <c r="AA4" s="235" t="s">
        <v>208</v>
      </c>
      <c r="AB4" s="235" t="s">
        <v>209</v>
      </c>
      <c r="AC4" s="235" t="s">
        <v>210</v>
      </c>
      <c r="AD4" s="235" t="s">
        <v>211</v>
      </c>
      <c r="AE4" s="235" t="s">
        <v>212</v>
      </c>
      <c r="AF4" s="217" t="s">
        <v>213</v>
      </c>
      <c r="AG4" s="217" t="s">
        <v>214</v>
      </c>
      <c r="AH4" s="217" t="s">
        <v>180</v>
      </c>
      <c r="AI4" s="482" t="s">
        <v>162</v>
      </c>
      <c r="AJ4" s="498"/>
    </row>
    <row r="5" spans="1:36" x14ac:dyDescent="0.3">
      <c r="A5" s="218" t="s">
        <v>163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483"/>
      <c r="AJ5" s="498"/>
    </row>
    <row r="6" spans="1:36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55.8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11.5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0</v>
      </c>
      <c r="M6" s="259">
        <f xml:space="preserve">
TRUNC(IF($A$4&lt;=12,SUMIFS('ON Data'!R:R,'ON Data'!$D:$D,$A$4,'ON Data'!$E:$E,1),SUMIFS('ON Data'!R:R,'ON Data'!$E:$E,1)/'ON Data'!$D$3),1)</f>
        <v>13.3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Data'!AL:AL,'ON Data'!$D:$D,$A$4,'ON Data'!$E:$E,1),SUMIFS('ON Data'!AL:AL,'ON Data'!$E:$E,1)/'ON Data'!$D$3),1)</f>
        <v>0</v>
      </c>
      <c r="AH6" s="259">
        <f xml:space="preserve">
TRUNC(IF($A$4&lt;=12,SUMIFS('ON Data'!AN:AN,'ON Data'!$D:$D,$A$4,'ON Data'!$E:$E,1),SUMIFS('ON Data'!AN:AN,'ON Data'!$E:$E,1)/'ON Data'!$D$3),1)</f>
        <v>0.9</v>
      </c>
      <c r="AI6" s="484">
        <f xml:space="preserve">
TRUNC(IF($A$4&lt;=12,SUMIFS('ON Data'!AO:AO,'ON Data'!$D:$D,$A$4,'ON Data'!$E:$E,1),SUMIFS('ON Data'!AO:AO,'ON Data'!$E:$E,1)/'ON Data'!$D$3),1)</f>
        <v>1</v>
      </c>
      <c r="AJ6" s="498"/>
    </row>
    <row r="7" spans="1:36" ht="15" hidden="1" outlineLevel="1" thickBot="1" x14ac:dyDescent="0.35">
      <c r="A7" s="219" t="s">
        <v>92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484"/>
      <c r="AJ7" s="498"/>
    </row>
    <row r="8" spans="1:36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484"/>
      <c r="AJ8" s="498"/>
    </row>
    <row r="9" spans="1:36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485"/>
      <c r="AJ9" s="498"/>
    </row>
    <row r="10" spans="1:36" x14ac:dyDescent="0.3">
      <c r="A10" s="221" t="s">
        <v>164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486"/>
      <c r="AJ10" s="498"/>
    </row>
    <row r="11" spans="1:36" x14ac:dyDescent="0.3">
      <c r="A11" s="222" t="s">
        <v>165</v>
      </c>
      <c r="B11" s="239">
        <f xml:space="preserve">
IF($A$4&lt;=12,SUMIFS('ON Data'!F:F,'ON Data'!$D:$D,$A$4,'ON Data'!$E:$E,2),SUMIFS('ON Data'!F:F,'ON Data'!$E:$E,2))</f>
        <v>53179.299999999996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10924.5</v>
      </c>
      <c r="F11" s="241">
        <f xml:space="preserve">
IF($A$4&lt;=12,SUMIFS('ON Data'!K:K,'ON Data'!$D:$D,$A$4,'ON Data'!$E:$E,2),SUMIFS('ON Data'!K:K,'ON Data'!$E:$E,2))</f>
        <v>27196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0</v>
      </c>
      <c r="M11" s="241">
        <f xml:space="preserve">
IF($A$4&lt;=12,SUMIFS('ON Data'!R:R,'ON Data'!$D:$D,$A$4,'ON Data'!$E:$E,2),SUMIFS('ON Data'!R:R,'ON Data'!$E:$E,2))</f>
        <v>13144.4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Data'!AL:AL,'ON Data'!$D:$D,$A$4,'ON Data'!$E:$E,2),SUMIFS('ON Data'!AL:AL,'ON Data'!$E:$E,2))</f>
        <v>0</v>
      </c>
      <c r="AH11" s="241">
        <f xml:space="preserve">
IF($A$4&lt;=12,SUMIFS('ON Data'!AN:AN,'ON Data'!$D:$D,$A$4,'ON Data'!$E:$E,2),SUMIFS('ON Data'!AN:AN,'ON Data'!$E:$E,2))</f>
        <v>914.40000000000009</v>
      </c>
      <c r="AI11" s="487">
        <f xml:space="preserve">
IF($A$4&lt;=12,SUMIFS('ON Data'!AO:AO,'ON Data'!$D:$D,$A$4,'ON Data'!$E:$E,2),SUMIFS('ON Data'!AO:AO,'ON Data'!$E:$E,2))</f>
        <v>1000</v>
      </c>
      <c r="AJ11" s="498"/>
    </row>
    <row r="12" spans="1:36" x14ac:dyDescent="0.3">
      <c r="A12" s="222" t="s">
        <v>166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Data'!AL:AL,'ON Data'!$D:$D,$A$4,'ON Data'!$E:$E,3),SUMIFS('ON Data'!AL:AL,'ON Data'!$E:$E,3))</f>
        <v>0</v>
      </c>
      <c r="AH12" s="241">
        <f xml:space="preserve">
IF($A$4&lt;=12,SUMIFS('ON Data'!AN:AN,'ON Data'!$D:$D,$A$4,'ON Data'!$E:$E,3),SUMIFS('ON Data'!AN:AN,'ON Data'!$E:$E,3))</f>
        <v>0</v>
      </c>
      <c r="AI12" s="487">
        <f xml:space="preserve">
IF($A$4&lt;=12,SUMIFS('ON Data'!AO:AO,'ON Data'!$D:$D,$A$4,'ON Data'!$E:$E,3),SUMIFS('ON Data'!AO:AO,'ON Data'!$E:$E,3))</f>
        <v>0</v>
      </c>
      <c r="AJ12" s="498"/>
    </row>
    <row r="13" spans="1:36" x14ac:dyDescent="0.3">
      <c r="A13" s="222" t="s">
        <v>173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Data'!AL:AL,'ON Data'!$D:$D,$A$4,'ON Data'!$E:$E,4),SUMIFS('ON Data'!AL:AL,'ON Data'!$E:$E,4))</f>
        <v>0</v>
      </c>
      <c r="AH13" s="241">
        <f xml:space="preserve">
IF($A$4&lt;=12,SUMIFS('ON Data'!AN:AN,'ON Data'!$D:$D,$A$4,'ON Data'!$E:$E,4),SUMIFS('ON Data'!AN:AN,'ON Data'!$E:$E,4))</f>
        <v>0</v>
      </c>
      <c r="AI13" s="487">
        <f xml:space="preserve">
IF($A$4&lt;=12,SUMIFS('ON Data'!AO:AO,'ON Data'!$D:$D,$A$4,'ON Data'!$E:$E,4),SUMIFS('ON Data'!AO:AO,'ON Data'!$E:$E,4))</f>
        <v>0</v>
      </c>
      <c r="AJ13" s="498"/>
    </row>
    <row r="14" spans="1:36" ht="15" thickBot="1" x14ac:dyDescent="0.35">
      <c r="A14" s="223" t="s">
        <v>167</v>
      </c>
      <c r="B14" s="242">
        <f xml:space="preserve">
IF($A$4&lt;=12,SUMIFS('ON Data'!F:F,'ON Data'!$D:$D,$A$4,'ON Data'!$E:$E,5),SUMIFS('ON Data'!F:F,'ON Data'!$E:$E,5))</f>
        <v>676</v>
      </c>
      <c r="C14" s="243">
        <f xml:space="preserve">
IF($A$4&lt;=12,SUMIFS('ON Data'!G:G,'ON Data'!$D:$D,$A$4,'ON Data'!$E:$E,5),SUMIFS('ON Data'!G:G,'ON Data'!$E:$E,5))</f>
        <v>676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Data'!AL:AL,'ON Data'!$D:$D,$A$4,'ON Data'!$E:$E,5),SUMIFS('ON Data'!AL:AL,'ON Data'!$E:$E,5))</f>
        <v>0</v>
      </c>
      <c r="AH14" s="244">
        <f xml:space="preserve">
IF($A$4&lt;=12,SUMIFS('ON Data'!AN:AN,'ON Data'!$D:$D,$A$4,'ON Data'!$E:$E,5),SUMIFS('ON Data'!AN:AN,'ON Data'!$E:$E,5))</f>
        <v>0</v>
      </c>
      <c r="AI14" s="488">
        <f xml:space="preserve">
IF($A$4&lt;=12,SUMIFS('ON Data'!AO:AO,'ON Data'!$D:$D,$A$4,'ON Data'!$E:$E,5),SUMIFS('ON Data'!AO:AO,'ON Data'!$E:$E,5))</f>
        <v>0</v>
      </c>
      <c r="AJ14" s="498"/>
    </row>
    <row r="15" spans="1:36" x14ac:dyDescent="0.3">
      <c r="A15" s="146" t="s">
        <v>177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489"/>
      <c r="AJ15" s="498"/>
    </row>
    <row r="16" spans="1:36" x14ac:dyDescent="0.3">
      <c r="A16" s="224" t="s">
        <v>168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Data'!AL:AL,'ON Data'!$D:$D,$A$4,'ON Data'!$E:$E,7),SUMIFS('ON Data'!AL:AL,'ON Data'!$E:$E,7))</f>
        <v>0</v>
      </c>
      <c r="AH16" s="241">
        <f xml:space="preserve">
IF($A$4&lt;=12,SUMIFS('ON Data'!AN:AN,'ON Data'!$D:$D,$A$4,'ON Data'!$E:$E,7),SUMIFS('ON Data'!AN:AN,'ON Data'!$E:$E,7))</f>
        <v>0</v>
      </c>
      <c r="AI16" s="487">
        <f xml:space="preserve">
IF($A$4&lt;=12,SUMIFS('ON Data'!AO:AO,'ON Data'!$D:$D,$A$4,'ON Data'!$E:$E,7),SUMIFS('ON Data'!AO:AO,'ON Data'!$E:$E,7))</f>
        <v>0</v>
      </c>
      <c r="AJ16" s="498"/>
    </row>
    <row r="17" spans="1:36" x14ac:dyDescent="0.3">
      <c r="A17" s="224" t="s">
        <v>169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Data'!AL:AL,'ON Data'!$D:$D,$A$4,'ON Data'!$E:$E,8),SUMIFS('ON Data'!AL:AL,'ON Data'!$E:$E,8))</f>
        <v>0</v>
      </c>
      <c r="AH17" s="241">
        <f xml:space="preserve">
IF($A$4&lt;=12,SUMIFS('ON Data'!AN:AN,'ON Data'!$D:$D,$A$4,'ON Data'!$E:$E,8),SUMIFS('ON Data'!AN:AN,'ON Data'!$E:$E,8))</f>
        <v>0</v>
      </c>
      <c r="AI17" s="487">
        <f xml:space="preserve">
IF($A$4&lt;=12,SUMIFS('ON Data'!AO:AO,'ON Data'!$D:$D,$A$4,'ON Data'!$E:$E,8),SUMIFS('ON Data'!AO:AO,'ON Data'!$E:$E,8))</f>
        <v>0</v>
      </c>
      <c r="AJ17" s="498"/>
    </row>
    <row r="18" spans="1:36" x14ac:dyDescent="0.3">
      <c r="A18" s="224" t="s">
        <v>170</v>
      </c>
      <c r="B18" s="239">
        <f xml:space="preserve">
B19-B16-B17</f>
        <v>74545</v>
      </c>
      <c r="C18" s="240">
        <f t="shared" ref="C18:G18" si="0" xml:space="preserve">
C19-C16-C17</f>
        <v>0</v>
      </c>
      <c r="D18" s="241">
        <f t="shared" si="0"/>
        <v>0</v>
      </c>
      <c r="E18" s="241">
        <f t="shared" si="0"/>
        <v>24977</v>
      </c>
      <c r="F18" s="241">
        <f t="shared" si="0"/>
        <v>49568</v>
      </c>
      <c r="G18" s="241">
        <f t="shared" si="0"/>
        <v>0</v>
      </c>
      <c r="H18" s="241">
        <f t="shared" ref="H18:AI18" si="1" xml:space="preserve">
H19-H16-H17</f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0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241">
        <f t="shared" si="1"/>
        <v>0</v>
      </c>
      <c r="AI18" s="487">
        <f t="shared" si="1"/>
        <v>0</v>
      </c>
      <c r="AJ18" s="498"/>
    </row>
    <row r="19" spans="1:36" ht="15" thickBot="1" x14ac:dyDescent="0.35">
      <c r="A19" s="225" t="s">
        <v>171</v>
      </c>
      <c r="B19" s="248">
        <f xml:space="preserve">
IF($A$4&lt;=12,SUMIFS('ON Data'!F:F,'ON Data'!$D:$D,$A$4,'ON Data'!$E:$E,9),SUMIFS('ON Data'!F:F,'ON Data'!$E:$E,9))</f>
        <v>74545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24977</v>
      </c>
      <c r="F19" s="250">
        <f xml:space="preserve">
IF($A$4&lt;=12,SUMIFS('ON Data'!K:K,'ON Data'!$D:$D,$A$4,'ON Data'!$E:$E,9),SUMIFS('ON Data'!K:K,'ON Data'!$E:$E,9))</f>
        <v>49568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0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Data'!AL:AL,'ON Data'!$D:$D,$A$4,'ON Data'!$E:$E,9),SUMIFS('ON Data'!AL:AL,'ON Data'!$E:$E,9))</f>
        <v>0</v>
      </c>
      <c r="AH19" s="250">
        <f xml:space="preserve">
IF($A$4&lt;=12,SUMIFS('ON Data'!AN:AN,'ON Data'!$D:$D,$A$4,'ON Data'!$E:$E,9),SUMIFS('ON Data'!AN:AN,'ON Data'!$E:$E,9))</f>
        <v>0</v>
      </c>
      <c r="AI19" s="490">
        <f xml:space="preserve">
IF($A$4&lt;=12,SUMIFS('ON Data'!AO:AO,'ON Data'!$D:$D,$A$4,'ON Data'!$E:$E,9),SUMIFS('ON Data'!AO:AO,'ON Data'!$E:$E,9))</f>
        <v>0</v>
      </c>
      <c r="AJ19" s="498"/>
    </row>
    <row r="20" spans="1:36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9677830</v>
      </c>
      <c r="C20" s="252">
        <f xml:space="preserve">
IF($A$4&lt;=12,SUMIFS('ON Data'!G:G,'ON Data'!$D:$D,$A$4,'ON Data'!$E:$E,6),SUMIFS('ON Data'!G:G,'ON Data'!$E:$E,6))</f>
        <v>111180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3041280</v>
      </c>
      <c r="F20" s="253">
        <f xml:space="preserve">
IF($A$4&lt;=12,SUMIFS('ON Data'!K:K,'ON Data'!$D:$D,$A$4,'ON Data'!$E:$E,6),SUMIFS('ON Data'!K:K,'ON Data'!$E:$E,6))</f>
        <v>4529537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0</v>
      </c>
      <c r="M20" s="253">
        <f xml:space="preserve">
IF($A$4&lt;=12,SUMIFS('ON Data'!R:R,'ON Data'!$D:$D,$A$4,'ON Data'!$E:$E,6),SUMIFS('ON Data'!R:R,'ON Data'!$E:$E,6))</f>
        <v>1815424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Data'!AL:AL,'ON Data'!$D:$D,$A$4,'ON Data'!$E:$E,6),SUMIFS('ON Data'!AL:AL,'ON Data'!$E:$E,6))</f>
        <v>0</v>
      </c>
      <c r="AH20" s="253">
        <f xml:space="preserve">
IF($A$4&lt;=12,SUMIFS('ON Data'!AN:AN,'ON Data'!$D:$D,$A$4,'ON Data'!$E:$E,6),SUMIFS('ON Data'!AN:AN,'ON Data'!$E:$E,6))</f>
        <v>92547</v>
      </c>
      <c r="AI20" s="491">
        <f xml:space="preserve">
IF($A$4&lt;=12,SUMIFS('ON Data'!AO:AO,'ON Data'!$D:$D,$A$4,'ON Data'!$E:$E,6),SUMIFS('ON Data'!AO:AO,'ON Data'!$E:$E,6))</f>
        <v>87862</v>
      </c>
      <c r="AJ20" s="498"/>
    </row>
    <row r="21" spans="1:36" ht="15" hidden="1" outlineLevel="1" thickBot="1" x14ac:dyDescent="0.35">
      <c r="A21" s="219" t="s">
        <v>92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Data'!AL:AL,'ON Data'!$D:$D,$A$4,'ON Data'!$E:$E,12),SUMIFS('ON Data'!AL:AL,'ON Data'!$E:$E,12))</f>
        <v>0</v>
      </c>
      <c r="AH21" s="241">
        <f xml:space="preserve">
IF($A$4&lt;=12,SUMIFS('ON Data'!AN:AN,'ON Data'!$D:$D,$A$4,'ON Data'!$E:$E,12),SUMIFS('ON Data'!AN:AN,'ON Data'!$E:$E,12))</f>
        <v>0</v>
      </c>
      <c r="AI21" s="487">
        <f xml:space="preserve">
IF($A$4&lt;=12,SUMIFS('ON Data'!AO:AO,'ON Data'!$D:$D,$A$4,'ON Data'!$E:$E,12),SUMIFS('ON Data'!AO:AO,'ON Data'!$E:$E,12))</f>
        <v>0</v>
      </c>
      <c r="AJ21" s="498"/>
    </row>
    <row r="22" spans="1:36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G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ref="H22:AI22" si="3" xml:space="preserve">
IF(OR(H21="",H21=0),"",H20/H21)</f>
        <v/>
      </c>
      <c r="I22" s="297" t="str">
        <f t="shared" si="3"/>
        <v/>
      </c>
      <c r="J22" s="297" t="str">
        <f t="shared" si="3"/>
        <v/>
      </c>
      <c r="K22" s="297" t="str">
        <f t="shared" si="3"/>
        <v/>
      </c>
      <c r="L22" s="297" t="str">
        <f t="shared" si="3"/>
        <v/>
      </c>
      <c r="M22" s="297" t="str">
        <f t="shared" si="3"/>
        <v/>
      </c>
      <c r="N22" s="297" t="str">
        <f t="shared" si="3"/>
        <v/>
      </c>
      <c r="O22" s="297" t="str">
        <f t="shared" si="3"/>
        <v/>
      </c>
      <c r="P22" s="297" t="str">
        <f t="shared" si="3"/>
        <v/>
      </c>
      <c r="Q22" s="297" t="str">
        <f t="shared" si="3"/>
        <v/>
      </c>
      <c r="R22" s="297" t="str">
        <f t="shared" si="3"/>
        <v/>
      </c>
      <c r="S22" s="297" t="str">
        <f t="shared" si="3"/>
        <v/>
      </c>
      <c r="T22" s="297" t="str">
        <f t="shared" si="3"/>
        <v/>
      </c>
      <c r="U22" s="297" t="str">
        <f t="shared" si="3"/>
        <v/>
      </c>
      <c r="V22" s="297" t="str">
        <f t="shared" si="3"/>
        <v/>
      </c>
      <c r="W22" s="297" t="str">
        <f t="shared" si="3"/>
        <v/>
      </c>
      <c r="X22" s="297" t="str">
        <f t="shared" si="3"/>
        <v/>
      </c>
      <c r="Y22" s="297" t="str">
        <f t="shared" si="3"/>
        <v/>
      </c>
      <c r="Z22" s="297" t="str">
        <f t="shared" si="3"/>
        <v/>
      </c>
      <c r="AA22" s="297" t="str">
        <f t="shared" si="3"/>
        <v/>
      </c>
      <c r="AB22" s="297" t="str">
        <f t="shared" si="3"/>
        <v/>
      </c>
      <c r="AC22" s="297" t="str">
        <f t="shared" si="3"/>
        <v/>
      </c>
      <c r="AD22" s="297" t="str">
        <f t="shared" si="3"/>
        <v/>
      </c>
      <c r="AE22" s="297" t="str">
        <f t="shared" si="3"/>
        <v/>
      </c>
      <c r="AF22" s="297" t="str">
        <f t="shared" si="3"/>
        <v/>
      </c>
      <c r="AG22" s="297" t="str">
        <f t="shared" si="3"/>
        <v/>
      </c>
      <c r="AH22" s="297" t="str">
        <f t="shared" si="3"/>
        <v/>
      </c>
      <c r="AI22" s="492" t="str">
        <f t="shared" si="3"/>
        <v/>
      </c>
      <c r="AJ22" s="498"/>
    </row>
    <row r="23" spans="1:36" ht="15" hidden="1" outlineLevel="1" thickBot="1" x14ac:dyDescent="0.35">
      <c r="A23" s="227" t="s">
        <v>55</v>
      </c>
      <c r="B23" s="242">
        <f xml:space="preserve">
IF(B21="","",B20-B21)</f>
        <v>9677830</v>
      </c>
      <c r="C23" s="243">
        <f t="shared" ref="C23:G23" si="4" xml:space="preserve">
IF(C21="","",C20-C21)</f>
        <v>111180</v>
      </c>
      <c r="D23" s="244">
        <f t="shared" si="4"/>
        <v>0</v>
      </c>
      <c r="E23" s="244">
        <f t="shared" si="4"/>
        <v>3041280</v>
      </c>
      <c r="F23" s="244">
        <f t="shared" si="4"/>
        <v>4529537</v>
      </c>
      <c r="G23" s="244">
        <f t="shared" si="4"/>
        <v>0</v>
      </c>
      <c r="H23" s="244">
        <f t="shared" ref="H23:AI23" si="5" xml:space="preserve">
IF(H21="","",H20-H21)</f>
        <v>0</v>
      </c>
      <c r="I23" s="244">
        <f t="shared" si="5"/>
        <v>0</v>
      </c>
      <c r="J23" s="244">
        <f t="shared" si="5"/>
        <v>0</v>
      </c>
      <c r="K23" s="244">
        <f t="shared" si="5"/>
        <v>0</v>
      </c>
      <c r="L23" s="244">
        <f t="shared" si="5"/>
        <v>0</v>
      </c>
      <c r="M23" s="244">
        <f t="shared" si="5"/>
        <v>1815424</v>
      </c>
      <c r="N23" s="244">
        <f t="shared" si="5"/>
        <v>0</v>
      </c>
      <c r="O23" s="244">
        <f t="shared" si="5"/>
        <v>0</v>
      </c>
      <c r="P23" s="244">
        <f t="shared" si="5"/>
        <v>0</v>
      </c>
      <c r="Q23" s="244">
        <f t="shared" si="5"/>
        <v>0</v>
      </c>
      <c r="R23" s="244">
        <f t="shared" si="5"/>
        <v>0</v>
      </c>
      <c r="S23" s="244">
        <f t="shared" si="5"/>
        <v>0</v>
      </c>
      <c r="T23" s="244">
        <f t="shared" si="5"/>
        <v>0</v>
      </c>
      <c r="U23" s="244">
        <f t="shared" si="5"/>
        <v>0</v>
      </c>
      <c r="V23" s="244">
        <f t="shared" si="5"/>
        <v>0</v>
      </c>
      <c r="W23" s="244">
        <f t="shared" si="5"/>
        <v>0</v>
      </c>
      <c r="X23" s="244">
        <f t="shared" si="5"/>
        <v>0</v>
      </c>
      <c r="Y23" s="244">
        <f t="shared" si="5"/>
        <v>0</v>
      </c>
      <c r="Z23" s="244">
        <f t="shared" si="5"/>
        <v>0</v>
      </c>
      <c r="AA23" s="244">
        <f t="shared" si="5"/>
        <v>0</v>
      </c>
      <c r="AB23" s="244">
        <f t="shared" si="5"/>
        <v>0</v>
      </c>
      <c r="AC23" s="244">
        <f t="shared" si="5"/>
        <v>0</v>
      </c>
      <c r="AD23" s="244">
        <f t="shared" si="5"/>
        <v>0</v>
      </c>
      <c r="AE23" s="244">
        <f t="shared" si="5"/>
        <v>0</v>
      </c>
      <c r="AF23" s="244">
        <f t="shared" si="5"/>
        <v>0</v>
      </c>
      <c r="AG23" s="244">
        <f t="shared" si="5"/>
        <v>0</v>
      </c>
      <c r="AH23" s="244">
        <f t="shared" si="5"/>
        <v>92547</v>
      </c>
      <c r="AI23" s="488">
        <f t="shared" si="5"/>
        <v>87862</v>
      </c>
      <c r="AJ23" s="498"/>
    </row>
    <row r="24" spans="1:36" x14ac:dyDescent="0.3">
      <c r="A24" s="221" t="s">
        <v>172</v>
      </c>
      <c r="B24" s="268" t="s">
        <v>3</v>
      </c>
      <c r="C24" s="499" t="s">
        <v>183</v>
      </c>
      <c r="D24" s="472"/>
      <c r="E24" s="473"/>
      <c r="F24" s="473" t="s">
        <v>184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 t="s">
        <v>185</v>
      </c>
      <c r="AI24" s="493"/>
      <c r="AJ24" s="498"/>
    </row>
    <row r="25" spans="1:36" x14ac:dyDescent="0.3">
      <c r="A25" s="222" t="s">
        <v>60</v>
      </c>
      <c r="B25" s="239">
        <f xml:space="preserve">
SUM(C25:AI25)</f>
        <v>8200</v>
      </c>
      <c r="C25" s="500">
        <f xml:space="preserve">
IF($A$4&lt;=12,SUMIFS('ON Data'!H:H,'ON Data'!$D:$D,$A$4,'ON Data'!$E:$E,10),SUMIFS('ON Data'!H:H,'ON Data'!$E:$E,10))</f>
        <v>0</v>
      </c>
      <c r="D25" s="474"/>
      <c r="E25" s="475"/>
      <c r="F25" s="475">
        <f xml:space="preserve">
IF($A$4&lt;=12,SUMIFS('ON Data'!K:K,'ON Data'!$D:$D,$A$4,'ON Data'!$E:$E,10),SUMIFS('ON Data'!K:K,'ON Data'!$E:$E,10))</f>
        <v>8200</v>
      </c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>
        <f xml:space="preserve">
IF($A$4&lt;=12,SUMIFS('ON Data'!AN:AN,'ON Data'!$D:$D,$A$4,'ON Data'!$E:$E,10),SUMIFS('ON Data'!AN:AN,'ON Data'!$E:$E,10))</f>
        <v>0</v>
      </c>
      <c r="AI25" s="494"/>
      <c r="AJ25" s="498"/>
    </row>
    <row r="26" spans="1:36" x14ac:dyDescent="0.3">
      <c r="A26" s="228" t="s">
        <v>182</v>
      </c>
      <c r="B26" s="248">
        <f xml:space="preserve">
SUM(C26:AI26)</f>
        <v>35451.965200222126</v>
      </c>
      <c r="C26" s="500">
        <f xml:space="preserve">
IF($A$4&lt;=12,SUMIFS('ON Data'!H:H,'ON Data'!$D:$D,$A$4,'ON Data'!$E:$E,11),SUMIFS('ON Data'!H:H,'ON Data'!$E:$E,11))</f>
        <v>25451.965200222123</v>
      </c>
      <c r="D26" s="474"/>
      <c r="E26" s="475"/>
      <c r="F26" s="476">
        <f xml:space="preserve">
IF($A$4&lt;=12,SUMIFS('ON Data'!K:K,'ON Data'!$D:$D,$A$4,'ON Data'!$E:$E,11),SUMIFS('ON Data'!K:K,'ON Data'!$E:$E,11))</f>
        <v>10000</v>
      </c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5">
        <f xml:space="preserve">
IF($A$4&lt;=12,SUMIFS('ON Data'!AN:AN,'ON Data'!$D:$D,$A$4,'ON Data'!$E:$E,11),SUMIFS('ON Data'!AN:AN,'ON Data'!$E:$E,11))</f>
        <v>0</v>
      </c>
      <c r="AI26" s="495"/>
      <c r="AJ26" s="498"/>
    </row>
    <row r="27" spans="1:36" x14ac:dyDescent="0.3">
      <c r="A27" s="228" t="s">
        <v>62</v>
      </c>
      <c r="B27" s="269">
        <f xml:space="preserve">
IF(B26=0,0,B25/B26)</f>
        <v>0.23129888438310389</v>
      </c>
      <c r="C27" s="501">
        <f xml:space="preserve">
IF(C26=0,0,C25/C26)</f>
        <v>0</v>
      </c>
      <c r="D27" s="477"/>
      <c r="E27" s="478"/>
      <c r="F27" s="478">
        <f xml:space="preserve">
IF(F26=0,0,F25/F26)</f>
        <v>0.82</v>
      </c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>
        <f xml:space="preserve">
IF(AH26=0,0,AH25/AH26)</f>
        <v>0</v>
      </c>
      <c r="AI27" s="496"/>
      <c r="AJ27" s="498"/>
    </row>
    <row r="28" spans="1:36" ht="15" thickBot="1" x14ac:dyDescent="0.35">
      <c r="A28" s="228" t="s">
        <v>181</v>
      </c>
      <c r="B28" s="248">
        <f xml:space="preserve">
SUM(C28:AI28)</f>
        <v>27251.965200222123</v>
      </c>
      <c r="C28" s="502">
        <f xml:space="preserve">
C26-C25</f>
        <v>25451.965200222123</v>
      </c>
      <c r="D28" s="479"/>
      <c r="E28" s="480"/>
      <c r="F28" s="480">
        <f xml:space="preserve">
F26-F25</f>
        <v>1800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>
        <f xml:space="preserve">
AH26-AH25</f>
        <v>0</v>
      </c>
      <c r="AI28" s="497"/>
      <c r="AJ28" s="498"/>
    </row>
    <row r="29" spans="1:36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29"/>
      <c r="AG29" s="229"/>
      <c r="AH29" s="229"/>
      <c r="AI29" s="229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5" t="s">
        <v>176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</row>
    <row r="33" spans="1:1" x14ac:dyDescent="0.3">
      <c r="A33" s="267" t="s">
        <v>186</v>
      </c>
    </row>
    <row r="34" spans="1:1" x14ac:dyDescent="0.3">
      <c r="A34" s="267" t="s">
        <v>187</v>
      </c>
    </row>
    <row r="35" spans="1:1" x14ac:dyDescent="0.3">
      <c r="A35" s="267" t="s">
        <v>188</v>
      </c>
    </row>
    <row r="36" spans="1:1" x14ac:dyDescent="0.3">
      <c r="A36" s="267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2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1" x14ac:dyDescent="0.3">
      <c r="A1" s="208" t="s">
        <v>1571</v>
      </c>
    </row>
    <row r="2" spans="1:41" x14ac:dyDescent="0.3">
      <c r="A2" s="212" t="s">
        <v>255</v>
      </c>
    </row>
    <row r="3" spans="1:41" x14ac:dyDescent="0.3">
      <c r="A3" s="208" t="s">
        <v>145</v>
      </c>
      <c r="B3" s="233">
        <v>2015</v>
      </c>
      <c r="D3" s="209">
        <f>MAX(D5:D1048576)</f>
        <v>6</v>
      </c>
      <c r="F3" s="209">
        <f>SUMIF($E5:$E1048576,"&lt;10",F5:F1048576)</f>
        <v>9806565.4499999993</v>
      </c>
      <c r="G3" s="209">
        <f t="shared" ref="G3:AO3" si="0">SUMIF($E5:$E1048576,"&lt;10",G5:G1048576)</f>
        <v>111856</v>
      </c>
      <c r="H3" s="209">
        <f t="shared" si="0"/>
        <v>0</v>
      </c>
      <c r="I3" s="209">
        <f t="shared" si="0"/>
        <v>3077250.95</v>
      </c>
      <c r="J3" s="209">
        <f t="shared" si="0"/>
        <v>0</v>
      </c>
      <c r="K3" s="209">
        <f t="shared" si="0"/>
        <v>4606475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1828648.4000000001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0</v>
      </c>
      <c r="AN3" s="209">
        <f t="shared" si="0"/>
        <v>93467.099999999991</v>
      </c>
      <c r="AO3" s="209">
        <f t="shared" si="0"/>
        <v>88868</v>
      </c>
    </row>
    <row r="4" spans="1:41" x14ac:dyDescent="0.3">
      <c r="A4" s="208" t="s">
        <v>146</v>
      </c>
      <c r="B4" s="233">
        <v>1</v>
      </c>
      <c r="C4" s="210" t="s">
        <v>5</v>
      </c>
      <c r="D4" s="211" t="s">
        <v>54</v>
      </c>
      <c r="E4" s="211" t="s">
        <v>140</v>
      </c>
      <c r="F4" s="211" t="s">
        <v>3</v>
      </c>
      <c r="G4" s="211" t="s">
        <v>141</v>
      </c>
      <c r="H4" s="211" t="s">
        <v>142</v>
      </c>
      <c r="I4" s="211" t="s">
        <v>143</v>
      </c>
      <c r="J4" s="211" t="s">
        <v>144</v>
      </c>
      <c r="K4" s="211">
        <v>305</v>
      </c>
      <c r="L4" s="211">
        <v>306</v>
      </c>
      <c r="M4" s="211">
        <v>407</v>
      </c>
      <c r="N4" s="211">
        <v>408</v>
      </c>
      <c r="O4" s="211">
        <v>409</v>
      </c>
      <c r="P4" s="211">
        <v>410</v>
      </c>
      <c r="Q4" s="211">
        <v>415</v>
      </c>
      <c r="R4" s="211">
        <v>416</v>
      </c>
      <c r="S4" s="211">
        <v>418</v>
      </c>
      <c r="T4" s="211">
        <v>419</v>
      </c>
      <c r="U4" s="211">
        <v>420</v>
      </c>
      <c r="V4" s="211">
        <v>421</v>
      </c>
      <c r="W4" s="211">
        <v>522</v>
      </c>
      <c r="X4" s="211">
        <v>523</v>
      </c>
      <c r="Y4" s="211">
        <v>524</v>
      </c>
      <c r="Z4" s="211">
        <v>525</v>
      </c>
      <c r="AA4" s="211">
        <v>526</v>
      </c>
      <c r="AB4" s="211">
        <v>527</v>
      </c>
      <c r="AC4" s="211">
        <v>528</v>
      </c>
      <c r="AD4" s="211">
        <v>629</v>
      </c>
      <c r="AE4" s="211">
        <v>630</v>
      </c>
      <c r="AF4" s="211">
        <v>636</v>
      </c>
      <c r="AG4" s="211">
        <v>637</v>
      </c>
      <c r="AH4" s="211">
        <v>640</v>
      </c>
      <c r="AI4" s="211">
        <v>642</v>
      </c>
      <c r="AJ4" s="211">
        <v>743</v>
      </c>
      <c r="AK4" s="211">
        <v>745</v>
      </c>
      <c r="AL4" s="211">
        <v>746</v>
      </c>
      <c r="AM4" s="211">
        <v>747</v>
      </c>
      <c r="AN4" s="211">
        <v>930</v>
      </c>
      <c r="AO4" s="211">
        <v>940</v>
      </c>
    </row>
    <row r="5" spans="1:41" x14ac:dyDescent="0.3">
      <c r="A5" s="208" t="s">
        <v>147</v>
      </c>
      <c r="B5" s="233">
        <v>2</v>
      </c>
      <c r="C5" s="208">
        <v>24</v>
      </c>
      <c r="D5" s="208">
        <v>1</v>
      </c>
      <c r="E5" s="208">
        <v>1</v>
      </c>
      <c r="F5" s="208">
        <v>57.15</v>
      </c>
      <c r="G5" s="208">
        <v>0</v>
      </c>
      <c r="H5" s="208">
        <v>0</v>
      </c>
      <c r="I5" s="208">
        <v>12.2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0</v>
      </c>
      <c r="R5" s="208">
        <v>14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</v>
      </c>
      <c r="AN5" s="208">
        <v>0.95</v>
      </c>
      <c r="AO5" s="208">
        <v>1</v>
      </c>
    </row>
    <row r="6" spans="1:41" x14ac:dyDescent="0.3">
      <c r="A6" s="208" t="s">
        <v>148</v>
      </c>
      <c r="B6" s="233">
        <v>3</v>
      </c>
      <c r="C6" s="208">
        <v>24</v>
      </c>
      <c r="D6" s="208">
        <v>1</v>
      </c>
      <c r="E6" s="208">
        <v>2</v>
      </c>
      <c r="F6" s="208">
        <v>9187.9</v>
      </c>
      <c r="G6" s="208">
        <v>0</v>
      </c>
      <c r="H6" s="208">
        <v>0</v>
      </c>
      <c r="I6" s="208">
        <v>1832.7</v>
      </c>
      <c r="J6" s="208">
        <v>0</v>
      </c>
      <c r="K6" s="208">
        <v>4732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0</v>
      </c>
      <c r="R6" s="208">
        <v>2290.8000000000002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0</v>
      </c>
      <c r="AN6" s="208">
        <v>156.4</v>
      </c>
      <c r="AO6" s="208">
        <v>176</v>
      </c>
    </row>
    <row r="7" spans="1:41" x14ac:dyDescent="0.3">
      <c r="A7" s="208" t="s">
        <v>149</v>
      </c>
      <c r="B7" s="233">
        <v>4</v>
      </c>
      <c r="C7" s="208">
        <v>24</v>
      </c>
      <c r="D7" s="208">
        <v>1</v>
      </c>
      <c r="E7" s="208">
        <v>5</v>
      </c>
      <c r="F7" s="208">
        <v>99.5</v>
      </c>
      <c r="G7" s="208">
        <v>99.5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  <c r="AO7" s="208">
        <v>0</v>
      </c>
    </row>
    <row r="8" spans="1:41" x14ac:dyDescent="0.3">
      <c r="A8" s="208" t="s">
        <v>150</v>
      </c>
      <c r="B8" s="233">
        <v>5</v>
      </c>
      <c r="C8" s="208">
        <v>24</v>
      </c>
      <c r="D8" s="208">
        <v>1</v>
      </c>
      <c r="E8" s="208">
        <v>6</v>
      </c>
      <c r="F8" s="208">
        <v>1671074</v>
      </c>
      <c r="G8" s="208">
        <v>15960</v>
      </c>
      <c r="H8" s="208">
        <v>0</v>
      </c>
      <c r="I8" s="208">
        <v>529717</v>
      </c>
      <c r="J8" s="208">
        <v>0</v>
      </c>
      <c r="K8" s="208">
        <v>785876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208">
        <v>309960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0</v>
      </c>
      <c r="AN8" s="208">
        <v>14931</v>
      </c>
      <c r="AO8" s="208">
        <v>14630</v>
      </c>
    </row>
    <row r="9" spans="1:41" x14ac:dyDescent="0.3">
      <c r="A9" s="208" t="s">
        <v>151</v>
      </c>
      <c r="B9" s="233">
        <v>6</v>
      </c>
      <c r="C9" s="208">
        <v>24</v>
      </c>
      <c r="D9" s="208">
        <v>1</v>
      </c>
      <c r="E9" s="208">
        <v>9</v>
      </c>
      <c r="F9" s="208">
        <v>9608</v>
      </c>
      <c r="G9" s="208">
        <v>0</v>
      </c>
      <c r="H9" s="208">
        <v>0</v>
      </c>
      <c r="I9" s="208">
        <v>0</v>
      </c>
      <c r="J9" s="208">
        <v>0</v>
      </c>
      <c r="K9" s="208">
        <v>9608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  <c r="AO9" s="208">
        <v>0</v>
      </c>
    </row>
    <row r="10" spans="1:41" x14ac:dyDescent="0.3">
      <c r="A10" s="208" t="s">
        <v>152</v>
      </c>
      <c r="B10" s="233">
        <v>7</v>
      </c>
      <c r="C10" s="208">
        <v>24</v>
      </c>
      <c r="D10" s="208">
        <v>1</v>
      </c>
      <c r="E10" s="208">
        <v>11</v>
      </c>
      <c r="F10" s="208">
        <v>5908.6608667036871</v>
      </c>
      <c r="G10" s="208">
        <v>0</v>
      </c>
      <c r="H10" s="208">
        <v>4241.9942000370202</v>
      </c>
      <c r="I10" s="208">
        <v>0</v>
      </c>
      <c r="J10" s="208">
        <v>0</v>
      </c>
      <c r="K10" s="208">
        <v>1666.6666666666667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  <c r="AO10" s="208">
        <v>0</v>
      </c>
    </row>
    <row r="11" spans="1:41" x14ac:dyDescent="0.3">
      <c r="A11" s="208" t="s">
        <v>153</v>
      </c>
      <c r="B11" s="233">
        <v>8</v>
      </c>
      <c r="C11" s="208">
        <v>24</v>
      </c>
      <c r="D11" s="208">
        <v>2</v>
      </c>
      <c r="E11" s="208">
        <v>1</v>
      </c>
      <c r="F11" s="208">
        <v>57.1</v>
      </c>
      <c r="G11" s="208">
        <v>0</v>
      </c>
      <c r="H11" s="208">
        <v>0</v>
      </c>
      <c r="I11" s="208">
        <v>12.15</v>
      </c>
      <c r="J11" s="208">
        <v>0</v>
      </c>
      <c r="K11" s="208">
        <v>29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14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0.95</v>
      </c>
      <c r="AO11" s="208">
        <v>1</v>
      </c>
    </row>
    <row r="12" spans="1:41" x14ac:dyDescent="0.3">
      <c r="A12" s="208" t="s">
        <v>154</v>
      </c>
      <c r="B12" s="233">
        <v>9</v>
      </c>
      <c r="C12" s="208">
        <v>24</v>
      </c>
      <c r="D12" s="208">
        <v>2</v>
      </c>
      <c r="E12" s="208">
        <v>2</v>
      </c>
      <c r="F12" s="208">
        <v>8223.1</v>
      </c>
      <c r="G12" s="208">
        <v>0</v>
      </c>
      <c r="H12" s="208">
        <v>0</v>
      </c>
      <c r="I12" s="208">
        <v>1756.3</v>
      </c>
      <c r="J12" s="208">
        <v>0</v>
      </c>
      <c r="K12" s="208">
        <v>4072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208">
        <v>2096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</v>
      </c>
      <c r="AN12" s="208">
        <v>138.80000000000001</v>
      </c>
      <c r="AO12" s="208">
        <v>160</v>
      </c>
    </row>
    <row r="13" spans="1:41" x14ac:dyDescent="0.3">
      <c r="A13" s="208" t="s">
        <v>155</v>
      </c>
      <c r="B13" s="233">
        <v>10</v>
      </c>
      <c r="C13" s="208">
        <v>24</v>
      </c>
      <c r="D13" s="208">
        <v>2</v>
      </c>
      <c r="E13" s="208">
        <v>5</v>
      </c>
      <c r="F13" s="208">
        <v>106.5</v>
      </c>
      <c r="G13" s="208">
        <v>106.5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0</v>
      </c>
      <c r="AN13" s="208">
        <v>0</v>
      </c>
      <c r="AO13" s="208">
        <v>0</v>
      </c>
    </row>
    <row r="14" spans="1:41" x14ac:dyDescent="0.3">
      <c r="A14" s="208" t="s">
        <v>156</v>
      </c>
      <c r="B14" s="233">
        <v>11</v>
      </c>
      <c r="C14" s="208">
        <v>24</v>
      </c>
      <c r="D14" s="208">
        <v>2</v>
      </c>
      <c r="E14" s="208">
        <v>6</v>
      </c>
      <c r="F14" s="208">
        <v>1645034</v>
      </c>
      <c r="G14" s="208">
        <v>17220</v>
      </c>
      <c r="H14" s="208">
        <v>0</v>
      </c>
      <c r="I14" s="208">
        <v>526289</v>
      </c>
      <c r="J14" s="208">
        <v>0</v>
      </c>
      <c r="K14" s="208">
        <v>754333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317727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14835</v>
      </c>
      <c r="AO14" s="208">
        <v>14630</v>
      </c>
    </row>
    <row r="15" spans="1:41" x14ac:dyDescent="0.3">
      <c r="A15" s="208" t="s">
        <v>157</v>
      </c>
      <c r="B15" s="233">
        <v>12</v>
      </c>
      <c r="C15" s="208">
        <v>24</v>
      </c>
      <c r="D15" s="208">
        <v>2</v>
      </c>
      <c r="E15" s="208">
        <v>9</v>
      </c>
      <c r="F15" s="208">
        <v>5142</v>
      </c>
      <c r="G15" s="208">
        <v>0</v>
      </c>
      <c r="H15" s="208">
        <v>0</v>
      </c>
      <c r="I15" s="208">
        <v>5142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0</v>
      </c>
      <c r="AN15" s="208">
        <v>0</v>
      </c>
      <c r="AO15" s="208">
        <v>0</v>
      </c>
    </row>
    <row r="16" spans="1:41" x14ac:dyDescent="0.3">
      <c r="A16" s="208" t="s">
        <v>145</v>
      </c>
      <c r="B16" s="233">
        <v>2015</v>
      </c>
      <c r="C16" s="208">
        <v>24</v>
      </c>
      <c r="D16" s="208">
        <v>2</v>
      </c>
      <c r="E16" s="208">
        <v>11</v>
      </c>
      <c r="F16" s="208">
        <v>5908.6608667036871</v>
      </c>
      <c r="G16" s="208">
        <v>0</v>
      </c>
      <c r="H16" s="208">
        <v>4241.9942000370202</v>
      </c>
      <c r="I16" s="208">
        <v>0</v>
      </c>
      <c r="J16" s="208">
        <v>0</v>
      </c>
      <c r="K16" s="208">
        <v>1666.6666666666667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  <c r="AO16" s="208">
        <v>0</v>
      </c>
    </row>
    <row r="17" spans="3:41" x14ac:dyDescent="0.3">
      <c r="C17" s="208">
        <v>24</v>
      </c>
      <c r="D17" s="208">
        <v>3</v>
      </c>
      <c r="E17" s="208">
        <v>1</v>
      </c>
      <c r="F17" s="208">
        <v>55.65</v>
      </c>
      <c r="G17" s="208">
        <v>0</v>
      </c>
      <c r="H17" s="208">
        <v>0</v>
      </c>
      <c r="I17" s="208">
        <v>11.7</v>
      </c>
      <c r="J17" s="208">
        <v>0</v>
      </c>
      <c r="K17" s="208">
        <v>29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13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0.95</v>
      </c>
      <c r="AO17" s="208">
        <v>1</v>
      </c>
    </row>
    <row r="18" spans="3:41" x14ac:dyDescent="0.3">
      <c r="C18" s="208">
        <v>24</v>
      </c>
      <c r="D18" s="208">
        <v>3</v>
      </c>
      <c r="E18" s="208">
        <v>2</v>
      </c>
      <c r="F18" s="208">
        <v>9229.9</v>
      </c>
      <c r="G18" s="208">
        <v>0</v>
      </c>
      <c r="H18" s="208">
        <v>0</v>
      </c>
      <c r="I18" s="208">
        <v>1884.9</v>
      </c>
      <c r="J18" s="208">
        <v>0</v>
      </c>
      <c r="K18" s="208">
        <v>4728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2280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</v>
      </c>
      <c r="AN18" s="208">
        <v>161</v>
      </c>
      <c r="AO18" s="208">
        <v>176</v>
      </c>
    </row>
    <row r="19" spans="3:41" x14ac:dyDescent="0.3">
      <c r="C19" s="208">
        <v>24</v>
      </c>
      <c r="D19" s="208">
        <v>3</v>
      </c>
      <c r="E19" s="208">
        <v>5</v>
      </c>
      <c r="F19" s="208">
        <v>124.5</v>
      </c>
      <c r="G19" s="208">
        <v>124.5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0</v>
      </c>
      <c r="AN19" s="208">
        <v>0</v>
      </c>
      <c r="AO19" s="208">
        <v>0</v>
      </c>
    </row>
    <row r="20" spans="3:41" x14ac:dyDescent="0.3">
      <c r="C20" s="208">
        <v>24</v>
      </c>
      <c r="D20" s="208">
        <v>3</v>
      </c>
      <c r="E20" s="208">
        <v>6</v>
      </c>
      <c r="F20" s="208">
        <v>1608630</v>
      </c>
      <c r="G20" s="208">
        <v>20460</v>
      </c>
      <c r="H20" s="208">
        <v>0</v>
      </c>
      <c r="I20" s="208">
        <v>502482</v>
      </c>
      <c r="J20" s="208">
        <v>0</v>
      </c>
      <c r="K20" s="208">
        <v>746347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308866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15845</v>
      </c>
      <c r="AO20" s="208">
        <v>14630</v>
      </c>
    </row>
    <row r="21" spans="3:41" x14ac:dyDescent="0.3">
      <c r="C21" s="208">
        <v>24</v>
      </c>
      <c r="D21" s="208">
        <v>3</v>
      </c>
      <c r="E21" s="208">
        <v>9</v>
      </c>
      <c r="F21" s="208">
        <v>9024</v>
      </c>
      <c r="G21" s="208">
        <v>0</v>
      </c>
      <c r="H21" s="208">
        <v>0</v>
      </c>
      <c r="I21" s="208">
        <v>0</v>
      </c>
      <c r="J21" s="208">
        <v>0</v>
      </c>
      <c r="K21" s="208">
        <v>9024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0</v>
      </c>
      <c r="AN21" s="208">
        <v>0</v>
      </c>
      <c r="AO21" s="208">
        <v>0</v>
      </c>
    </row>
    <row r="22" spans="3:41" x14ac:dyDescent="0.3">
      <c r="C22" s="208">
        <v>24</v>
      </c>
      <c r="D22" s="208">
        <v>3</v>
      </c>
      <c r="E22" s="208">
        <v>11</v>
      </c>
      <c r="F22" s="208">
        <v>5908.6608667036871</v>
      </c>
      <c r="G22" s="208">
        <v>0</v>
      </c>
      <c r="H22" s="208">
        <v>4241.9942000370202</v>
      </c>
      <c r="I22" s="208">
        <v>0</v>
      </c>
      <c r="J22" s="208">
        <v>0</v>
      </c>
      <c r="K22" s="208">
        <v>1666.6666666666667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  <c r="AO22" s="208">
        <v>0</v>
      </c>
    </row>
    <row r="23" spans="3:41" x14ac:dyDescent="0.3">
      <c r="C23" s="208">
        <v>24</v>
      </c>
      <c r="D23" s="208">
        <v>4</v>
      </c>
      <c r="E23" s="208">
        <v>1</v>
      </c>
      <c r="F23" s="208">
        <v>55.15</v>
      </c>
      <c r="G23" s="208">
        <v>0</v>
      </c>
      <c r="H23" s="208">
        <v>0</v>
      </c>
      <c r="I23" s="208">
        <v>11.2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13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</v>
      </c>
      <c r="AN23" s="208">
        <v>0.95</v>
      </c>
      <c r="AO23" s="208">
        <v>1</v>
      </c>
    </row>
    <row r="24" spans="3:41" x14ac:dyDescent="0.3">
      <c r="C24" s="208">
        <v>24</v>
      </c>
      <c r="D24" s="208">
        <v>4</v>
      </c>
      <c r="E24" s="208">
        <v>2</v>
      </c>
      <c r="F24" s="208">
        <v>9184.1</v>
      </c>
      <c r="G24" s="208">
        <v>0</v>
      </c>
      <c r="H24" s="208">
        <v>0</v>
      </c>
      <c r="I24" s="208">
        <v>1900</v>
      </c>
      <c r="J24" s="208">
        <v>0</v>
      </c>
      <c r="K24" s="208">
        <v>4720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v>2248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0</v>
      </c>
      <c r="AN24" s="208">
        <v>148.1</v>
      </c>
      <c r="AO24" s="208">
        <v>168</v>
      </c>
    </row>
    <row r="25" spans="3:41" x14ac:dyDescent="0.3">
      <c r="C25" s="208">
        <v>24</v>
      </c>
      <c r="D25" s="208">
        <v>4</v>
      </c>
      <c r="E25" s="208">
        <v>5</v>
      </c>
      <c r="F25" s="208">
        <v>154</v>
      </c>
      <c r="G25" s="208">
        <v>154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  <c r="AO25" s="208">
        <v>0</v>
      </c>
    </row>
    <row r="26" spans="3:41" x14ac:dyDescent="0.3">
      <c r="C26" s="208">
        <v>24</v>
      </c>
      <c r="D26" s="208">
        <v>4</v>
      </c>
      <c r="E26" s="208">
        <v>6</v>
      </c>
      <c r="F26" s="208">
        <v>1591112</v>
      </c>
      <c r="G26" s="208">
        <v>26820</v>
      </c>
      <c r="H26" s="208">
        <v>0</v>
      </c>
      <c r="I26" s="208">
        <v>489396</v>
      </c>
      <c r="J26" s="208">
        <v>0</v>
      </c>
      <c r="K26" s="208">
        <v>753241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0</v>
      </c>
      <c r="R26" s="208">
        <v>291858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0</v>
      </c>
      <c r="AN26" s="208">
        <v>15123</v>
      </c>
      <c r="AO26" s="208">
        <v>14674</v>
      </c>
    </row>
    <row r="27" spans="3:41" x14ac:dyDescent="0.3">
      <c r="C27" s="208">
        <v>24</v>
      </c>
      <c r="D27" s="208">
        <v>4</v>
      </c>
      <c r="E27" s="208">
        <v>9</v>
      </c>
      <c r="F27" s="208">
        <v>9024</v>
      </c>
      <c r="G27" s="208">
        <v>0</v>
      </c>
      <c r="H27" s="208">
        <v>0</v>
      </c>
      <c r="I27" s="208">
        <v>0</v>
      </c>
      <c r="J27" s="208">
        <v>0</v>
      </c>
      <c r="K27" s="208">
        <v>9024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  <c r="AO27" s="208">
        <v>0</v>
      </c>
    </row>
    <row r="28" spans="3:41" x14ac:dyDescent="0.3">
      <c r="C28" s="208">
        <v>24</v>
      </c>
      <c r="D28" s="208">
        <v>4</v>
      </c>
      <c r="E28" s="208">
        <v>10</v>
      </c>
      <c r="F28" s="208">
        <v>6000</v>
      </c>
      <c r="G28" s="208">
        <v>0</v>
      </c>
      <c r="H28" s="208">
        <v>0</v>
      </c>
      <c r="I28" s="208">
        <v>0</v>
      </c>
      <c r="J28" s="208">
        <v>0</v>
      </c>
      <c r="K28" s="208">
        <v>6000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  <c r="AO28" s="208">
        <v>0</v>
      </c>
    </row>
    <row r="29" spans="3:41" x14ac:dyDescent="0.3">
      <c r="C29" s="208">
        <v>24</v>
      </c>
      <c r="D29" s="208">
        <v>4</v>
      </c>
      <c r="E29" s="208">
        <v>11</v>
      </c>
      <c r="F29" s="208">
        <v>5908.6608667036871</v>
      </c>
      <c r="G29" s="208">
        <v>0</v>
      </c>
      <c r="H29" s="208">
        <v>4241.9942000370202</v>
      </c>
      <c r="I29" s="208">
        <v>0</v>
      </c>
      <c r="J29" s="208">
        <v>0</v>
      </c>
      <c r="K29" s="208">
        <v>1666.6666666666667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</v>
      </c>
      <c r="AN29" s="208">
        <v>0</v>
      </c>
      <c r="AO29" s="208">
        <v>0</v>
      </c>
    </row>
    <row r="30" spans="3:41" x14ac:dyDescent="0.3">
      <c r="C30" s="208">
        <v>24</v>
      </c>
      <c r="D30" s="208">
        <v>5</v>
      </c>
      <c r="E30" s="208">
        <v>1</v>
      </c>
      <c r="F30" s="208">
        <v>55.05</v>
      </c>
      <c r="G30" s="208">
        <v>0</v>
      </c>
      <c r="H30" s="208">
        <v>0</v>
      </c>
      <c r="I30" s="208">
        <v>11.1</v>
      </c>
      <c r="J30" s="208">
        <v>0</v>
      </c>
      <c r="K30" s="208">
        <v>29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13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0</v>
      </c>
      <c r="AN30" s="208">
        <v>0.95</v>
      </c>
      <c r="AO30" s="208">
        <v>1</v>
      </c>
    </row>
    <row r="31" spans="3:41" x14ac:dyDescent="0.3">
      <c r="C31" s="208">
        <v>24</v>
      </c>
      <c r="D31" s="208">
        <v>5</v>
      </c>
      <c r="E31" s="208">
        <v>2</v>
      </c>
      <c r="F31" s="208">
        <v>8678.7000000000007</v>
      </c>
      <c r="G31" s="208">
        <v>0</v>
      </c>
      <c r="H31" s="208">
        <v>0</v>
      </c>
      <c r="I31" s="208">
        <v>1751.2</v>
      </c>
      <c r="J31" s="208">
        <v>0</v>
      </c>
      <c r="K31" s="208">
        <v>4504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2128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151.5</v>
      </c>
      <c r="AO31" s="208">
        <v>144</v>
      </c>
    </row>
    <row r="32" spans="3:41" x14ac:dyDescent="0.3">
      <c r="C32" s="208">
        <v>24</v>
      </c>
      <c r="D32" s="208">
        <v>5</v>
      </c>
      <c r="E32" s="208">
        <v>5</v>
      </c>
      <c r="F32" s="208">
        <v>124</v>
      </c>
      <c r="G32" s="208">
        <v>124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0</v>
      </c>
      <c r="AN32" s="208">
        <v>0</v>
      </c>
      <c r="AO32" s="208">
        <v>0</v>
      </c>
    </row>
    <row r="33" spans="3:41" x14ac:dyDescent="0.3">
      <c r="C33" s="208">
        <v>24</v>
      </c>
      <c r="D33" s="208">
        <v>5</v>
      </c>
      <c r="E33" s="208">
        <v>6</v>
      </c>
      <c r="F33" s="208">
        <v>1585173</v>
      </c>
      <c r="G33" s="208">
        <v>21120</v>
      </c>
      <c r="H33" s="208">
        <v>0</v>
      </c>
      <c r="I33" s="208">
        <v>488447</v>
      </c>
      <c r="J33" s="208">
        <v>0</v>
      </c>
      <c r="K33" s="208">
        <v>748821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296248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15869</v>
      </c>
      <c r="AO33" s="208">
        <v>14668</v>
      </c>
    </row>
    <row r="34" spans="3:41" x14ac:dyDescent="0.3">
      <c r="C34" s="208">
        <v>24</v>
      </c>
      <c r="D34" s="208">
        <v>5</v>
      </c>
      <c r="E34" s="208">
        <v>9</v>
      </c>
      <c r="F34" s="208">
        <v>10956</v>
      </c>
      <c r="G34" s="208">
        <v>0</v>
      </c>
      <c r="H34" s="208">
        <v>0</v>
      </c>
      <c r="I34" s="208">
        <v>0</v>
      </c>
      <c r="J34" s="208">
        <v>0</v>
      </c>
      <c r="K34" s="208">
        <v>10956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  <c r="AO34" s="208">
        <v>0</v>
      </c>
    </row>
    <row r="35" spans="3:41" x14ac:dyDescent="0.3">
      <c r="C35" s="208">
        <v>24</v>
      </c>
      <c r="D35" s="208">
        <v>5</v>
      </c>
      <c r="E35" s="208">
        <v>11</v>
      </c>
      <c r="F35" s="208">
        <v>5908.6608667036871</v>
      </c>
      <c r="G35" s="208">
        <v>0</v>
      </c>
      <c r="H35" s="208">
        <v>4241.9942000370202</v>
      </c>
      <c r="I35" s="208">
        <v>0</v>
      </c>
      <c r="J35" s="208">
        <v>0</v>
      </c>
      <c r="K35" s="208">
        <v>1666.6666666666667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0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</v>
      </c>
      <c r="AN35" s="208">
        <v>0</v>
      </c>
      <c r="AO35" s="208">
        <v>0</v>
      </c>
    </row>
    <row r="36" spans="3:41" x14ac:dyDescent="0.3">
      <c r="C36" s="208">
        <v>24</v>
      </c>
      <c r="D36" s="208">
        <v>6</v>
      </c>
      <c r="E36" s="208">
        <v>1</v>
      </c>
      <c r="F36" s="208">
        <v>55.05</v>
      </c>
      <c r="G36" s="208">
        <v>0</v>
      </c>
      <c r="H36" s="208">
        <v>0</v>
      </c>
      <c r="I36" s="208">
        <v>11.1</v>
      </c>
      <c r="J36" s="208">
        <v>0</v>
      </c>
      <c r="K36" s="208">
        <v>29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0</v>
      </c>
      <c r="R36" s="208">
        <v>13</v>
      </c>
      <c r="S36" s="208">
        <v>0</v>
      </c>
      <c r="T36" s="208">
        <v>0</v>
      </c>
      <c r="U36" s="208">
        <v>0</v>
      </c>
      <c r="V36" s="208">
        <v>0</v>
      </c>
      <c r="W36" s="208">
        <v>0</v>
      </c>
      <c r="X36" s="208">
        <v>0</v>
      </c>
      <c r="Y36" s="208">
        <v>0</v>
      </c>
      <c r="Z36" s="208">
        <v>0</v>
      </c>
      <c r="AA36" s="208">
        <v>0</v>
      </c>
      <c r="AB36" s="208">
        <v>0</v>
      </c>
      <c r="AC36" s="208">
        <v>0</v>
      </c>
      <c r="AD36" s="208">
        <v>0</v>
      </c>
      <c r="AE36" s="208">
        <v>0</v>
      </c>
      <c r="AF36" s="208">
        <v>0</v>
      </c>
      <c r="AG36" s="208">
        <v>0</v>
      </c>
      <c r="AH36" s="208">
        <v>0</v>
      </c>
      <c r="AI36" s="208">
        <v>0</v>
      </c>
      <c r="AJ36" s="208">
        <v>0</v>
      </c>
      <c r="AK36" s="208">
        <v>0</v>
      </c>
      <c r="AL36" s="208">
        <v>0</v>
      </c>
      <c r="AM36" s="208">
        <v>0</v>
      </c>
      <c r="AN36" s="208">
        <v>0.95</v>
      </c>
      <c r="AO36" s="208">
        <v>1</v>
      </c>
    </row>
    <row r="37" spans="3:41" x14ac:dyDescent="0.3">
      <c r="C37" s="208">
        <v>24</v>
      </c>
      <c r="D37" s="208">
        <v>6</v>
      </c>
      <c r="E37" s="208">
        <v>2</v>
      </c>
      <c r="F37" s="208">
        <v>8675.6</v>
      </c>
      <c r="G37" s="208">
        <v>0</v>
      </c>
      <c r="H37" s="208">
        <v>0</v>
      </c>
      <c r="I37" s="208">
        <v>1799.4</v>
      </c>
      <c r="J37" s="208">
        <v>0</v>
      </c>
      <c r="K37" s="208">
        <v>4440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2101.6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158.6</v>
      </c>
      <c r="AO37" s="208">
        <v>176</v>
      </c>
    </row>
    <row r="38" spans="3:41" x14ac:dyDescent="0.3">
      <c r="C38" s="208">
        <v>24</v>
      </c>
      <c r="D38" s="208">
        <v>6</v>
      </c>
      <c r="E38" s="208">
        <v>5</v>
      </c>
      <c r="F38" s="208">
        <v>67.5</v>
      </c>
      <c r="G38" s="208">
        <v>67.5</v>
      </c>
      <c r="H38" s="208">
        <v>0</v>
      </c>
      <c r="I38" s="208">
        <v>0</v>
      </c>
      <c r="J38" s="208">
        <v>0</v>
      </c>
      <c r="K38" s="20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0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  <c r="AF38" s="208">
        <v>0</v>
      </c>
      <c r="AG38" s="208">
        <v>0</v>
      </c>
      <c r="AH38" s="208">
        <v>0</v>
      </c>
      <c r="AI38" s="208">
        <v>0</v>
      </c>
      <c r="AJ38" s="208">
        <v>0</v>
      </c>
      <c r="AK38" s="208">
        <v>0</v>
      </c>
      <c r="AL38" s="208">
        <v>0</v>
      </c>
      <c r="AM38" s="208">
        <v>0</v>
      </c>
      <c r="AN38" s="208">
        <v>0</v>
      </c>
      <c r="AO38" s="208">
        <v>0</v>
      </c>
    </row>
    <row r="39" spans="3:41" x14ac:dyDescent="0.3">
      <c r="C39" s="208">
        <v>24</v>
      </c>
      <c r="D39" s="208">
        <v>6</v>
      </c>
      <c r="E39" s="208">
        <v>6</v>
      </c>
      <c r="F39" s="208">
        <v>1576807</v>
      </c>
      <c r="G39" s="208">
        <v>9600</v>
      </c>
      <c r="H39" s="208">
        <v>0</v>
      </c>
      <c r="I39" s="208">
        <v>504949</v>
      </c>
      <c r="J39" s="208">
        <v>0</v>
      </c>
      <c r="K39" s="208">
        <v>740919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290765</v>
      </c>
      <c r="S39" s="208">
        <v>0</v>
      </c>
      <c r="T39" s="208">
        <v>0</v>
      </c>
      <c r="U39" s="208">
        <v>0</v>
      </c>
      <c r="V39" s="208">
        <v>0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>
        <v>0</v>
      </c>
      <c r="AG39" s="208">
        <v>0</v>
      </c>
      <c r="AH39" s="208">
        <v>0</v>
      </c>
      <c r="AI39" s="208">
        <v>0</v>
      </c>
      <c r="AJ39" s="208">
        <v>0</v>
      </c>
      <c r="AK39" s="208">
        <v>0</v>
      </c>
      <c r="AL39" s="208">
        <v>0</v>
      </c>
      <c r="AM39" s="208">
        <v>0</v>
      </c>
      <c r="AN39" s="208">
        <v>15944</v>
      </c>
      <c r="AO39" s="208">
        <v>14630</v>
      </c>
    </row>
    <row r="40" spans="3:41" x14ac:dyDescent="0.3">
      <c r="C40" s="208">
        <v>24</v>
      </c>
      <c r="D40" s="208">
        <v>6</v>
      </c>
      <c r="E40" s="208">
        <v>9</v>
      </c>
      <c r="F40" s="208">
        <v>30791</v>
      </c>
      <c r="G40" s="208">
        <v>0</v>
      </c>
      <c r="H40" s="208">
        <v>0</v>
      </c>
      <c r="I40" s="208">
        <v>19835</v>
      </c>
      <c r="J40" s="208">
        <v>0</v>
      </c>
      <c r="K40" s="208">
        <v>10956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208">
        <v>0</v>
      </c>
      <c r="AC40" s="208">
        <v>0</v>
      </c>
      <c r="AD40" s="208">
        <v>0</v>
      </c>
      <c r="AE40" s="208">
        <v>0</v>
      </c>
      <c r="AF40" s="208">
        <v>0</v>
      </c>
      <c r="AG40" s="208">
        <v>0</v>
      </c>
      <c r="AH40" s="208">
        <v>0</v>
      </c>
      <c r="AI40" s="208">
        <v>0</v>
      </c>
      <c r="AJ40" s="208">
        <v>0</v>
      </c>
      <c r="AK40" s="208">
        <v>0</v>
      </c>
      <c r="AL40" s="208">
        <v>0</v>
      </c>
      <c r="AM40" s="208">
        <v>0</v>
      </c>
      <c r="AN40" s="208">
        <v>0</v>
      </c>
      <c r="AO40" s="208">
        <v>0</v>
      </c>
    </row>
    <row r="41" spans="3:41" x14ac:dyDescent="0.3">
      <c r="C41" s="208">
        <v>24</v>
      </c>
      <c r="D41" s="208">
        <v>6</v>
      </c>
      <c r="E41" s="208">
        <v>10</v>
      </c>
      <c r="F41" s="208">
        <v>2200</v>
      </c>
      <c r="G41" s="208">
        <v>0</v>
      </c>
      <c r="H41" s="208">
        <v>0</v>
      </c>
      <c r="I41" s="208">
        <v>0</v>
      </c>
      <c r="J41" s="208">
        <v>0</v>
      </c>
      <c r="K41" s="208">
        <v>2200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0</v>
      </c>
      <c r="R41" s="208">
        <v>0</v>
      </c>
      <c r="S41" s="208">
        <v>0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208">
        <v>0</v>
      </c>
      <c r="AB41" s="208">
        <v>0</v>
      </c>
      <c r="AC41" s="208">
        <v>0</v>
      </c>
      <c r="AD41" s="208">
        <v>0</v>
      </c>
      <c r="AE41" s="208">
        <v>0</v>
      </c>
      <c r="AF41" s="208">
        <v>0</v>
      </c>
      <c r="AG41" s="208">
        <v>0</v>
      </c>
      <c r="AH41" s="208">
        <v>0</v>
      </c>
      <c r="AI41" s="208">
        <v>0</v>
      </c>
      <c r="AJ41" s="208">
        <v>0</v>
      </c>
      <c r="AK41" s="208">
        <v>0</v>
      </c>
      <c r="AL41" s="208">
        <v>0</v>
      </c>
      <c r="AM41" s="208">
        <v>0</v>
      </c>
      <c r="AN41" s="208">
        <v>0</v>
      </c>
      <c r="AO41" s="208">
        <v>0</v>
      </c>
    </row>
    <row r="42" spans="3:41" x14ac:dyDescent="0.3">
      <c r="C42" s="208">
        <v>24</v>
      </c>
      <c r="D42" s="208">
        <v>6</v>
      </c>
      <c r="E42" s="208">
        <v>11</v>
      </c>
      <c r="F42" s="208">
        <v>5908.6608667036871</v>
      </c>
      <c r="G42" s="208">
        <v>0</v>
      </c>
      <c r="H42" s="208">
        <v>4241.9942000370202</v>
      </c>
      <c r="I42" s="208">
        <v>0</v>
      </c>
      <c r="J42" s="208">
        <v>0</v>
      </c>
      <c r="K42" s="208">
        <v>1666.6666666666667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0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208">
        <v>0</v>
      </c>
      <c r="AB42" s="208">
        <v>0</v>
      </c>
      <c r="AC42" s="208">
        <v>0</v>
      </c>
      <c r="AD42" s="208">
        <v>0</v>
      </c>
      <c r="AE42" s="208">
        <v>0</v>
      </c>
      <c r="AF42" s="208">
        <v>0</v>
      </c>
      <c r="AG42" s="208">
        <v>0</v>
      </c>
      <c r="AH42" s="208">
        <v>0</v>
      </c>
      <c r="AI42" s="208">
        <v>0</v>
      </c>
      <c r="AJ42" s="208">
        <v>0</v>
      </c>
      <c r="AK42" s="208">
        <v>0</v>
      </c>
      <c r="AL42" s="208">
        <v>0</v>
      </c>
      <c r="AM42" s="208">
        <v>0</v>
      </c>
      <c r="AN42" s="208">
        <v>0</v>
      </c>
      <c r="AO42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1574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108</v>
      </c>
      <c r="B3" s="201">
        <f>SUBTOTAL(9,B6:B1048576)/2</f>
        <v>9603012.1899999995</v>
      </c>
      <c r="C3" s="202">
        <f t="shared" ref="C3:R3" si="0">SUBTOTAL(9,C6:C1048576)</f>
        <v>7</v>
      </c>
      <c r="D3" s="202">
        <f>SUBTOTAL(9,D6:D1048576)/2</f>
        <v>9865476.7499999963</v>
      </c>
      <c r="E3" s="202">
        <f t="shared" si="0"/>
        <v>7.1225745703556571</v>
      </c>
      <c r="F3" s="202">
        <f>SUBTOTAL(9,F6:F1048576)/2</f>
        <v>9341055.5999999978</v>
      </c>
      <c r="G3" s="203">
        <f>IF(B3&lt;&gt;0,F3/B3,"")</f>
        <v>0.97272141440445248</v>
      </c>
      <c r="H3" s="204">
        <f t="shared" si="0"/>
        <v>1119968.45</v>
      </c>
      <c r="I3" s="202">
        <f t="shared" si="0"/>
        <v>2</v>
      </c>
      <c r="J3" s="202">
        <f t="shared" si="0"/>
        <v>1182837</v>
      </c>
      <c r="K3" s="202">
        <f t="shared" si="0"/>
        <v>2.1419019718488777</v>
      </c>
      <c r="L3" s="202">
        <f t="shared" si="0"/>
        <v>1274257</v>
      </c>
      <c r="M3" s="205">
        <f>IF(H3&lt;&gt;0,L3/H3,"")</f>
        <v>1.1377615146212379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3"/>
      <c r="B5" s="504">
        <v>2013</v>
      </c>
      <c r="C5" s="505"/>
      <c r="D5" s="505">
        <v>2014</v>
      </c>
      <c r="E5" s="505"/>
      <c r="F5" s="505">
        <v>2015</v>
      </c>
      <c r="G5" s="506" t="s">
        <v>2</v>
      </c>
      <c r="H5" s="504">
        <v>2013</v>
      </c>
      <c r="I5" s="505"/>
      <c r="J5" s="505">
        <v>2014</v>
      </c>
      <c r="K5" s="505"/>
      <c r="L5" s="505">
        <v>2015</v>
      </c>
      <c r="M5" s="506" t="s">
        <v>2</v>
      </c>
      <c r="N5" s="504">
        <v>2013</v>
      </c>
      <c r="O5" s="505"/>
      <c r="P5" s="505">
        <v>2014</v>
      </c>
      <c r="Q5" s="505"/>
      <c r="R5" s="505">
        <v>2015</v>
      </c>
      <c r="S5" s="506" t="s">
        <v>2</v>
      </c>
    </row>
    <row r="6" spans="1:19" ht="14.4" customHeight="1" x14ac:dyDescent="0.3">
      <c r="A6" s="451" t="s">
        <v>1572</v>
      </c>
      <c r="B6" s="507">
        <v>6883107.7499999991</v>
      </c>
      <c r="C6" s="416">
        <v>1</v>
      </c>
      <c r="D6" s="507">
        <v>7097340.0299999956</v>
      </c>
      <c r="E6" s="416">
        <v>1.0311243536758519</v>
      </c>
      <c r="F6" s="507">
        <v>6644115.5599999949</v>
      </c>
      <c r="G6" s="438">
        <v>0.96527844707937283</v>
      </c>
      <c r="H6" s="507">
        <v>697967.45</v>
      </c>
      <c r="I6" s="416">
        <v>1</v>
      </c>
      <c r="J6" s="507">
        <v>705519</v>
      </c>
      <c r="K6" s="416">
        <v>1.010819344082593</v>
      </c>
      <c r="L6" s="507">
        <v>846031</v>
      </c>
      <c r="M6" s="438">
        <v>1.2121353223563649</v>
      </c>
      <c r="N6" s="507"/>
      <c r="O6" s="416"/>
      <c r="P6" s="507"/>
      <c r="Q6" s="416"/>
      <c r="R6" s="507"/>
      <c r="S6" s="462"/>
    </row>
    <row r="7" spans="1:19" ht="14.4" customHeight="1" thickBot="1" x14ac:dyDescent="0.35">
      <c r="A7" s="509" t="s">
        <v>1573</v>
      </c>
      <c r="B7" s="508">
        <v>2719904.4400000004</v>
      </c>
      <c r="C7" s="428">
        <v>1</v>
      </c>
      <c r="D7" s="508">
        <v>2768136.72</v>
      </c>
      <c r="E7" s="428">
        <v>1.017733078887139</v>
      </c>
      <c r="F7" s="508">
        <v>2696940.0400000005</v>
      </c>
      <c r="G7" s="439">
        <v>0.99155690925670903</v>
      </c>
      <c r="H7" s="508">
        <v>422001</v>
      </c>
      <c r="I7" s="428">
        <v>1</v>
      </c>
      <c r="J7" s="508">
        <v>477318</v>
      </c>
      <c r="K7" s="428">
        <v>1.1310826277662849</v>
      </c>
      <c r="L7" s="508">
        <v>428226</v>
      </c>
      <c r="M7" s="439">
        <v>1.0147511498787918</v>
      </c>
      <c r="N7" s="508"/>
      <c r="O7" s="428"/>
      <c r="P7" s="508"/>
      <c r="Q7" s="428"/>
      <c r="R7" s="508"/>
      <c r="S7" s="463"/>
    </row>
    <row r="8" spans="1:19" ht="14.4" customHeight="1" thickBot="1" x14ac:dyDescent="0.35"/>
    <row r="9" spans="1:19" ht="14.4" customHeight="1" x14ac:dyDescent="0.3">
      <c r="A9" s="451" t="s">
        <v>466</v>
      </c>
      <c r="B9" s="507">
        <v>722613.33999999973</v>
      </c>
      <c r="C9" s="416">
        <v>1</v>
      </c>
      <c r="D9" s="507">
        <v>680538.85999999964</v>
      </c>
      <c r="E9" s="416">
        <v>0.94177455954521938</v>
      </c>
      <c r="F9" s="507">
        <v>683384.45999999973</v>
      </c>
      <c r="G9" s="438">
        <v>0.94571248850733913</v>
      </c>
      <c r="H9" s="507"/>
      <c r="I9" s="416"/>
      <c r="J9" s="507"/>
      <c r="K9" s="416"/>
      <c r="L9" s="507"/>
      <c r="M9" s="438"/>
      <c r="N9" s="507"/>
      <c r="O9" s="416"/>
      <c r="P9" s="507"/>
      <c r="Q9" s="416"/>
      <c r="R9" s="507"/>
      <c r="S9" s="462"/>
    </row>
    <row r="10" spans="1:19" ht="14.4" customHeight="1" x14ac:dyDescent="0.3">
      <c r="A10" s="512" t="s">
        <v>1575</v>
      </c>
      <c r="B10" s="510">
        <v>2719904.4400000004</v>
      </c>
      <c r="C10" s="422">
        <v>1</v>
      </c>
      <c r="D10" s="510">
        <v>2768136.72</v>
      </c>
      <c r="E10" s="422">
        <v>1.017733078887139</v>
      </c>
      <c r="F10" s="510">
        <v>2696940.0400000005</v>
      </c>
      <c r="G10" s="447">
        <v>0.99155690925670903</v>
      </c>
      <c r="H10" s="510"/>
      <c r="I10" s="422"/>
      <c r="J10" s="510"/>
      <c r="K10" s="422"/>
      <c r="L10" s="510"/>
      <c r="M10" s="447"/>
      <c r="N10" s="510"/>
      <c r="O10" s="422"/>
      <c r="P10" s="510"/>
      <c r="Q10" s="422"/>
      <c r="R10" s="510"/>
      <c r="S10" s="511"/>
    </row>
    <row r="11" spans="1:19" ht="14.4" customHeight="1" x14ac:dyDescent="0.3">
      <c r="A11" s="512" t="s">
        <v>1576</v>
      </c>
      <c r="B11" s="510">
        <v>1549697.7700000003</v>
      </c>
      <c r="C11" s="422">
        <v>1</v>
      </c>
      <c r="D11" s="510">
        <v>1575099.9900000002</v>
      </c>
      <c r="E11" s="422">
        <v>1.0163917252071673</v>
      </c>
      <c r="F11" s="510">
        <v>1691656.6700000006</v>
      </c>
      <c r="G11" s="447">
        <v>1.0916042487432891</v>
      </c>
      <c r="H11" s="510"/>
      <c r="I11" s="422"/>
      <c r="J11" s="510"/>
      <c r="K11" s="422"/>
      <c r="L11" s="510"/>
      <c r="M11" s="447"/>
      <c r="N11" s="510"/>
      <c r="O11" s="422"/>
      <c r="P11" s="510"/>
      <c r="Q11" s="422"/>
      <c r="R11" s="510"/>
      <c r="S11" s="511"/>
    </row>
    <row r="12" spans="1:19" ht="14.4" customHeight="1" x14ac:dyDescent="0.3">
      <c r="A12" s="512" t="s">
        <v>1577</v>
      </c>
      <c r="B12" s="510">
        <v>1806377.7499999998</v>
      </c>
      <c r="C12" s="422">
        <v>1</v>
      </c>
      <c r="D12" s="510">
        <v>1884960.0399999996</v>
      </c>
      <c r="E12" s="422">
        <v>1.0435026892907642</v>
      </c>
      <c r="F12" s="510">
        <v>1527368.92</v>
      </c>
      <c r="G12" s="447">
        <v>0.84554236786851489</v>
      </c>
      <c r="H12" s="510"/>
      <c r="I12" s="422"/>
      <c r="J12" s="510"/>
      <c r="K12" s="422"/>
      <c r="L12" s="510"/>
      <c r="M12" s="447"/>
      <c r="N12" s="510"/>
      <c r="O12" s="422"/>
      <c r="P12" s="510"/>
      <c r="Q12" s="422"/>
      <c r="R12" s="510"/>
      <c r="S12" s="511"/>
    </row>
    <row r="13" spans="1:19" ht="14.4" customHeight="1" thickBot="1" x14ac:dyDescent="0.35">
      <c r="A13" s="509" t="s">
        <v>1578</v>
      </c>
      <c r="B13" s="508">
        <v>2804418.8899999997</v>
      </c>
      <c r="C13" s="428">
        <v>1</v>
      </c>
      <c r="D13" s="508">
        <v>2956741.1399999987</v>
      </c>
      <c r="E13" s="428">
        <v>1.0543150848623755</v>
      </c>
      <c r="F13" s="508">
        <v>2741705.5100000007</v>
      </c>
      <c r="G13" s="439">
        <v>0.97763765597799157</v>
      </c>
      <c r="H13" s="508"/>
      <c r="I13" s="428"/>
      <c r="J13" s="508"/>
      <c r="K13" s="428"/>
      <c r="L13" s="508"/>
      <c r="M13" s="439"/>
      <c r="N13" s="508"/>
      <c r="O13" s="428"/>
      <c r="P13" s="508"/>
      <c r="Q13" s="428"/>
      <c r="R13" s="508"/>
      <c r="S13" s="463"/>
    </row>
    <row r="14" spans="1:19" ht="14.4" customHeight="1" x14ac:dyDescent="0.3">
      <c r="A14" s="513" t="s">
        <v>1579</v>
      </c>
    </row>
    <row r="15" spans="1:19" ht="14.4" customHeight="1" x14ac:dyDescent="0.3">
      <c r="A15" s="514" t="s">
        <v>1580</v>
      </c>
    </row>
    <row r="16" spans="1:19" ht="14.4" customHeight="1" x14ac:dyDescent="0.3">
      <c r="A16" s="513" t="s">
        <v>1581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1583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108</v>
      </c>
      <c r="B3" s="292">
        <f t="shared" ref="B3:G3" si="0">SUBTOTAL(9,B6:B1048576)</f>
        <v>36632</v>
      </c>
      <c r="C3" s="293">
        <f t="shared" si="0"/>
        <v>40642</v>
      </c>
      <c r="D3" s="293">
        <f t="shared" si="0"/>
        <v>36115</v>
      </c>
      <c r="E3" s="204">
        <f t="shared" si="0"/>
        <v>9603012.1900000013</v>
      </c>
      <c r="F3" s="202">
        <f t="shared" si="0"/>
        <v>9865476.7499999944</v>
      </c>
      <c r="G3" s="294">
        <f t="shared" si="0"/>
        <v>9341055.5999999996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3"/>
      <c r="B5" s="504">
        <v>2013</v>
      </c>
      <c r="C5" s="505">
        <v>2014</v>
      </c>
      <c r="D5" s="505">
        <v>2015</v>
      </c>
      <c r="E5" s="504">
        <v>2013</v>
      </c>
      <c r="F5" s="505">
        <v>2014</v>
      </c>
      <c r="G5" s="515">
        <v>2015</v>
      </c>
    </row>
    <row r="6" spans="1:7" ht="14.4" customHeight="1" thickBot="1" x14ac:dyDescent="0.35">
      <c r="A6" s="518" t="s">
        <v>1582</v>
      </c>
      <c r="B6" s="440">
        <v>36632</v>
      </c>
      <c r="C6" s="440">
        <v>40642</v>
      </c>
      <c r="D6" s="440">
        <v>36115</v>
      </c>
      <c r="E6" s="516">
        <v>9603012.1900000013</v>
      </c>
      <c r="F6" s="516">
        <v>9865476.7499999944</v>
      </c>
      <c r="G6" s="517">
        <v>9341055.5999999996</v>
      </c>
    </row>
    <row r="7" spans="1:7" ht="14.4" customHeight="1" x14ac:dyDescent="0.3">
      <c r="A7" s="513" t="s">
        <v>1579</v>
      </c>
    </row>
    <row r="8" spans="1:7" ht="14.4" customHeight="1" x14ac:dyDescent="0.3">
      <c r="A8" s="514" t="s">
        <v>1580</v>
      </c>
    </row>
    <row r="9" spans="1:7" ht="14.4" customHeight="1" x14ac:dyDescent="0.3">
      <c r="A9" s="513" t="s">
        <v>1581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302" t="s">
        <v>1816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14.4" customHeight="1" thickBot="1" x14ac:dyDescent="0.35">
      <c r="A2" s="212" t="s">
        <v>255</v>
      </c>
      <c r="B2" s="116"/>
      <c r="C2" s="291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108</v>
      </c>
      <c r="E3" s="88">
        <f t="shared" ref="E3:N3" si="0">SUBTOTAL(9,E6:E1048576)</f>
        <v>38164</v>
      </c>
      <c r="F3" s="89">
        <f t="shared" si="0"/>
        <v>10722980.640000001</v>
      </c>
      <c r="G3" s="66"/>
      <c r="H3" s="66"/>
      <c r="I3" s="89">
        <f t="shared" si="0"/>
        <v>42341</v>
      </c>
      <c r="J3" s="89">
        <f t="shared" si="0"/>
        <v>11048313.749999996</v>
      </c>
      <c r="K3" s="66"/>
      <c r="L3" s="66"/>
      <c r="M3" s="89">
        <f t="shared" si="0"/>
        <v>37800</v>
      </c>
      <c r="N3" s="89">
        <f t="shared" si="0"/>
        <v>10615312.6</v>
      </c>
      <c r="O3" s="67">
        <f>IF(F3=0,0,N3/F3)</f>
        <v>0.98995913136331082</v>
      </c>
      <c r="P3" s="90">
        <f>IF(M3=0,0,N3/M3)</f>
        <v>280.82837566137567</v>
      </c>
    </row>
    <row r="4" spans="1:16" ht="14.4" customHeight="1" x14ac:dyDescent="0.3">
      <c r="A4" s="368" t="s">
        <v>82</v>
      </c>
      <c r="B4" s="369" t="s">
        <v>83</v>
      </c>
      <c r="C4" s="374" t="s">
        <v>58</v>
      </c>
      <c r="D4" s="370" t="s">
        <v>57</v>
      </c>
      <c r="E4" s="371">
        <v>2013</v>
      </c>
      <c r="F4" s="372"/>
      <c r="G4" s="87"/>
      <c r="H4" s="87"/>
      <c r="I4" s="371">
        <v>2014</v>
      </c>
      <c r="J4" s="372"/>
      <c r="K4" s="87"/>
      <c r="L4" s="87"/>
      <c r="M4" s="371">
        <v>2015</v>
      </c>
      <c r="N4" s="372"/>
      <c r="O4" s="373" t="s">
        <v>2</v>
      </c>
      <c r="P4" s="367" t="s">
        <v>84</v>
      </c>
    </row>
    <row r="5" spans="1:16" ht="14.4" customHeight="1" thickBot="1" x14ac:dyDescent="0.35">
      <c r="A5" s="519"/>
      <c r="B5" s="520"/>
      <c r="C5" s="521"/>
      <c r="D5" s="522"/>
      <c r="E5" s="523" t="s">
        <v>59</v>
      </c>
      <c r="F5" s="524" t="s">
        <v>14</v>
      </c>
      <c r="G5" s="525"/>
      <c r="H5" s="525"/>
      <c r="I5" s="523" t="s">
        <v>59</v>
      </c>
      <c r="J5" s="524" t="s">
        <v>14</v>
      </c>
      <c r="K5" s="525"/>
      <c r="L5" s="525"/>
      <c r="M5" s="523" t="s">
        <v>59</v>
      </c>
      <c r="N5" s="524" t="s">
        <v>14</v>
      </c>
      <c r="O5" s="526"/>
      <c r="P5" s="527"/>
    </row>
    <row r="6" spans="1:16" ht="14.4" customHeight="1" x14ac:dyDescent="0.3">
      <c r="A6" s="415" t="s">
        <v>1584</v>
      </c>
      <c r="B6" s="416" t="s">
        <v>1585</v>
      </c>
      <c r="C6" s="416" t="s">
        <v>1586</v>
      </c>
      <c r="D6" s="416"/>
      <c r="E6" s="419">
        <v>3</v>
      </c>
      <c r="F6" s="419">
        <v>12.45</v>
      </c>
      <c r="G6" s="416">
        <v>1</v>
      </c>
      <c r="H6" s="416">
        <v>4.1499999999999995</v>
      </c>
      <c r="I6" s="419"/>
      <c r="J6" s="419"/>
      <c r="K6" s="416"/>
      <c r="L6" s="416"/>
      <c r="M6" s="419"/>
      <c r="N6" s="419"/>
      <c r="O6" s="438"/>
      <c r="P6" s="420"/>
    </row>
    <row r="7" spans="1:16" ht="14.4" customHeight="1" x14ac:dyDescent="0.3">
      <c r="A7" s="421" t="s">
        <v>1584</v>
      </c>
      <c r="B7" s="422" t="s">
        <v>1585</v>
      </c>
      <c r="C7" s="422" t="s">
        <v>1587</v>
      </c>
      <c r="D7" s="422"/>
      <c r="E7" s="425">
        <v>4</v>
      </c>
      <c r="F7" s="425">
        <v>1332</v>
      </c>
      <c r="G7" s="422">
        <v>1</v>
      </c>
      <c r="H7" s="422">
        <v>333</v>
      </c>
      <c r="I7" s="425">
        <v>1</v>
      </c>
      <c r="J7" s="425">
        <v>333</v>
      </c>
      <c r="K7" s="422">
        <v>0.25</v>
      </c>
      <c r="L7" s="422">
        <v>333</v>
      </c>
      <c r="M7" s="425">
        <v>1</v>
      </c>
      <c r="N7" s="425">
        <v>333</v>
      </c>
      <c r="O7" s="447">
        <v>0.25</v>
      </c>
      <c r="P7" s="426">
        <v>333</v>
      </c>
    </row>
    <row r="8" spans="1:16" ht="14.4" customHeight="1" x14ac:dyDescent="0.3">
      <c r="A8" s="421" t="s">
        <v>1584</v>
      </c>
      <c r="B8" s="422" t="s">
        <v>1585</v>
      </c>
      <c r="C8" s="422" t="s">
        <v>1588</v>
      </c>
      <c r="D8" s="422"/>
      <c r="E8" s="425">
        <v>3</v>
      </c>
      <c r="F8" s="425">
        <v>4971</v>
      </c>
      <c r="G8" s="422">
        <v>1</v>
      </c>
      <c r="H8" s="422">
        <v>1657</v>
      </c>
      <c r="I8" s="425">
        <v>2</v>
      </c>
      <c r="J8" s="425">
        <v>3314</v>
      </c>
      <c r="K8" s="422">
        <v>0.66666666666666663</v>
      </c>
      <c r="L8" s="422">
        <v>1657</v>
      </c>
      <c r="M8" s="425">
        <v>1</v>
      </c>
      <c r="N8" s="425">
        <v>1657</v>
      </c>
      <c r="O8" s="447">
        <v>0.33333333333333331</v>
      </c>
      <c r="P8" s="426">
        <v>1657</v>
      </c>
    </row>
    <row r="9" spans="1:16" ht="14.4" customHeight="1" x14ac:dyDescent="0.3">
      <c r="A9" s="421" t="s">
        <v>1584</v>
      </c>
      <c r="B9" s="422" t="s">
        <v>1585</v>
      </c>
      <c r="C9" s="422" t="s">
        <v>1589</v>
      </c>
      <c r="D9" s="422"/>
      <c r="E9" s="425">
        <v>3</v>
      </c>
      <c r="F9" s="425">
        <v>3537</v>
      </c>
      <c r="G9" s="422">
        <v>1</v>
      </c>
      <c r="H9" s="422">
        <v>1179</v>
      </c>
      <c r="I9" s="425">
        <v>2</v>
      </c>
      <c r="J9" s="425">
        <v>2358</v>
      </c>
      <c r="K9" s="422">
        <v>0.66666666666666663</v>
      </c>
      <c r="L9" s="422">
        <v>1179</v>
      </c>
      <c r="M9" s="425"/>
      <c r="N9" s="425"/>
      <c r="O9" s="447"/>
      <c r="P9" s="426"/>
    </row>
    <row r="10" spans="1:16" ht="14.4" customHeight="1" x14ac:dyDescent="0.3">
      <c r="A10" s="421" t="s">
        <v>1584</v>
      </c>
      <c r="B10" s="422" t="s">
        <v>1585</v>
      </c>
      <c r="C10" s="422" t="s">
        <v>1590</v>
      </c>
      <c r="D10" s="422"/>
      <c r="E10" s="425"/>
      <c r="F10" s="425"/>
      <c r="G10" s="422"/>
      <c r="H10" s="422"/>
      <c r="I10" s="425"/>
      <c r="J10" s="425"/>
      <c r="K10" s="422"/>
      <c r="L10" s="422"/>
      <c r="M10" s="425">
        <v>1</v>
      </c>
      <c r="N10" s="425">
        <v>185</v>
      </c>
      <c r="O10" s="447"/>
      <c r="P10" s="426">
        <v>185</v>
      </c>
    </row>
    <row r="11" spans="1:16" ht="14.4" customHeight="1" x14ac:dyDescent="0.3">
      <c r="A11" s="421" t="s">
        <v>1584</v>
      </c>
      <c r="B11" s="422" t="s">
        <v>1585</v>
      </c>
      <c r="C11" s="422" t="s">
        <v>1591</v>
      </c>
      <c r="D11" s="422"/>
      <c r="E11" s="425">
        <v>1</v>
      </c>
      <c r="F11" s="425">
        <v>1281</v>
      </c>
      <c r="G11" s="422">
        <v>1</v>
      </c>
      <c r="H11" s="422">
        <v>1281</v>
      </c>
      <c r="I11" s="425">
        <v>1</v>
      </c>
      <c r="J11" s="425">
        <v>1281</v>
      </c>
      <c r="K11" s="422">
        <v>1</v>
      </c>
      <c r="L11" s="422">
        <v>1281</v>
      </c>
      <c r="M11" s="425">
        <v>1</v>
      </c>
      <c r="N11" s="425">
        <v>1281</v>
      </c>
      <c r="O11" s="447">
        <v>1</v>
      </c>
      <c r="P11" s="426">
        <v>1281</v>
      </c>
    </row>
    <row r="12" spans="1:16" ht="14.4" customHeight="1" x14ac:dyDescent="0.3">
      <c r="A12" s="421" t="s">
        <v>1584</v>
      </c>
      <c r="B12" s="422" t="s">
        <v>1585</v>
      </c>
      <c r="C12" s="422" t="s">
        <v>1592</v>
      </c>
      <c r="D12" s="422"/>
      <c r="E12" s="425">
        <v>45</v>
      </c>
      <c r="F12" s="425">
        <v>5085</v>
      </c>
      <c r="G12" s="422">
        <v>1</v>
      </c>
      <c r="H12" s="422">
        <v>113</v>
      </c>
      <c r="I12" s="425">
        <v>28</v>
      </c>
      <c r="J12" s="425">
        <v>3164</v>
      </c>
      <c r="K12" s="422">
        <v>0.62222222222222223</v>
      </c>
      <c r="L12" s="422">
        <v>113</v>
      </c>
      <c r="M12" s="425">
        <v>46</v>
      </c>
      <c r="N12" s="425">
        <v>5198</v>
      </c>
      <c r="O12" s="447">
        <v>1.0222222222222221</v>
      </c>
      <c r="P12" s="426">
        <v>113</v>
      </c>
    </row>
    <row r="13" spans="1:16" ht="14.4" customHeight="1" x14ac:dyDescent="0.3">
      <c r="A13" s="421" t="s">
        <v>1584</v>
      </c>
      <c r="B13" s="422" t="s">
        <v>1585</v>
      </c>
      <c r="C13" s="422" t="s">
        <v>1593</v>
      </c>
      <c r="D13" s="422"/>
      <c r="E13" s="425"/>
      <c r="F13" s="425"/>
      <c r="G13" s="422"/>
      <c r="H13" s="422"/>
      <c r="I13" s="425">
        <v>1</v>
      </c>
      <c r="J13" s="425">
        <v>132</v>
      </c>
      <c r="K13" s="422"/>
      <c r="L13" s="422">
        <v>132</v>
      </c>
      <c r="M13" s="425"/>
      <c r="N13" s="425"/>
      <c r="O13" s="447"/>
      <c r="P13" s="426"/>
    </row>
    <row r="14" spans="1:16" ht="14.4" customHeight="1" x14ac:dyDescent="0.3">
      <c r="A14" s="421" t="s">
        <v>1584</v>
      </c>
      <c r="B14" s="422" t="s">
        <v>1585</v>
      </c>
      <c r="C14" s="422" t="s">
        <v>1594</v>
      </c>
      <c r="D14" s="422"/>
      <c r="E14" s="425">
        <v>4</v>
      </c>
      <c r="F14" s="425">
        <v>876</v>
      </c>
      <c r="G14" s="422">
        <v>1</v>
      </c>
      <c r="H14" s="422">
        <v>219</v>
      </c>
      <c r="I14" s="425">
        <v>2</v>
      </c>
      <c r="J14" s="425">
        <v>438</v>
      </c>
      <c r="K14" s="422">
        <v>0.5</v>
      </c>
      <c r="L14" s="422">
        <v>219</v>
      </c>
      <c r="M14" s="425">
        <v>11</v>
      </c>
      <c r="N14" s="425">
        <v>2409</v>
      </c>
      <c r="O14" s="447">
        <v>2.75</v>
      </c>
      <c r="P14" s="426">
        <v>219</v>
      </c>
    </row>
    <row r="15" spans="1:16" ht="14.4" customHeight="1" x14ac:dyDescent="0.3">
      <c r="A15" s="421" t="s">
        <v>1584</v>
      </c>
      <c r="B15" s="422" t="s">
        <v>1585</v>
      </c>
      <c r="C15" s="422" t="s">
        <v>1595</v>
      </c>
      <c r="D15" s="422"/>
      <c r="E15" s="425">
        <v>2</v>
      </c>
      <c r="F15" s="425">
        <v>472</v>
      </c>
      <c r="G15" s="422">
        <v>1</v>
      </c>
      <c r="H15" s="422">
        <v>236</v>
      </c>
      <c r="I15" s="425">
        <v>7</v>
      </c>
      <c r="J15" s="425">
        <v>1652</v>
      </c>
      <c r="K15" s="422">
        <v>3.5</v>
      </c>
      <c r="L15" s="422">
        <v>236</v>
      </c>
      <c r="M15" s="425">
        <v>9</v>
      </c>
      <c r="N15" s="425">
        <v>2124</v>
      </c>
      <c r="O15" s="447">
        <v>4.5</v>
      </c>
      <c r="P15" s="426">
        <v>236</v>
      </c>
    </row>
    <row r="16" spans="1:16" ht="14.4" customHeight="1" x14ac:dyDescent="0.3">
      <c r="A16" s="421" t="s">
        <v>1584</v>
      </c>
      <c r="B16" s="422" t="s">
        <v>1585</v>
      </c>
      <c r="C16" s="422" t="s">
        <v>1596</v>
      </c>
      <c r="D16" s="422"/>
      <c r="E16" s="425">
        <v>16</v>
      </c>
      <c r="F16" s="425">
        <v>2496</v>
      </c>
      <c r="G16" s="422">
        <v>1</v>
      </c>
      <c r="H16" s="422">
        <v>156</v>
      </c>
      <c r="I16" s="425">
        <v>21</v>
      </c>
      <c r="J16" s="425">
        <v>3276</v>
      </c>
      <c r="K16" s="422">
        <v>1.3125</v>
      </c>
      <c r="L16" s="422">
        <v>156</v>
      </c>
      <c r="M16" s="425">
        <v>19</v>
      </c>
      <c r="N16" s="425">
        <v>2964</v>
      </c>
      <c r="O16" s="447">
        <v>1.1875</v>
      </c>
      <c r="P16" s="426">
        <v>156</v>
      </c>
    </row>
    <row r="17" spans="1:16" ht="14.4" customHeight="1" x14ac:dyDescent="0.3">
      <c r="A17" s="421" t="s">
        <v>1584</v>
      </c>
      <c r="B17" s="422" t="s">
        <v>1585</v>
      </c>
      <c r="C17" s="422" t="s">
        <v>1597</v>
      </c>
      <c r="D17" s="422"/>
      <c r="E17" s="425">
        <v>13</v>
      </c>
      <c r="F17" s="425">
        <v>2470</v>
      </c>
      <c r="G17" s="422">
        <v>1</v>
      </c>
      <c r="H17" s="422">
        <v>190</v>
      </c>
      <c r="I17" s="425">
        <v>9</v>
      </c>
      <c r="J17" s="425">
        <v>950</v>
      </c>
      <c r="K17" s="422">
        <v>0.38461538461538464</v>
      </c>
      <c r="L17" s="422">
        <v>105.55555555555556</v>
      </c>
      <c r="M17" s="425">
        <v>9</v>
      </c>
      <c r="N17" s="425">
        <v>1710</v>
      </c>
      <c r="O17" s="447">
        <v>0.69230769230769229</v>
      </c>
      <c r="P17" s="426">
        <v>190</v>
      </c>
    </row>
    <row r="18" spans="1:16" ht="14.4" customHeight="1" x14ac:dyDescent="0.3">
      <c r="A18" s="421" t="s">
        <v>1584</v>
      </c>
      <c r="B18" s="422" t="s">
        <v>1585</v>
      </c>
      <c r="C18" s="422" t="s">
        <v>1598</v>
      </c>
      <c r="D18" s="422"/>
      <c r="E18" s="425">
        <v>1</v>
      </c>
      <c r="F18" s="425">
        <v>84</v>
      </c>
      <c r="G18" s="422">
        <v>1</v>
      </c>
      <c r="H18" s="422">
        <v>84</v>
      </c>
      <c r="I18" s="425">
        <v>2</v>
      </c>
      <c r="J18" s="425">
        <v>168</v>
      </c>
      <c r="K18" s="422">
        <v>2</v>
      </c>
      <c r="L18" s="422">
        <v>84</v>
      </c>
      <c r="M18" s="425">
        <v>6</v>
      </c>
      <c r="N18" s="425">
        <v>504</v>
      </c>
      <c r="O18" s="447">
        <v>6</v>
      </c>
      <c r="P18" s="426">
        <v>84</v>
      </c>
    </row>
    <row r="19" spans="1:16" ht="14.4" customHeight="1" x14ac:dyDescent="0.3">
      <c r="A19" s="421" t="s">
        <v>1584</v>
      </c>
      <c r="B19" s="422" t="s">
        <v>1585</v>
      </c>
      <c r="C19" s="422" t="s">
        <v>1599</v>
      </c>
      <c r="D19" s="422"/>
      <c r="E19" s="425">
        <v>4</v>
      </c>
      <c r="F19" s="425">
        <v>420</v>
      </c>
      <c r="G19" s="422">
        <v>1</v>
      </c>
      <c r="H19" s="422">
        <v>105</v>
      </c>
      <c r="I19" s="425">
        <v>5</v>
      </c>
      <c r="J19" s="425">
        <v>525</v>
      </c>
      <c r="K19" s="422">
        <v>1.25</v>
      </c>
      <c r="L19" s="422">
        <v>105</v>
      </c>
      <c r="M19" s="425">
        <v>3</v>
      </c>
      <c r="N19" s="425">
        <v>315</v>
      </c>
      <c r="O19" s="447">
        <v>0.75</v>
      </c>
      <c r="P19" s="426">
        <v>105</v>
      </c>
    </row>
    <row r="20" spans="1:16" ht="14.4" customHeight="1" x14ac:dyDescent="0.3">
      <c r="A20" s="421" t="s">
        <v>1584</v>
      </c>
      <c r="B20" s="422" t="s">
        <v>1585</v>
      </c>
      <c r="C20" s="422" t="s">
        <v>1600</v>
      </c>
      <c r="D20" s="422"/>
      <c r="E20" s="425">
        <v>48</v>
      </c>
      <c r="F20" s="425">
        <v>28608</v>
      </c>
      <c r="G20" s="422">
        <v>1</v>
      </c>
      <c r="H20" s="422">
        <v>596</v>
      </c>
      <c r="I20" s="425">
        <v>66</v>
      </c>
      <c r="J20" s="425">
        <v>39336</v>
      </c>
      <c r="K20" s="422">
        <v>1.375</v>
      </c>
      <c r="L20" s="422">
        <v>596</v>
      </c>
      <c r="M20" s="425">
        <v>49</v>
      </c>
      <c r="N20" s="425">
        <v>29204</v>
      </c>
      <c r="O20" s="447">
        <v>1.0208333333333333</v>
      </c>
      <c r="P20" s="426">
        <v>596</v>
      </c>
    </row>
    <row r="21" spans="1:16" ht="14.4" customHeight="1" x14ac:dyDescent="0.3">
      <c r="A21" s="421" t="s">
        <v>1584</v>
      </c>
      <c r="B21" s="422" t="s">
        <v>1585</v>
      </c>
      <c r="C21" s="422" t="s">
        <v>1601</v>
      </c>
      <c r="D21" s="422"/>
      <c r="E21" s="425">
        <v>22</v>
      </c>
      <c r="F21" s="425">
        <v>14652</v>
      </c>
      <c r="G21" s="422">
        <v>1</v>
      </c>
      <c r="H21" s="422">
        <v>666</v>
      </c>
      <c r="I21" s="425">
        <v>18</v>
      </c>
      <c r="J21" s="425">
        <v>11988</v>
      </c>
      <c r="K21" s="422">
        <v>0.81818181818181823</v>
      </c>
      <c r="L21" s="422">
        <v>666</v>
      </c>
      <c r="M21" s="425">
        <v>7</v>
      </c>
      <c r="N21" s="425">
        <v>4662</v>
      </c>
      <c r="O21" s="447">
        <v>0.31818181818181818</v>
      </c>
      <c r="P21" s="426">
        <v>666</v>
      </c>
    </row>
    <row r="22" spans="1:16" ht="14.4" customHeight="1" x14ac:dyDescent="0.3">
      <c r="A22" s="421" t="s">
        <v>1584</v>
      </c>
      <c r="B22" s="422" t="s">
        <v>1585</v>
      </c>
      <c r="C22" s="422" t="s">
        <v>1602</v>
      </c>
      <c r="D22" s="422"/>
      <c r="E22" s="425">
        <v>1</v>
      </c>
      <c r="F22" s="425">
        <v>770</v>
      </c>
      <c r="G22" s="422">
        <v>1</v>
      </c>
      <c r="H22" s="422">
        <v>770</v>
      </c>
      <c r="I22" s="425">
        <v>1</v>
      </c>
      <c r="J22" s="425">
        <v>770</v>
      </c>
      <c r="K22" s="422">
        <v>1</v>
      </c>
      <c r="L22" s="422">
        <v>770</v>
      </c>
      <c r="M22" s="425"/>
      <c r="N22" s="425"/>
      <c r="O22" s="447"/>
      <c r="P22" s="426"/>
    </row>
    <row r="23" spans="1:16" ht="14.4" customHeight="1" x14ac:dyDescent="0.3">
      <c r="A23" s="421" t="s">
        <v>1584</v>
      </c>
      <c r="B23" s="422" t="s">
        <v>1585</v>
      </c>
      <c r="C23" s="422" t="s">
        <v>1603</v>
      </c>
      <c r="D23" s="422"/>
      <c r="E23" s="425">
        <v>24</v>
      </c>
      <c r="F23" s="425">
        <v>28128</v>
      </c>
      <c r="G23" s="422">
        <v>1</v>
      </c>
      <c r="H23" s="422">
        <v>1172</v>
      </c>
      <c r="I23" s="425">
        <v>37</v>
      </c>
      <c r="J23" s="425">
        <v>43364</v>
      </c>
      <c r="K23" s="422">
        <v>1.5416666666666667</v>
      </c>
      <c r="L23" s="422">
        <v>1172</v>
      </c>
      <c r="M23" s="425">
        <v>33</v>
      </c>
      <c r="N23" s="425">
        <v>38676</v>
      </c>
      <c r="O23" s="447">
        <v>1.375</v>
      </c>
      <c r="P23" s="426">
        <v>1172</v>
      </c>
    </row>
    <row r="24" spans="1:16" ht="14.4" customHeight="1" x14ac:dyDescent="0.3">
      <c r="A24" s="421" t="s">
        <v>1584</v>
      </c>
      <c r="B24" s="422" t="s">
        <v>1585</v>
      </c>
      <c r="C24" s="422" t="s">
        <v>1604</v>
      </c>
      <c r="D24" s="422"/>
      <c r="E24" s="425">
        <v>28</v>
      </c>
      <c r="F24" s="425">
        <v>22400</v>
      </c>
      <c r="G24" s="422">
        <v>1</v>
      </c>
      <c r="H24" s="422">
        <v>800</v>
      </c>
      <c r="I24" s="425">
        <v>27</v>
      </c>
      <c r="J24" s="425">
        <v>21600</v>
      </c>
      <c r="K24" s="422">
        <v>0.9642857142857143</v>
      </c>
      <c r="L24" s="422">
        <v>800</v>
      </c>
      <c r="M24" s="425">
        <v>32</v>
      </c>
      <c r="N24" s="425">
        <v>25600</v>
      </c>
      <c r="O24" s="447">
        <v>1.1428571428571428</v>
      </c>
      <c r="P24" s="426">
        <v>800</v>
      </c>
    </row>
    <row r="25" spans="1:16" ht="14.4" customHeight="1" x14ac:dyDescent="0.3">
      <c r="A25" s="421" t="s">
        <v>1584</v>
      </c>
      <c r="B25" s="422" t="s">
        <v>1585</v>
      </c>
      <c r="C25" s="422" t="s">
        <v>1605</v>
      </c>
      <c r="D25" s="422"/>
      <c r="E25" s="425"/>
      <c r="F25" s="425"/>
      <c r="G25" s="422"/>
      <c r="H25" s="422"/>
      <c r="I25" s="425">
        <v>12</v>
      </c>
      <c r="J25" s="425">
        <v>8940</v>
      </c>
      <c r="K25" s="422"/>
      <c r="L25" s="422">
        <v>745</v>
      </c>
      <c r="M25" s="425">
        <v>8</v>
      </c>
      <c r="N25" s="425">
        <v>5960</v>
      </c>
      <c r="O25" s="447"/>
      <c r="P25" s="426">
        <v>745</v>
      </c>
    </row>
    <row r="26" spans="1:16" ht="14.4" customHeight="1" x14ac:dyDescent="0.3">
      <c r="A26" s="421" t="s">
        <v>1584</v>
      </c>
      <c r="B26" s="422" t="s">
        <v>1585</v>
      </c>
      <c r="C26" s="422" t="s">
        <v>1606</v>
      </c>
      <c r="D26" s="422"/>
      <c r="E26" s="425">
        <v>20</v>
      </c>
      <c r="F26" s="425">
        <v>14900</v>
      </c>
      <c r="G26" s="422">
        <v>1</v>
      </c>
      <c r="H26" s="422">
        <v>745</v>
      </c>
      <c r="I26" s="425">
        <v>19</v>
      </c>
      <c r="J26" s="425">
        <v>14155</v>
      </c>
      <c r="K26" s="422">
        <v>0.95</v>
      </c>
      <c r="L26" s="422">
        <v>745</v>
      </c>
      <c r="M26" s="425">
        <v>29</v>
      </c>
      <c r="N26" s="425">
        <v>21605</v>
      </c>
      <c r="O26" s="447">
        <v>1.45</v>
      </c>
      <c r="P26" s="426">
        <v>745</v>
      </c>
    </row>
    <row r="27" spans="1:16" ht="14.4" customHeight="1" x14ac:dyDescent="0.3">
      <c r="A27" s="421" t="s">
        <v>1584</v>
      </c>
      <c r="B27" s="422" t="s">
        <v>1585</v>
      </c>
      <c r="C27" s="422" t="s">
        <v>1607</v>
      </c>
      <c r="D27" s="422"/>
      <c r="E27" s="425">
        <v>2</v>
      </c>
      <c r="F27" s="425">
        <v>1122</v>
      </c>
      <c r="G27" s="422">
        <v>1</v>
      </c>
      <c r="H27" s="422">
        <v>561</v>
      </c>
      <c r="I27" s="425"/>
      <c r="J27" s="425"/>
      <c r="K27" s="422"/>
      <c r="L27" s="422"/>
      <c r="M27" s="425"/>
      <c r="N27" s="425"/>
      <c r="O27" s="447"/>
      <c r="P27" s="426"/>
    </row>
    <row r="28" spans="1:16" ht="14.4" customHeight="1" x14ac:dyDescent="0.3">
      <c r="A28" s="421" t="s">
        <v>1584</v>
      </c>
      <c r="B28" s="422" t="s">
        <v>1585</v>
      </c>
      <c r="C28" s="422" t="s">
        <v>1608</v>
      </c>
      <c r="D28" s="422"/>
      <c r="E28" s="425">
        <v>9</v>
      </c>
      <c r="F28" s="425">
        <v>5328</v>
      </c>
      <c r="G28" s="422">
        <v>1</v>
      </c>
      <c r="H28" s="422">
        <v>592</v>
      </c>
      <c r="I28" s="425">
        <v>6</v>
      </c>
      <c r="J28" s="425">
        <v>3552</v>
      </c>
      <c r="K28" s="422">
        <v>0.66666666666666663</v>
      </c>
      <c r="L28" s="422">
        <v>592</v>
      </c>
      <c r="M28" s="425">
        <v>3</v>
      </c>
      <c r="N28" s="425">
        <v>1776</v>
      </c>
      <c r="O28" s="447">
        <v>0.33333333333333331</v>
      </c>
      <c r="P28" s="426">
        <v>592</v>
      </c>
    </row>
    <row r="29" spans="1:16" ht="14.4" customHeight="1" x14ac:dyDescent="0.3">
      <c r="A29" s="421" t="s">
        <v>1584</v>
      </c>
      <c r="B29" s="422" t="s">
        <v>1585</v>
      </c>
      <c r="C29" s="422" t="s">
        <v>1609</v>
      </c>
      <c r="D29" s="422"/>
      <c r="E29" s="425">
        <v>80</v>
      </c>
      <c r="F29" s="425">
        <v>44880</v>
      </c>
      <c r="G29" s="422">
        <v>1</v>
      </c>
      <c r="H29" s="422">
        <v>561</v>
      </c>
      <c r="I29" s="425">
        <v>71</v>
      </c>
      <c r="J29" s="425">
        <v>39831</v>
      </c>
      <c r="K29" s="422">
        <v>0.88749999999999996</v>
      </c>
      <c r="L29" s="422">
        <v>561</v>
      </c>
      <c r="M29" s="425">
        <v>78</v>
      </c>
      <c r="N29" s="425">
        <v>43758</v>
      </c>
      <c r="O29" s="447">
        <v>0.97499999999999998</v>
      </c>
      <c r="P29" s="426">
        <v>561</v>
      </c>
    </row>
    <row r="30" spans="1:16" ht="14.4" customHeight="1" x14ac:dyDescent="0.3">
      <c r="A30" s="421" t="s">
        <v>1584</v>
      </c>
      <c r="B30" s="422" t="s">
        <v>1585</v>
      </c>
      <c r="C30" s="422" t="s">
        <v>1610</v>
      </c>
      <c r="D30" s="422"/>
      <c r="E30" s="425">
        <v>70</v>
      </c>
      <c r="F30" s="425">
        <v>36330</v>
      </c>
      <c r="G30" s="422">
        <v>1</v>
      </c>
      <c r="H30" s="422">
        <v>519</v>
      </c>
      <c r="I30" s="425">
        <v>75</v>
      </c>
      <c r="J30" s="425">
        <v>38925</v>
      </c>
      <c r="K30" s="422">
        <v>1.0714285714285714</v>
      </c>
      <c r="L30" s="422">
        <v>519</v>
      </c>
      <c r="M30" s="425">
        <v>75</v>
      </c>
      <c r="N30" s="425">
        <v>38925</v>
      </c>
      <c r="O30" s="447">
        <v>1.0714285714285714</v>
      </c>
      <c r="P30" s="426">
        <v>519</v>
      </c>
    </row>
    <row r="31" spans="1:16" ht="14.4" customHeight="1" x14ac:dyDescent="0.3">
      <c r="A31" s="421" t="s">
        <v>1584</v>
      </c>
      <c r="B31" s="422" t="s">
        <v>1585</v>
      </c>
      <c r="C31" s="422" t="s">
        <v>1611</v>
      </c>
      <c r="D31" s="422"/>
      <c r="E31" s="425">
        <v>5</v>
      </c>
      <c r="F31" s="425">
        <v>1605</v>
      </c>
      <c r="G31" s="422">
        <v>1</v>
      </c>
      <c r="H31" s="422">
        <v>321</v>
      </c>
      <c r="I31" s="425">
        <v>6</v>
      </c>
      <c r="J31" s="425">
        <v>1926</v>
      </c>
      <c r="K31" s="422">
        <v>1.2</v>
      </c>
      <c r="L31" s="422">
        <v>321</v>
      </c>
      <c r="M31" s="425">
        <v>6</v>
      </c>
      <c r="N31" s="425">
        <v>1926</v>
      </c>
      <c r="O31" s="447">
        <v>1.2</v>
      </c>
      <c r="P31" s="426">
        <v>321</v>
      </c>
    </row>
    <row r="32" spans="1:16" ht="14.4" customHeight="1" x14ac:dyDescent="0.3">
      <c r="A32" s="421" t="s">
        <v>1584</v>
      </c>
      <c r="B32" s="422" t="s">
        <v>1585</v>
      </c>
      <c r="C32" s="422" t="s">
        <v>1612</v>
      </c>
      <c r="D32" s="422"/>
      <c r="E32" s="425">
        <v>4</v>
      </c>
      <c r="F32" s="425">
        <v>1284</v>
      </c>
      <c r="G32" s="422">
        <v>1</v>
      </c>
      <c r="H32" s="422">
        <v>321</v>
      </c>
      <c r="I32" s="425">
        <v>7</v>
      </c>
      <c r="J32" s="425">
        <v>2247</v>
      </c>
      <c r="K32" s="422">
        <v>1.75</v>
      </c>
      <c r="L32" s="422">
        <v>321</v>
      </c>
      <c r="M32" s="425">
        <v>10</v>
      </c>
      <c r="N32" s="425">
        <v>3210</v>
      </c>
      <c r="O32" s="447">
        <v>2.5</v>
      </c>
      <c r="P32" s="426">
        <v>321</v>
      </c>
    </row>
    <row r="33" spans="1:16" ht="14.4" customHeight="1" x14ac:dyDescent="0.3">
      <c r="A33" s="421" t="s">
        <v>1584</v>
      </c>
      <c r="B33" s="422" t="s">
        <v>1585</v>
      </c>
      <c r="C33" s="422" t="s">
        <v>1613</v>
      </c>
      <c r="D33" s="422"/>
      <c r="E33" s="425">
        <v>53</v>
      </c>
      <c r="F33" s="425">
        <v>17013</v>
      </c>
      <c r="G33" s="422">
        <v>1</v>
      </c>
      <c r="H33" s="422">
        <v>321</v>
      </c>
      <c r="I33" s="425">
        <v>57</v>
      </c>
      <c r="J33" s="425">
        <v>18297</v>
      </c>
      <c r="K33" s="422">
        <v>1.0754716981132075</v>
      </c>
      <c r="L33" s="422">
        <v>321</v>
      </c>
      <c r="M33" s="425">
        <v>43</v>
      </c>
      <c r="N33" s="425">
        <v>13803</v>
      </c>
      <c r="O33" s="447">
        <v>0.81132075471698117</v>
      </c>
      <c r="P33" s="426">
        <v>321</v>
      </c>
    </row>
    <row r="34" spans="1:16" ht="14.4" customHeight="1" x14ac:dyDescent="0.3">
      <c r="A34" s="421" t="s">
        <v>1584</v>
      </c>
      <c r="B34" s="422" t="s">
        <v>1585</v>
      </c>
      <c r="C34" s="422" t="s">
        <v>1614</v>
      </c>
      <c r="D34" s="422"/>
      <c r="E34" s="425">
        <v>1</v>
      </c>
      <c r="F34" s="425">
        <v>1230</v>
      </c>
      <c r="G34" s="422">
        <v>1</v>
      </c>
      <c r="H34" s="422">
        <v>1230</v>
      </c>
      <c r="I34" s="425">
        <v>4</v>
      </c>
      <c r="J34" s="425">
        <v>4920</v>
      </c>
      <c r="K34" s="422">
        <v>4</v>
      </c>
      <c r="L34" s="422">
        <v>1230</v>
      </c>
      <c r="M34" s="425">
        <v>2</v>
      </c>
      <c r="N34" s="425">
        <v>2460</v>
      </c>
      <c r="O34" s="447">
        <v>2</v>
      </c>
      <c r="P34" s="426">
        <v>1230</v>
      </c>
    </row>
    <row r="35" spans="1:16" ht="14.4" customHeight="1" x14ac:dyDescent="0.3">
      <c r="A35" s="421" t="s">
        <v>1584</v>
      </c>
      <c r="B35" s="422" t="s">
        <v>1585</v>
      </c>
      <c r="C35" s="422" t="s">
        <v>1615</v>
      </c>
      <c r="D35" s="422"/>
      <c r="E35" s="425">
        <v>67</v>
      </c>
      <c r="F35" s="425">
        <v>18894</v>
      </c>
      <c r="G35" s="422">
        <v>1</v>
      </c>
      <c r="H35" s="422">
        <v>282</v>
      </c>
      <c r="I35" s="425">
        <v>94</v>
      </c>
      <c r="J35" s="425">
        <v>25380</v>
      </c>
      <c r="K35" s="422">
        <v>1.3432835820895523</v>
      </c>
      <c r="L35" s="422">
        <v>270</v>
      </c>
      <c r="M35" s="425">
        <v>73</v>
      </c>
      <c r="N35" s="425">
        <v>20586</v>
      </c>
      <c r="O35" s="447">
        <v>1.0895522388059702</v>
      </c>
      <c r="P35" s="426">
        <v>282</v>
      </c>
    </row>
    <row r="36" spans="1:16" ht="14.4" customHeight="1" x14ac:dyDescent="0.3">
      <c r="A36" s="421" t="s">
        <v>1584</v>
      </c>
      <c r="B36" s="422" t="s">
        <v>1585</v>
      </c>
      <c r="C36" s="422" t="s">
        <v>1616</v>
      </c>
      <c r="D36" s="422"/>
      <c r="E36" s="425">
        <v>41</v>
      </c>
      <c r="F36" s="425">
        <v>27839</v>
      </c>
      <c r="G36" s="422">
        <v>1</v>
      </c>
      <c r="H36" s="422">
        <v>679</v>
      </c>
      <c r="I36" s="425">
        <v>29</v>
      </c>
      <c r="J36" s="425">
        <v>19691</v>
      </c>
      <c r="K36" s="422">
        <v>0.70731707317073167</v>
      </c>
      <c r="L36" s="422">
        <v>679</v>
      </c>
      <c r="M36" s="425">
        <v>34</v>
      </c>
      <c r="N36" s="425">
        <v>23086</v>
      </c>
      <c r="O36" s="447">
        <v>0.82926829268292679</v>
      </c>
      <c r="P36" s="426">
        <v>679</v>
      </c>
    </row>
    <row r="37" spans="1:16" ht="14.4" customHeight="1" x14ac:dyDescent="0.3">
      <c r="A37" s="421" t="s">
        <v>1584</v>
      </c>
      <c r="B37" s="422" t="s">
        <v>1585</v>
      </c>
      <c r="C37" s="422" t="s">
        <v>1617</v>
      </c>
      <c r="D37" s="422"/>
      <c r="E37" s="425">
        <v>20</v>
      </c>
      <c r="F37" s="425">
        <v>18580</v>
      </c>
      <c r="G37" s="422">
        <v>1</v>
      </c>
      <c r="H37" s="422">
        <v>929</v>
      </c>
      <c r="I37" s="425">
        <v>10</v>
      </c>
      <c r="J37" s="425">
        <v>9290</v>
      </c>
      <c r="K37" s="422">
        <v>0.5</v>
      </c>
      <c r="L37" s="422">
        <v>929</v>
      </c>
      <c r="M37" s="425">
        <v>19</v>
      </c>
      <c r="N37" s="425">
        <v>17651</v>
      </c>
      <c r="O37" s="447">
        <v>0.95</v>
      </c>
      <c r="P37" s="426">
        <v>929</v>
      </c>
    </row>
    <row r="38" spans="1:16" ht="14.4" customHeight="1" x14ac:dyDescent="0.3">
      <c r="A38" s="421" t="s">
        <v>1584</v>
      </c>
      <c r="B38" s="422" t="s">
        <v>1585</v>
      </c>
      <c r="C38" s="422" t="s">
        <v>1618</v>
      </c>
      <c r="D38" s="422"/>
      <c r="E38" s="425">
        <v>2</v>
      </c>
      <c r="F38" s="425">
        <v>416</v>
      </c>
      <c r="G38" s="422">
        <v>1</v>
      </c>
      <c r="H38" s="422">
        <v>208</v>
      </c>
      <c r="I38" s="425">
        <v>5</v>
      </c>
      <c r="J38" s="425">
        <v>1040</v>
      </c>
      <c r="K38" s="422">
        <v>2.5</v>
      </c>
      <c r="L38" s="422">
        <v>208</v>
      </c>
      <c r="M38" s="425">
        <v>2</v>
      </c>
      <c r="N38" s="425">
        <v>416</v>
      </c>
      <c r="O38" s="447">
        <v>1</v>
      </c>
      <c r="P38" s="426">
        <v>208</v>
      </c>
    </row>
    <row r="39" spans="1:16" ht="14.4" customHeight="1" x14ac:dyDescent="0.3">
      <c r="A39" s="421" t="s">
        <v>1584</v>
      </c>
      <c r="B39" s="422" t="s">
        <v>1585</v>
      </c>
      <c r="C39" s="422" t="s">
        <v>1619</v>
      </c>
      <c r="D39" s="422"/>
      <c r="E39" s="425"/>
      <c r="F39" s="425"/>
      <c r="G39" s="422"/>
      <c r="H39" s="422"/>
      <c r="I39" s="425"/>
      <c r="J39" s="425"/>
      <c r="K39" s="422"/>
      <c r="L39" s="422"/>
      <c r="M39" s="425">
        <v>1</v>
      </c>
      <c r="N39" s="425">
        <v>508</v>
      </c>
      <c r="O39" s="447"/>
      <c r="P39" s="426">
        <v>508</v>
      </c>
    </row>
    <row r="40" spans="1:16" ht="14.4" customHeight="1" x14ac:dyDescent="0.3">
      <c r="A40" s="421" t="s">
        <v>1584</v>
      </c>
      <c r="B40" s="422" t="s">
        <v>1585</v>
      </c>
      <c r="C40" s="422" t="s">
        <v>1620</v>
      </c>
      <c r="D40" s="422"/>
      <c r="E40" s="425">
        <v>16</v>
      </c>
      <c r="F40" s="425">
        <v>27840</v>
      </c>
      <c r="G40" s="422">
        <v>1</v>
      </c>
      <c r="H40" s="422">
        <v>1740</v>
      </c>
      <c r="I40" s="425">
        <v>14</v>
      </c>
      <c r="J40" s="425">
        <v>24360</v>
      </c>
      <c r="K40" s="422">
        <v>0.875</v>
      </c>
      <c r="L40" s="422">
        <v>1740</v>
      </c>
      <c r="M40" s="425">
        <v>36</v>
      </c>
      <c r="N40" s="425">
        <v>62640</v>
      </c>
      <c r="O40" s="447">
        <v>2.25</v>
      </c>
      <c r="P40" s="426">
        <v>1740</v>
      </c>
    </row>
    <row r="41" spans="1:16" ht="14.4" customHeight="1" x14ac:dyDescent="0.3">
      <c r="A41" s="421" t="s">
        <v>1584</v>
      </c>
      <c r="B41" s="422" t="s">
        <v>1585</v>
      </c>
      <c r="C41" s="422" t="s">
        <v>1621</v>
      </c>
      <c r="D41" s="422"/>
      <c r="E41" s="425">
        <v>12</v>
      </c>
      <c r="F41" s="425">
        <v>24288</v>
      </c>
      <c r="G41" s="422">
        <v>1</v>
      </c>
      <c r="H41" s="422">
        <v>2024</v>
      </c>
      <c r="I41" s="425">
        <v>11</v>
      </c>
      <c r="J41" s="425">
        <v>22264</v>
      </c>
      <c r="K41" s="422">
        <v>0.91666666666666663</v>
      </c>
      <c r="L41" s="422">
        <v>2024</v>
      </c>
      <c r="M41" s="425">
        <v>16</v>
      </c>
      <c r="N41" s="425">
        <v>32384</v>
      </c>
      <c r="O41" s="447">
        <v>1.3333333333333333</v>
      </c>
      <c r="P41" s="426">
        <v>2024</v>
      </c>
    </row>
    <row r="42" spans="1:16" ht="14.4" customHeight="1" x14ac:dyDescent="0.3">
      <c r="A42" s="421" t="s">
        <v>1584</v>
      </c>
      <c r="B42" s="422" t="s">
        <v>1585</v>
      </c>
      <c r="C42" s="422" t="s">
        <v>1622</v>
      </c>
      <c r="D42" s="422"/>
      <c r="E42" s="425">
        <v>1</v>
      </c>
      <c r="F42" s="425">
        <v>2010</v>
      </c>
      <c r="G42" s="422">
        <v>1</v>
      </c>
      <c r="H42" s="422">
        <v>2010</v>
      </c>
      <c r="I42" s="425"/>
      <c r="J42" s="425"/>
      <c r="K42" s="422"/>
      <c r="L42" s="422"/>
      <c r="M42" s="425">
        <v>7</v>
      </c>
      <c r="N42" s="425">
        <v>14070</v>
      </c>
      <c r="O42" s="447">
        <v>7</v>
      </c>
      <c r="P42" s="426">
        <v>2010</v>
      </c>
    </row>
    <row r="43" spans="1:16" ht="14.4" customHeight="1" x14ac:dyDescent="0.3">
      <c r="A43" s="421" t="s">
        <v>1584</v>
      </c>
      <c r="B43" s="422" t="s">
        <v>1585</v>
      </c>
      <c r="C43" s="422" t="s">
        <v>1623</v>
      </c>
      <c r="D43" s="422"/>
      <c r="E43" s="425">
        <v>5</v>
      </c>
      <c r="F43" s="425">
        <v>10730</v>
      </c>
      <c r="G43" s="422">
        <v>1</v>
      </c>
      <c r="H43" s="422">
        <v>2146</v>
      </c>
      <c r="I43" s="425">
        <v>4</v>
      </c>
      <c r="J43" s="425">
        <v>8584</v>
      </c>
      <c r="K43" s="422">
        <v>0.8</v>
      </c>
      <c r="L43" s="422">
        <v>2146</v>
      </c>
      <c r="M43" s="425">
        <v>7</v>
      </c>
      <c r="N43" s="425">
        <v>15022</v>
      </c>
      <c r="O43" s="447">
        <v>1.4</v>
      </c>
      <c r="P43" s="426">
        <v>2146</v>
      </c>
    </row>
    <row r="44" spans="1:16" ht="14.4" customHeight="1" x14ac:dyDescent="0.3">
      <c r="A44" s="421" t="s">
        <v>1584</v>
      </c>
      <c r="B44" s="422" t="s">
        <v>1585</v>
      </c>
      <c r="C44" s="422" t="s">
        <v>1624</v>
      </c>
      <c r="D44" s="422"/>
      <c r="E44" s="425">
        <v>1</v>
      </c>
      <c r="F44" s="425">
        <v>2490</v>
      </c>
      <c r="G44" s="422">
        <v>1</v>
      </c>
      <c r="H44" s="422">
        <v>2490</v>
      </c>
      <c r="I44" s="425"/>
      <c r="J44" s="425"/>
      <c r="K44" s="422"/>
      <c r="L44" s="422"/>
      <c r="M44" s="425"/>
      <c r="N44" s="425"/>
      <c r="O44" s="447"/>
      <c r="P44" s="426"/>
    </row>
    <row r="45" spans="1:16" ht="14.4" customHeight="1" x14ac:dyDescent="0.3">
      <c r="A45" s="421" t="s">
        <v>1584</v>
      </c>
      <c r="B45" s="422" t="s">
        <v>1585</v>
      </c>
      <c r="C45" s="422" t="s">
        <v>1625</v>
      </c>
      <c r="D45" s="422"/>
      <c r="E45" s="425">
        <v>3</v>
      </c>
      <c r="F45" s="425">
        <v>3738</v>
      </c>
      <c r="G45" s="422">
        <v>1</v>
      </c>
      <c r="H45" s="422">
        <v>1246</v>
      </c>
      <c r="I45" s="425">
        <v>2</v>
      </c>
      <c r="J45" s="425">
        <v>2492</v>
      </c>
      <c r="K45" s="422">
        <v>0.66666666666666663</v>
      </c>
      <c r="L45" s="422">
        <v>1246</v>
      </c>
      <c r="M45" s="425">
        <v>2</v>
      </c>
      <c r="N45" s="425">
        <v>2492</v>
      </c>
      <c r="O45" s="447">
        <v>0.66666666666666663</v>
      </c>
      <c r="P45" s="426">
        <v>1246</v>
      </c>
    </row>
    <row r="46" spans="1:16" ht="14.4" customHeight="1" x14ac:dyDescent="0.3">
      <c r="A46" s="421" t="s">
        <v>1584</v>
      </c>
      <c r="B46" s="422" t="s">
        <v>1585</v>
      </c>
      <c r="C46" s="422" t="s">
        <v>1626</v>
      </c>
      <c r="D46" s="422"/>
      <c r="E46" s="425">
        <v>2</v>
      </c>
      <c r="F46" s="425">
        <v>2690</v>
      </c>
      <c r="G46" s="422">
        <v>1</v>
      </c>
      <c r="H46" s="422">
        <v>1345</v>
      </c>
      <c r="I46" s="425">
        <v>2</v>
      </c>
      <c r="J46" s="425">
        <v>2690</v>
      </c>
      <c r="K46" s="422">
        <v>1</v>
      </c>
      <c r="L46" s="422">
        <v>1345</v>
      </c>
      <c r="M46" s="425">
        <v>1</v>
      </c>
      <c r="N46" s="425">
        <v>1345</v>
      </c>
      <c r="O46" s="447">
        <v>0.5</v>
      </c>
      <c r="P46" s="426">
        <v>1345</v>
      </c>
    </row>
    <row r="47" spans="1:16" ht="14.4" customHeight="1" x14ac:dyDescent="0.3">
      <c r="A47" s="421" t="s">
        <v>1584</v>
      </c>
      <c r="B47" s="422" t="s">
        <v>1585</v>
      </c>
      <c r="C47" s="422" t="s">
        <v>1627</v>
      </c>
      <c r="D47" s="422"/>
      <c r="E47" s="425">
        <v>48</v>
      </c>
      <c r="F47" s="425">
        <v>170592</v>
      </c>
      <c r="G47" s="422">
        <v>1</v>
      </c>
      <c r="H47" s="422">
        <v>3554</v>
      </c>
      <c r="I47" s="425">
        <v>50</v>
      </c>
      <c r="J47" s="425">
        <v>177700</v>
      </c>
      <c r="K47" s="422">
        <v>1.0416666666666667</v>
      </c>
      <c r="L47" s="422">
        <v>3554</v>
      </c>
      <c r="M47" s="425">
        <v>58</v>
      </c>
      <c r="N47" s="425">
        <v>206132</v>
      </c>
      <c r="O47" s="447">
        <v>1.2083333333333333</v>
      </c>
      <c r="P47" s="426">
        <v>3554</v>
      </c>
    </row>
    <row r="48" spans="1:16" ht="14.4" customHeight="1" x14ac:dyDescent="0.3">
      <c r="A48" s="421" t="s">
        <v>1584</v>
      </c>
      <c r="B48" s="422" t="s">
        <v>1585</v>
      </c>
      <c r="C48" s="422" t="s">
        <v>1628</v>
      </c>
      <c r="D48" s="422"/>
      <c r="E48" s="425">
        <v>24</v>
      </c>
      <c r="F48" s="425">
        <v>86808</v>
      </c>
      <c r="G48" s="422">
        <v>1</v>
      </c>
      <c r="H48" s="422">
        <v>3617</v>
      </c>
      <c r="I48" s="425">
        <v>23</v>
      </c>
      <c r="J48" s="425">
        <v>83191</v>
      </c>
      <c r="K48" s="422">
        <v>0.95833333333333337</v>
      </c>
      <c r="L48" s="422">
        <v>3617</v>
      </c>
      <c r="M48" s="425">
        <v>37</v>
      </c>
      <c r="N48" s="425">
        <v>133829</v>
      </c>
      <c r="O48" s="447">
        <v>1.5416666666666667</v>
      </c>
      <c r="P48" s="426">
        <v>3617</v>
      </c>
    </row>
    <row r="49" spans="1:16" ht="14.4" customHeight="1" x14ac:dyDescent="0.3">
      <c r="A49" s="421" t="s">
        <v>1584</v>
      </c>
      <c r="B49" s="422" t="s">
        <v>1585</v>
      </c>
      <c r="C49" s="422" t="s">
        <v>1629</v>
      </c>
      <c r="D49" s="422"/>
      <c r="E49" s="425">
        <v>4</v>
      </c>
      <c r="F49" s="425">
        <v>5404</v>
      </c>
      <c r="G49" s="422">
        <v>1</v>
      </c>
      <c r="H49" s="422">
        <v>1351</v>
      </c>
      <c r="I49" s="425">
        <v>5</v>
      </c>
      <c r="J49" s="425">
        <v>4053</v>
      </c>
      <c r="K49" s="422">
        <v>0.75</v>
      </c>
      <c r="L49" s="422">
        <v>810.6</v>
      </c>
      <c r="M49" s="425">
        <v>3</v>
      </c>
      <c r="N49" s="425">
        <v>4053</v>
      </c>
      <c r="O49" s="447">
        <v>0.75</v>
      </c>
      <c r="P49" s="426">
        <v>1351</v>
      </c>
    </row>
    <row r="50" spans="1:16" ht="14.4" customHeight="1" x14ac:dyDescent="0.3">
      <c r="A50" s="421" t="s">
        <v>1584</v>
      </c>
      <c r="B50" s="422" t="s">
        <v>1585</v>
      </c>
      <c r="C50" s="422" t="s">
        <v>1630</v>
      </c>
      <c r="D50" s="422"/>
      <c r="E50" s="425">
        <v>3</v>
      </c>
      <c r="F50" s="425">
        <v>492</v>
      </c>
      <c r="G50" s="422">
        <v>1</v>
      </c>
      <c r="H50" s="422">
        <v>164</v>
      </c>
      <c r="I50" s="425">
        <v>8</v>
      </c>
      <c r="J50" s="425">
        <v>1312</v>
      </c>
      <c r="K50" s="422">
        <v>2.6666666666666665</v>
      </c>
      <c r="L50" s="422">
        <v>164</v>
      </c>
      <c r="M50" s="425">
        <v>9</v>
      </c>
      <c r="N50" s="425">
        <v>1476</v>
      </c>
      <c r="O50" s="447">
        <v>3</v>
      </c>
      <c r="P50" s="426">
        <v>164</v>
      </c>
    </row>
    <row r="51" spans="1:16" ht="14.4" customHeight="1" x14ac:dyDescent="0.3">
      <c r="A51" s="421" t="s">
        <v>1584</v>
      </c>
      <c r="B51" s="422" t="s">
        <v>1585</v>
      </c>
      <c r="C51" s="422" t="s">
        <v>1631</v>
      </c>
      <c r="D51" s="422"/>
      <c r="E51" s="425">
        <v>27</v>
      </c>
      <c r="F51" s="425">
        <v>6075</v>
      </c>
      <c r="G51" s="422">
        <v>1</v>
      </c>
      <c r="H51" s="422">
        <v>225</v>
      </c>
      <c r="I51" s="425">
        <v>35</v>
      </c>
      <c r="J51" s="425">
        <v>7875</v>
      </c>
      <c r="K51" s="422">
        <v>1.2962962962962963</v>
      </c>
      <c r="L51" s="422">
        <v>225</v>
      </c>
      <c r="M51" s="425">
        <v>33</v>
      </c>
      <c r="N51" s="425">
        <v>7425</v>
      </c>
      <c r="O51" s="447">
        <v>1.2222222222222223</v>
      </c>
      <c r="P51" s="426">
        <v>225</v>
      </c>
    </row>
    <row r="52" spans="1:16" ht="14.4" customHeight="1" x14ac:dyDescent="0.3">
      <c r="A52" s="421" t="s">
        <v>1584</v>
      </c>
      <c r="B52" s="422" t="s">
        <v>1585</v>
      </c>
      <c r="C52" s="422" t="s">
        <v>1632</v>
      </c>
      <c r="D52" s="422"/>
      <c r="E52" s="425">
        <v>12</v>
      </c>
      <c r="F52" s="425">
        <v>4356</v>
      </c>
      <c r="G52" s="422">
        <v>1</v>
      </c>
      <c r="H52" s="422">
        <v>363</v>
      </c>
      <c r="I52" s="425">
        <v>10</v>
      </c>
      <c r="J52" s="425">
        <v>3630</v>
      </c>
      <c r="K52" s="422">
        <v>0.83333333333333337</v>
      </c>
      <c r="L52" s="422">
        <v>363</v>
      </c>
      <c r="M52" s="425">
        <v>10</v>
      </c>
      <c r="N52" s="425">
        <v>3630</v>
      </c>
      <c r="O52" s="447">
        <v>0.83333333333333337</v>
      </c>
      <c r="P52" s="426">
        <v>363</v>
      </c>
    </row>
    <row r="53" spans="1:16" ht="14.4" customHeight="1" x14ac:dyDescent="0.3">
      <c r="A53" s="421" t="s">
        <v>1584</v>
      </c>
      <c r="B53" s="422" t="s">
        <v>1585</v>
      </c>
      <c r="C53" s="422" t="s">
        <v>1633</v>
      </c>
      <c r="D53" s="422"/>
      <c r="E53" s="425">
        <v>24</v>
      </c>
      <c r="F53" s="425">
        <v>14088</v>
      </c>
      <c r="G53" s="422">
        <v>1</v>
      </c>
      <c r="H53" s="422">
        <v>587</v>
      </c>
      <c r="I53" s="425">
        <v>21</v>
      </c>
      <c r="J53" s="425">
        <v>12327</v>
      </c>
      <c r="K53" s="422">
        <v>0.875</v>
      </c>
      <c r="L53" s="422">
        <v>587</v>
      </c>
      <c r="M53" s="425">
        <v>19</v>
      </c>
      <c r="N53" s="425">
        <v>11153</v>
      </c>
      <c r="O53" s="447">
        <v>0.79166666666666663</v>
      </c>
      <c r="P53" s="426">
        <v>587</v>
      </c>
    </row>
    <row r="54" spans="1:16" ht="14.4" customHeight="1" x14ac:dyDescent="0.3">
      <c r="A54" s="421" t="s">
        <v>1584</v>
      </c>
      <c r="B54" s="422" t="s">
        <v>1585</v>
      </c>
      <c r="C54" s="422" t="s">
        <v>1634</v>
      </c>
      <c r="D54" s="422"/>
      <c r="E54" s="425">
        <v>2</v>
      </c>
      <c r="F54" s="425">
        <v>1200</v>
      </c>
      <c r="G54" s="422">
        <v>1</v>
      </c>
      <c r="H54" s="422">
        <v>600</v>
      </c>
      <c r="I54" s="425"/>
      <c r="J54" s="425"/>
      <c r="K54" s="422"/>
      <c r="L54" s="422"/>
      <c r="M54" s="425">
        <v>4</v>
      </c>
      <c r="N54" s="425">
        <v>2400</v>
      </c>
      <c r="O54" s="447">
        <v>2</v>
      </c>
      <c r="P54" s="426">
        <v>600</v>
      </c>
    </row>
    <row r="55" spans="1:16" ht="14.4" customHeight="1" x14ac:dyDescent="0.3">
      <c r="A55" s="421" t="s">
        <v>1584</v>
      </c>
      <c r="B55" s="422" t="s">
        <v>1585</v>
      </c>
      <c r="C55" s="422" t="s">
        <v>1635</v>
      </c>
      <c r="D55" s="422"/>
      <c r="E55" s="425"/>
      <c r="F55" s="425"/>
      <c r="G55" s="422"/>
      <c r="H55" s="422"/>
      <c r="I55" s="425"/>
      <c r="J55" s="425"/>
      <c r="K55" s="422"/>
      <c r="L55" s="422"/>
      <c r="M55" s="425">
        <v>1</v>
      </c>
      <c r="N55" s="425">
        <v>4359</v>
      </c>
      <c r="O55" s="447"/>
      <c r="P55" s="426">
        <v>4359</v>
      </c>
    </row>
    <row r="56" spans="1:16" ht="14.4" customHeight="1" x14ac:dyDescent="0.3">
      <c r="A56" s="421" t="s">
        <v>1584</v>
      </c>
      <c r="B56" s="422" t="s">
        <v>1585</v>
      </c>
      <c r="C56" s="422" t="s">
        <v>1636</v>
      </c>
      <c r="D56" s="422"/>
      <c r="E56" s="425">
        <v>3</v>
      </c>
      <c r="F56" s="425">
        <v>3024</v>
      </c>
      <c r="G56" s="422">
        <v>1</v>
      </c>
      <c r="H56" s="422">
        <v>1008</v>
      </c>
      <c r="I56" s="425"/>
      <c r="J56" s="425"/>
      <c r="K56" s="422"/>
      <c r="L56" s="422"/>
      <c r="M56" s="425"/>
      <c r="N56" s="425"/>
      <c r="O56" s="447"/>
      <c r="P56" s="426"/>
    </row>
    <row r="57" spans="1:16" ht="14.4" customHeight="1" x14ac:dyDescent="0.3">
      <c r="A57" s="421" t="s">
        <v>1584</v>
      </c>
      <c r="B57" s="422" t="s">
        <v>1585</v>
      </c>
      <c r="C57" s="422" t="s">
        <v>1637</v>
      </c>
      <c r="D57" s="422"/>
      <c r="E57" s="425">
        <v>1</v>
      </c>
      <c r="F57" s="425">
        <v>745</v>
      </c>
      <c r="G57" s="422">
        <v>1</v>
      </c>
      <c r="H57" s="422">
        <v>745</v>
      </c>
      <c r="I57" s="425">
        <v>4</v>
      </c>
      <c r="J57" s="425">
        <v>2980</v>
      </c>
      <c r="K57" s="422">
        <v>4</v>
      </c>
      <c r="L57" s="422">
        <v>745</v>
      </c>
      <c r="M57" s="425"/>
      <c r="N57" s="425"/>
      <c r="O57" s="447"/>
      <c r="P57" s="426"/>
    </row>
    <row r="58" spans="1:16" ht="14.4" customHeight="1" x14ac:dyDescent="0.3">
      <c r="A58" s="421" t="s">
        <v>1584</v>
      </c>
      <c r="B58" s="422" t="s">
        <v>1585</v>
      </c>
      <c r="C58" s="422" t="s">
        <v>1638</v>
      </c>
      <c r="D58" s="422"/>
      <c r="E58" s="425">
        <v>8</v>
      </c>
      <c r="F58" s="425">
        <v>4488</v>
      </c>
      <c r="G58" s="422">
        <v>1</v>
      </c>
      <c r="H58" s="422">
        <v>561</v>
      </c>
      <c r="I58" s="425">
        <v>13</v>
      </c>
      <c r="J58" s="425">
        <v>7293</v>
      </c>
      <c r="K58" s="422">
        <v>1.625</v>
      </c>
      <c r="L58" s="422">
        <v>561</v>
      </c>
      <c r="M58" s="425">
        <v>3</v>
      </c>
      <c r="N58" s="425">
        <v>1683</v>
      </c>
      <c r="O58" s="447">
        <v>0.375</v>
      </c>
      <c r="P58" s="426">
        <v>561</v>
      </c>
    </row>
    <row r="59" spans="1:16" ht="14.4" customHeight="1" x14ac:dyDescent="0.3">
      <c r="A59" s="421" t="s">
        <v>1584</v>
      </c>
      <c r="B59" s="422" t="s">
        <v>1585</v>
      </c>
      <c r="C59" s="422" t="s">
        <v>1639</v>
      </c>
      <c r="D59" s="422"/>
      <c r="E59" s="425"/>
      <c r="F59" s="425"/>
      <c r="G59" s="422"/>
      <c r="H59" s="422"/>
      <c r="I59" s="425">
        <v>1</v>
      </c>
      <c r="J59" s="425">
        <v>369</v>
      </c>
      <c r="K59" s="422"/>
      <c r="L59" s="422">
        <v>369</v>
      </c>
      <c r="M59" s="425"/>
      <c r="N59" s="425"/>
      <c r="O59" s="447"/>
      <c r="P59" s="426"/>
    </row>
    <row r="60" spans="1:16" ht="14.4" customHeight="1" x14ac:dyDescent="0.3">
      <c r="A60" s="421" t="s">
        <v>1584</v>
      </c>
      <c r="B60" s="422" t="s">
        <v>1585</v>
      </c>
      <c r="C60" s="422" t="s">
        <v>1640</v>
      </c>
      <c r="D60" s="422"/>
      <c r="E60" s="425"/>
      <c r="F60" s="425"/>
      <c r="G60" s="422"/>
      <c r="H60" s="422"/>
      <c r="I60" s="425">
        <v>1</v>
      </c>
      <c r="J60" s="425">
        <v>258</v>
      </c>
      <c r="K60" s="422"/>
      <c r="L60" s="422">
        <v>258</v>
      </c>
      <c r="M60" s="425">
        <v>1</v>
      </c>
      <c r="N60" s="425">
        <v>258</v>
      </c>
      <c r="O60" s="447"/>
      <c r="P60" s="426">
        <v>258</v>
      </c>
    </row>
    <row r="61" spans="1:16" ht="14.4" customHeight="1" x14ac:dyDescent="0.3">
      <c r="A61" s="421" t="s">
        <v>1584</v>
      </c>
      <c r="B61" s="422" t="s">
        <v>1585</v>
      </c>
      <c r="C61" s="422" t="s">
        <v>1641</v>
      </c>
      <c r="D61" s="422"/>
      <c r="E61" s="425"/>
      <c r="F61" s="425"/>
      <c r="G61" s="422"/>
      <c r="H61" s="422"/>
      <c r="I61" s="425">
        <v>2</v>
      </c>
      <c r="J61" s="425">
        <v>2244</v>
      </c>
      <c r="K61" s="422"/>
      <c r="L61" s="422">
        <v>1122</v>
      </c>
      <c r="M61" s="425"/>
      <c r="N61" s="425"/>
      <c r="O61" s="447"/>
      <c r="P61" s="426"/>
    </row>
    <row r="62" spans="1:16" ht="14.4" customHeight="1" x14ac:dyDescent="0.3">
      <c r="A62" s="421" t="s">
        <v>1584</v>
      </c>
      <c r="B62" s="422" t="s">
        <v>1585</v>
      </c>
      <c r="C62" s="422" t="s">
        <v>1642</v>
      </c>
      <c r="D62" s="422"/>
      <c r="E62" s="425">
        <v>11</v>
      </c>
      <c r="F62" s="425">
        <v>9537</v>
      </c>
      <c r="G62" s="422">
        <v>1</v>
      </c>
      <c r="H62" s="422">
        <v>867</v>
      </c>
      <c r="I62" s="425">
        <v>8</v>
      </c>
      <c r="J62" s="425">
        <v>6936</v>
      </c>
      <c r="K62" s="422">
        <v>0.72727272727272729</v>
      </c>
      <c r="L62" s="422">
        <v>867</v>
      </c>
      <c r="M62" s="425">
        <v>7</v>
      </c>
      <c r="N62" s="425">
        <v>6069</v>
      </c>
      <c r="O62" s="447">
        <v>0.63636363636363635</v>
      </c>
      <c r="P62" s="426">
        <v>867</v>
      </c>
    </row>
    <row r="63" spans="1:16" ht="14.4" customHeight="1" x14ac:dyDescent="0.3">
      <c r="A63" s="421" t="s">
        <v>1584</v>
      </c>
      <c r="B63" s="422" t="s">
        <v>1585</v>
      </c>
      <c r="C63" s="422" t="s">
        <v>1643</v>
      </c>
      <c r="D63" s="422"/>
      <c r="E63" s="425">
        <v>12</v>
      </c>
      <c r="F63" s="425">
        <v>6600</v>
      </c>
      <c r="G63" s="422">
        <v>1</v>
      </c>
      <c r="H63" s="422">
        <v>550</v>
      </c>
      <c r="I63" s="425">
        <v>9</v>
      </c>
      <c r="J63" s="425">
        <v>4950</v>
      </c>
      <c r="K63" s="422">
        <v>0.75</v>
      </c>
      <c r="L63" s="422">
        <v>550</v>
      </c>
      <c r="M63" s="425">
        <v>3</v>
      </c>
      <c r="N63" s="425">
        <v>1650</v>
      </c>
      <c r="O63" s="447">
        <v>0.25</v>
      </c>
      <c r="P63" s="426">
        <v>550</v>
      </c>
    </row>
    <row r="64" spans="1:16" ht="14.4" customHeight="1" x14ac:dyDescent="0.3">
      <c r="A64" s="421" t="s">
        <v>1584</v>
      </c>
      <c r="B64" s="422" t="s">
        <v>1585</v>
      </c>
      <c r="C64" s="422" t="s">
        <v>1644</v>
      </c>
      <c r="D64" s="422"/>
      <c r="E64" s="425"/>
      <c r="F64" s="425"/>
      <c r="G64" s="422"/>
      <c r="H64" s="422"/>
      <c r="I64" s="425"/>
      <c r="J64" s="425"/>
      <c r="K64" s="422"/>
      <c r="L64" s="422"/>
      <c r="M64" s="425">
        <v>1</v>
      </c>
      <c r="N64" s="425">
        <v>1395</v>
      </c>
      <c r="O64" s="447"/>
      <c r="P64" s="426">
        <v>1395</v>
      </c>
    </row>
    <row r="65" spans="1:16" ht="14.4" customHeight="1" x14ac:dyDescent="0.3">
      <c r="A65" s="421" t="s">
        <v>1584</v>
      </c>
      <c r="B65" s="422" t="s">
        <v>1585</v>
      </c>
      <c r="C65" s="422" t="s">
        <v>1645</v>
      </c>
      <c r="D65" s="422"/>
      <c r="E65" s="425">
        <v>3</v>
      </c>
      <c r="F65" s="425">
        <v>1557</v>
      </c>
      <c r="G65" s="422">
        <v>1</v>
      </c>
      <c r="H65" s="422">
        <v>519</v>
      </c>
      <c r="I65" s="425">
        <v>2</v>
      </c>
      <c r="J65" s="425">
        <v>1038</v>
      </c>
      <c r="K65" s="422">
        <v>0.66666666666666663</v>
      </c>
      <c r="L65" s="422">
        <v>519</v>
      </c>
      <c r="M65" s="425">
        <v>2</v>
      </c>
      <c r="N65" s="425">
        <v>1038</v>
      </c>
      <c r="O65" s="447">
        <v>0.66666666666666663</v>
      </c>
      <c r="P65" s="426">
        <v>519</v>
      </c>
    </row>
    <row r="66" spans="1:16" ht="14.4" customHeight="1" x14ac:dyDescent="0.3">
      <c r="A66" s="421" t="s">
        <v>1584</v>
      </c>
      <c r="B66" s="422" t="s">
        <v>1585</v>
      </c>
      <c r="C66" s="422" t="s">
        <v>1646</v>
      </c>
      <c r="D66" s="422"/>
      <c r="E66" s="425"/>
      <c r="F66" s="425"/>
      <c r="G66" s="422"/>
      <c r="H66" s="422"/>
      <c r="I66" s="425">
        <v>1</v>
      </c>
      <c r="J66" s="425">
        <v>470</v>
      </c>
      <c r="K66" s="422"/>
      <c r="L66" s="422">
        <v>470</v>
      </c>
      <c r="M66" s="425"/>
      <c r="N66" s="425"/>
      <c r="O66" s="447"/>
      <c r="P66" s="426"/>
    </row>
    <row r="67" spans="1:16" ht="14.4" customHeight="1" x14ac:dyDescent="0.3">
      <c r="A67" s="421" t="s">
        <v>1584</v>
      </c>
      <c r="B67" s="422" t="s">
        <v>1585</v>
      </c>
      <c r="C67" s="422" t="s">
        <v>1647</v>
      </c>
      <c r="D67" s="422"/>
      <c r="E67" s="425"/>
      <c r="F67" s="425"/>
      <c r="G67" s="422"/>
      <c r="H67" s="422"/>
      <c r="I67" s="425">
        <v>5</v>
      </c>
      <c r="J67" s="425">
        <v>3978</v>
      </c>
      <c r="K67" s="422"/>
      <c r="L67" s="422">
        <v>795.6</v>
      </c>
      <c r="M67" s="425">
        <v>1</v>
      </c>
      <c r="N67" s="425">
        <v>1326</v>
      </c>
      <c r="O67" s="447"/>
      <c r="P67" s="426">
        <v>1326</v>
      </c>
    </row>
    <row r="68" spans="1:16" ht="14.4" customHeight="1" x14ac:dyDescent="0.3">
      <c r="A68" s="421" t="s">
        <v>1584</v>
      </c>
      <c r="B68" s="422" t="s">
        <v>1585</v>
      </c>
      <c r="C68" s="422" t="s">
        <v>1648</v>
      </c>
      <c r="D68" s="422"/>
      <c r="E68" s="425"/>
      <c r="F68" s="425"/>
      <c r="G68" s="422"/>
      <c r="H68" s="422"/>
      <c r="I68" s="425">
        <v>0</v>
      </c>
      <c r="J68" s="425">
        <v>0</v>
      </c>
      <c r="K68" s="422"/>
      <c r="L68" s="422"/>
      <c r="M68" s="425">
        <v>1</v>
      </c>
      <c r="N68" s="425">
        <v>0</v>
      </c>
      <c r="O68" s="447"/>
      <c r="P68" s="426">
        <v>0</v>
      </c>
    </row>
    <row r="69" spans="1:16" ht="14.4" customHeight="1" x14ac:dyDescent="0.3">
      <c r="A69" s="421" t="s">
        <v>1584</v>
      </c>
      <c r="B69" s="422" t="s">
        <v>1585</v>
      </c>
      <c r="C69" s="422" t="s">
        <v>1649</v>
      </c>
      <c r="D69" s="422"/>
      <c r="E69" s="425"/>
      <c r="F69" s="425"/>
      <c r="G69" s="422"/>
      <c r="H69" s="422"/>
      <c r="I69" s="425"/>
      <c r="J69" s="425"/>
      <c r="K69" s="422"/>
      <c r="L69" s="422"/>
      <c r="M69" s="425">
        <v>3</v>
      </c>
      <c r="N69" s="425">
        <v>1215</v>
      </c>
      <c r="O69" s="447"/>
      <c r="P69" s="426">
        <v>405</v>
      </c>
    </row>
    <row r="70" spans="1:16" ht="14.4" customHeight="1" x14ac:dyDescent="0.3">
      <c r="A70" s="421" t="s">
        <v>1584</v>
      </c>
      <c r="B70" s="422" t="s">
        <v>1585</v>
      </c>
      <c r="C70" s="422" t="s">
        <v>1650</v>
      </c>
      <c r="D70" s="422"/>
      <c r="E70" s="425"/>
      <c r="F70" s="425"/>
      <c r="G70" s="422"/>
      <c r="H70" s="422"/>
      <c r="I70" s="425">
        <v>1</v>
      </c>
      <c r="J70" s="425">
        <v>940</v>
      </c>
      <c r="K70" s="422"/>
      <c r="L70" s="422">
        <v>940</v>
      </c>
      <c r="M70" s="425">
        <v>2</v>
      </c>
      <c r="N70" s="425">
        <v>1880</v>
      </c>
      <c r="O70" s="447"/>
      <c r="P70" s="426">
        <v>940</v>
      </c>
    </row>
    <row r="71" spans="1:16" ht="14.4" customHeight="1" x14ac:dyDescent="0.3">
      <c r="A71" s="421" t="s">
        <v>1584</v>
      </c>
      <c r="B71" s="422" t="s">
        <v>1585</v>
      </c>
      <c r="C71" s="422" t="s">
        <v>1651</v>
      </c>
      <c r="D71" s="422"/>
      <c r="E71" s="425"/>
      <c r="F71" s="425"/>
      <c r="G71" s="422"/>
      <c r="H71" s="422"/>
      <c r="I71" s="425">
        <v>1</v>
      </c>
      <c r="J71" s="425">
        <v>742</v>
      </c>
      <c r="K71" s="422"/>
      <c r="L71" s="422">
        <v>742</v>
      </c>
      <c r="M71" s="425"/>
      <c r="N71" s="425"/>
      <c r="O71" s="447"/>
      <c r="P71" s="426"/>
    </row>
    <row r="72" spans="1:16" ht="14.4" customHeight="1" x14ac:dyDescent="0.3">
      <c r="A72" s="421" t="s">
        <v>1584</v>
      </c>
      <c r="B72" s="422" t="s">
        <v>1585</v>
      </c>
      <c r="C72" s="422" t="s">
        <v>1652</v>
      </c>
      <c r="D72" s="422"/>
      <c r="E72" s="425">
        <v>4</v>
      </c>
      <c r="F72" s="425">
        <v>2200</v>
      </c>
      <c r="G72" s="422">
        <v>1</v>
      </c>
      <c r="H72" s="422">
        <v>550</v>
      </c>
      <c r="I72" s="425"/>
      <c r="J72" s="425"/>
      <c r="K72" s="422"/>
      <c r="L72" s="422"/>
      <c r="M72" s="425">
        <v>11</v>
      </c>
      <c r="N72" s="425">
        <v>6050</v>
      </c>
      <c r="O72" s="447">
        <v>2.75</v>
      </c>
      <c r="P72" s="426">
        <v>550</v>
      </c>
    </row>
    <row r="73" spans="1:16" ht="14.4" customHeight="1" x14ac:dyDescent="0.3">
      <c r="A73" s="421" t="s">
        <v>1584</v>
      </c>
      <c r="B73" s="422" t="s">
        <v>1585</v>
      </c>
      <c r="C73" s="422" t="s">
        <v>1653</v>
      </c>
      <c r="D73" s="422"/>
      <c r="E73" s="425"/>
      <c r="F73" s="425"/>
      <c r="G73" s="422"/>
      <c r="H73" s="422"/>
      <c r="I73" s="425"/>
      <c r="J73" s="425"/>
      <c r="K73" s="422"/>
      <c r="L73" s="422"/>
      <c r="M73" s="425">
        <v>1</v>
      </c>
      <c r="N73" s="425">
        <v>1260</v>
      </c>
      <c r="O73" s="447"/>
      <c r="P73" s="426">
        <v>1260</v>
      </c>
    </row>
    <row r="74" spans="1:16" ht="14.4" customHeight="1" x14ac:dyDescent="0.3">
      <c r="A74" s="421" t="s">
        <v>1584</v>
      </c>
      <c r="B74" s="422" t="s">
        <v>1585</v>
      </c>
      <c r="C74" s="422" t="s">
        <v>1654</v>
      </c>
      <c r="D74" s="422"/>
      <c r="E74" s="425"/>
      <c r="F74" s="425"/>
      <c r="G74" s="422"/>
      <c r="H74" s="422"/>
      <c r="I74" s="425"/>
      <c r="J74" s="425"/>
      <c r="K74" s="422"/>
      <c r="L74" s="422"/>
      <c r="M74" s="425">
        <v>1</v>
      </c>
      <c r="N74" s="425">
        <v>1281</v>
      </c>
      <c r="O74" s="447"/>
      <c r="P74" s="426">
        <v>1281</v>
      </c>
    </row>
    <row r="75" spans="1:16" ht="14.4" customHeight="1" x14ac:dyDescent="0.3">
      <c r="A75" s="421" t="s">
        <v>1584</v>
      </c>
      <c r="B75" s="422" t="s">
        <v>1585</v>
      </c>
      <c r="C75" s="422" t="s">
        <v>1655</v>
      </c>
      <c r="D75" s="422"/>
      <c r="E75" s="425"/>
      <c r="F75" s="425"/>
      <c r="G75" s="422"/>
      <c r="H75" s="422"/>
      <c r="I75" s="425"/>
      <c r="J75" s="425"/>
      <c r="K75" s="422"/>
      <c r="L75" s="422"/>
      <c r="M75" s="425">
        <v>8</v>
      </c>
      <c r="N75" s="425">
        <v>6024</v>
      </c>
      <c r="O75" s="447"/>
      <c r="P75" s="426">
        <v>753</v>
      </c>
    </row>
    <row r="76" spans="1:16" ht="14.4" customHeight="1" x14ac:dyDescent="0.3">
      <c r="A76" s="421" t="s">
        <v>1584</v>
      </c>
      <c r="B76" s="422" t="s">
        <v>1585</v>
      </c>
      <c r="C76" s="422" t="s">
        <v>1656</v>
      </c>
      <c r="D76" s="422"/>
      <c r="E76" s="425"/>
      <c r="F76" s="425"/>
      <c r="G76" s="422"/>
      <c r="H76" s="422"/>
      <c r="I76" s="425"/>
      <c r="J76" s="425"/>
      <c r="K76" s="422"/>
      <c r="L76" s="422"/>
      <c r="M76" s="425">
        <v>1</v>
      </c>
      <c r="N76" s="425">
        <v>0</v>
      </c>
      <c r="O76" s="447"/>
      <c r="P76" s="426">
        <v>0</v>
      </c>
    </row>
    <row r="77" spans="1:16" ht="14.4" customHeight="1" x14ac:dyDescent="0.3">
      <c r="A77" s="421" t="s">
        <v>1584</v>
      </c>
      <c r="B77" s="422" t="s">
        <v>1657</v>
      </c>
      <c r="C77" s="422" t="s">
        <v>1658</v>
      </c>
      <c r="D77" s="422" t="s">
        <v>1659</v>
      </c>
      <c r="E77" s="425">
        <v>72</v>
      </c>
      <c r="F77" s="425">
        <v>31840</v>
      </c>
      <c r="G77" s="422">
        <v>1</v>
      </c>
      <c r="H77" s="422">
        <v>442.22222222222223</v>
      </c>
      <c r="I77" s="425">
        <v>58</v>
      </c>
      <c r="J77" s="425">
        <v>25648.869999999995</v>
      </c>
      <c r="K77" s="422">
        <v>0.80555496231155765</v>
      </c>
      <c r="L77" s="422">
        <v>442.22189655172406</v>
      </c>
      <c r="M77" s="425">
        <v>107</v>
      </c>
      <c r="N77" s="425">
        <v>47317.78</v>
      </c>
      <c r="O77" s="447">
        <v>1.4861111809045227</v>
      </c>
      <c r="P77" s="426">
        <v>442.22224299065419</v>
      </c>
    </row>
    <row r="78" spans="1:16" ht="14.4" customHeight="1" x14ac:dyDescent="0.3">
      <c r="A78" s="421" t="s">
        <v>1584</v>
      </c>
      <c r="B78" s="422" t="s">
        <v>1657</v>
      </c>
      <c r="C78" s="422" t="s">
        <v>1660</v>
      </c>
      <c r="D78" s="422" t="s">
        <v>1661</v>
      </c>
      <c r="E78" s="425">
        <v>815</v>
      </c>
      <c r="F78" s="425">
        <v>333244.45</v>
      </c>
      <c r="G78" s="422">
        <v>1</v>
      </c>
      <c r="H78" s="422">
        <v>408.88889570552146</v>
      </c>
      <c r="I78" s="425">
        <v>740</v>
      </c>
      <c r="J78" s="425">
        <v>302577.77</v>
      </c>
      <c r="K78" s="422">
        <v>0.90797542164618195</v>
      </c>
      <c r="L78" s="422">
        <v>408.88887837837842</v>
      </c>
      <c r="M78" s="425">
        <v>644</v>
      </c>
      <c r="N78" s="425">
        <v>293377.79999999993</v>
      </c>
      <c r="O78" s="447">
        <v>0.8803681501672419</v>
      </c>
      <c r="P78" s="426">
        <v>455.55559006211172</v>
      </c>
    </row>
    <row r="79" spans="1:16" ht="14.4" customHeight="1" x14ac:dyDescent="0.3">
      <c r="A79" s="421" t="s">
        <v>1584</v>
      </c>
      <c r="B79" s="422" t="s">
        <v>1657</v>
      </c>
      <c r="C79" s="422" t="s">
        <v>1662</v>
      </c>
      <c r="D79" s="422" t="s">
        <v>1663</v>
      </c>
      <c r="E79" s="425">
        <v>690</v>
      </c>
      <c r="F79" s="425">
        <v>72833.34</v>
      </c>
      <c r="G79" s="422">
        <v>1</v>
      </c>
      <c r="H79" s="422">
        <v>105.5555652173913</v>
      </c>
      <c r="I79" s="425">
        <v>743</v>
      </c>
      <c r="J79" s="425">
        <v>78427.77</v>
      </c>
      <c r="K79" s="422">
        <v>1.0768113888502162</v>
      </c>
      <c r="L79" s="422">
        <v>105.55554508748318</v>
      </c>
      <c r="M79" s="425">
        <v>636</v>
      </c>
      <c r="N79" s="425">
        <v>67133.320000000007</v>
      </c>
      <c r="O79" s="447">
        <v>0.9217388629987312</v>
      </c>
      <c r="P79" s="426">
        <v>105.55553459119498</v>
      </c>
    </row>
    <row r="80" spans="1:16" ht="14.4" customHeight="1" x14ac:dyDescent="0.3">
      <c r="A80" s="421" t="s">
        <v>1584</v>
      </c>
      <c r="B80" s="422" t="s">
        <v>1657</v>
      </c>
      <c r="C80" s="422" t="s">
        <v>1664</v>
      </c>
      <c r="D80" s="422" t="s">
        <v>1665</v>
      </c>
      <c r="E80" s="425">
        <v>2699</v>
      </c>
      <c r="F80" s="425">
        <v>209922.21000000002</v>
      </c>
      <c r="G80" s="422">
        <v>1</v>
      </c>
      <c r="H80" s="422">
        <v>77.777773249351625</v>
      </c>
      <c r="I80" s="425">
        <v>3019</v>
      </c>
      <c r="J80" s="425">
        <v>234500.01999999996</v>
      </c>
      <c r="K80" s="422">
        <v>1.1170805604609437</v>
      </c>
      <c r="L80" s="422">
        <v>77.674733355415682</v>
      </c>
      <c r="M80" s="425">
        <v>2963</v>
      </c>
      <c r="N80" s="425">
        <v>230455.59000000003</v>
      </c>
      <c r="O80" s="447">
        <v>1.0978142331866647</v>
      </c>
      <c r="P80" s="426">
        <v>77.777789402632479</v>
      </c>
    </row>
    <row r="81" spans="1:16" ht="14.4" customHeight="1" x14ac:dyDescent="0.3">
      <c r="A81" s="421" t="s">
        <v>1584</v>
      </c>
      <c r="B81" s="422" t="s">
        <v>1657</v>
      </c>
      <c r="C81" s="422" t="s">
        <v>1666</v>
      </c>
      <c r="D81" s="422" t="s">
        <v>1667</v>
      </c>
      <c r="E81" s="425">
        <v>20</v>
      </c>
      <c r="F81" s="425">
        <v>5000</v>
      </c>
      <c r="G81" s="422">
        <v>1</v>
      </c>
      <c r="H81" s="422">
        <v>250</v>
      </c>
      <c r="I81" s="425">
        <v>16</v>
      </c>
      <c r="J81" s="425">
        <v>4000</v>
      </c>
      <c r="K81" s="422">
        <v>0.8</v>
      </c>
      <c r="L81" s="422">
        <v>250</v>
      </c>
      <c r="M81" s="425">
        <v>8</v>
      </c>
      <c r="N81" s="425">
        <v>2000</v>
      </c>
      <c r="O81" s="447">
        <v>0.4</v>
      </c>
      <c r="P81" s="426">
        <v>250</v>
      </c>
    </row>
    <row r="82" spans="1:16" ht="14.4" customHeight="1" x14ac:dyDescent="0.3">
      <c r="A82" s="421" t="s">
        <v>1584</v>
      </c>
      <c r="B82" s="422" t="s">
        <v>1657</v>
      </c>
      <c r="C82" s="422" t="s">
        <v>1668</v>
      </c>
      <c r="D82" s="422" t="s">
        <v>1669</v>
      </c>
      <c r="E82" s="425"/>
      <c r="F82" s="425"/>
      <c r="G82" s="422"/>
      <c r="H82" s="422"/>
      <c r="I82" s="425">
        <v>3</v>
      </c>
      <c r="J82" s="425">
        <v>900</v>
      </c>
      <c r="K82" s="422"/>
      <c r="L82" s="422">
        <v>300</v>
      </c>
      <c r="M82" s="425"/>
      <c r="N82" s="425"/>
      <c r="O82" s="447"/>
      <c r="P82" s="426"/>
    </row>
    <row r="83" spans="1:16" ht="14.4" customHeight="1" x14ac:dyDescent="0.3">
      <c r="A83" s="421" t="s">
        <v>1584</v>
      </c>
      <c r="B83" s="422" t="s">
        <v>1657</v>
      </c>
      <c r="C83" s="422" t="s">
        <v>1670</v>
      </c>
      <c r="D83" s="422" t="s">
        <v>1671</v>
      </c>
      <c r="E83" s="425">
        <v>1204</v>
      </c>
      <c r="F83" s="425">
        <v>133777.77000000002</v>
      </c>
      <c r="G83" s="422">
        <v>1</v>
      </c>
      <c r="H83" s="422">
        <v>111.1111046511628</v>
      </c>
      <c r="I83" s="425">
        <v>1352</v>
      </c>
      <c r="J83" s="425">
        <v>150000</v>
      </c>
      <c r="K83" s="422">
        <v>1.1212625236614422</v>
      </c>
      <c r="L83" s="422">
        <v>110.94674556213018</v>
      </c>
      <c r="M83" s="425">
        <v>1293</v>
      </c>
      <c r="N83" s="425">
        <v>143666.67000000001</v>
      </c>
      <c r="O83" s="447">
        <v>1.0739203531349042</v>
      </c>
      <c r="P83" s="426">
        <v>111.11111368909513</v>
      </c>
    </row>
    <row r="84" spans="1:16" ht="14.4" customHeight="1" x14ac:dyDescent="0.3">
      <c r="A84" s="421" t="s">
        <v>1584</v>
      </c>
      <c r="B84" s="422" t="s">
        <v>1657</v>
      </c>
      <c r="C84" s="422" t="s">
        <v>1672</v>
      </c>
      <c r="D84" s="422" t="s">
        <v>1673</v>
      </c>
      <c r="E84" s="425">
        <v>114</v>
      </c>
      <c r="F84" s="425">
        <v>39900</v>
      </c>
      <c r="G84" s="422">
        <v>1</v>
      </c>
      <c r="H84" s="422">
        <v>350</v>
      </c>
      <c r="I84" s="425">
        <v>78</v>
      </c>
      <c r="J84" s="425">
        <v>27300</v>
      </c>
      <c r="K84" s="422">
        <v>0.68421052631578949</v>
      </c>
      <c r="L84" s="422">
        <v>350</v>
      </c>
      <c r="M84" s="425">
        <v>69</v>
      </c>
      <c r="N84" s="425">
        <v>24150</v>
      </c>
      <c r="O84" s="447">
        <v>0.60526315789473684</v>
      </c>
      <c r="P84" s="426">
        <v>350</v>
      </c>
    </row>
    <row r="85" spans="1:16" ht="14.4" customHeight="1" x14ac:dyDescent="0.3">
      <c r="A85" s="421" t="s">
        <v>1584</v>
      </c>
      <c r="B85" s="422" t="s">
        <v>1657</v>
      </c>
      <c r="C85" s="422" t="s">
        <v>1674</v>
      </c>
      <c r="D85" s="422" t="s">
        <v>1675</v>
      </c>
      <c r="E85" s="425">
        <v>2440</v>
      </c>
      <c r="F85" s="425">
        <v>596444.42000000004</v>
      </c>
      <c r="G85" s="422">
        <v>1</v>
      </c>
      <c r="H85" s="422">
        <v>244.44443442622952</v>
      </c>
      <c r="I85" s="425">
        <v>2351</v>
      </c>
      <c r="J85" s="425">
        <v>600013.32999999996</v>
      </c>
      <c r="K85" s="422">
        <v>1.005983642197541</v>
      </c>
      <c r="L85" s="422">
        <v>255.21621863037004</v>
      </c>
      <c r="M85" s="425">
        <v>1982</v>
      </c>
      <c r="N85" s="425">
        <v>532937.79</v>
      </c>
      <c r="O85" s="447">
        <v>0.89352464727560033</v>
      </c>
      <c r="P85" s="426">
        <v>268.88889505549952</v>
      </c>
    </row>
    <row r="86" spans="1:16" ht="14.4" customHeight="1" x14ac:dyDescent="0.3">
      <c r="A86" s="421" t="s">
        <v>1584</v>
      </c>
      <c r="B86" s="422" t="s">
        <v>1657</v>
      </c>
      <c r="C86" s="422" t="s">
        <v>1676</v>
      </c>
      <c r="D86" s="422" t="s">
        <v>1677</v>
      </c>
      <c r="E86" s="425">
        <v>486</v>
      </c>
      <c r="F86" s="425">
        <v>143099.99</v>
      </c>
      <c r="G86" s="422">
        <v>1</v>
      </c>
      <c r="H86" s="422">
        <v>294.44442386831275</v>
      </c>
      <c r="I86" s="425">
        <v>644</v>
      </c>
      <c r="J86" s="425">
        <v>189622.22</v>
      </c>
      <c r="K86" s="422">
        <v>1.3251029577290676</v>
      </c>
      <c r="L86" s="422">
        <v>294.44444099378882</v>
      </c>
      <c r="M86" s="425">
        <v>435</v>
      </c>
      <c r="N86" s="425">
        <v>128083.3</v>
      </c>
      <c r="O86" s="447">
        <v>0.89506155800569942</v>
      </c>
      <c r="P86" s="426">
        <v>294.44436781609198</v>
      </c>
    </row>
    <row r="87" spans="1:16" ht="14.4" customHeight="1" x14ac:dyDescent="0.3">
      <c r="A87" s="421" t="s">
        <v>1584</v>
      </c>
      <c r="B87" s="422" t="s">
        <v>1657</v>
      </c>
      <c r="C87" s="422" t="s">
        <v>1678</v>
      </c>
      <c r="D87" s="422" t="s">
        <v>1679</v>
      </c>
      <c r="E87" s="425">
        <v>2340</v>
      </c>
      <c r="F87" s="425">
        <v>1819999.9900000002</v>
      </c>
      <c r="G87" s="422">
        <v>1</v>
      </c>
      <c r="H87" s="422">
        <v>777.77777350427357</v>
      </c>
      <c r="I87" s="425">
        <v>2280</v>
      </c>
      <c r="J87" s="425">
        <v>1767111.0999999999</v>
      </c>
      <c r="K87" s="422">
        <v>0.97094017017000078</v>
      </c>
      <c r="L87" s="422">
        <v>775.04872807017534</v>
      </c>
      <c r="M87" s="425">
        <v>2094</v>
      </c>
      <c r="N87" s="425">
        <v>1628666.67</v>
      </c>
      <c r="O87" s="447">
        <v>0.89487180162017455</v>
      </c>
      <c r="P87" s="426">
        <v>777.77777936962752</v>
      </c>
    </row>
    <row r="88" spans="1:16" ht="14.4" customHeight="1" x14ac:dyDescent="0.3">
      <c r="A88" s="421" t="s">
        <v>1584</v>
      </c>
      <c r="B88" s="422" t="s">
        <v>1657</v>
      </c>
      <c r="C88" s="422" t="s">
        <v>1680</v>
      </c>
      <c r="D88" s="422" t="s">
        <v>1681</v>
      </c>
      <c r="E88" s="425">
        <v>1156</v>
      </c>
      <c r="F88" s="425">
        <v>107893.33</v>
      </c>
      <c r="G88" s="422">
        <v>1</v>
      </c>
      <c r="H88" s="422">
        <v>93.333330449826988</v>
      </c>
      <c r="I88" s="425">
        <v>2875</v>
      </c>
      <c r="J88" s="425">
        <v>267026.67</v>
      </c>
      <c r="K88" s="422">
        <v>2.4749136021661391</v>
      </c>
      <c r="L88" s="422">
        <v>92.878841739130422</v>
      </c>
      <c r="M88" s="425">
        <v>1489</v>
      </c>
      <c r="N88" s="425">
        <v>138973.32999999999</v>
      </c>
      <c r="O88" s="447">
        <v>1.2880622926366254</v>
      </c>
      <c r="P88" s="426">
        <v>93.333331094694415</v>
      </c>
    </row>
    <row r="89" spans="1:16" ht="14.4" customHeight="1" x14ac:dyDescent="0.3">
      <c r="A89" s="421" t="s">
        <v>1584</v>
      </c>
      <c r="B89" s="422" t="s">
        <v>1657</v>
      </c>
      <c r="C89" s="422" t="s">
        <v>1682</v>
      </c>
      <c r="D89" s="422" t="s">
        <v>1683</v>
      </c>
      <c r="E89" s="425">
        <v>39</v>
      </c>
      <c r="F89" s="425">
        <v>26000</v>
      </c>
      <c r="G89" s="422">
        <v>1</v>
      </c>
      <c r="H89" s="422">
        <v>666.66666666666663</v>
      </c>
      <c r="I89" s="425">
        <v>27</v>
      </c>
      <c r="J89" s="425">
        <v>18000</v>
      </c>
      <c r="K89" s="422">
        <v>0.69230769230769229</v>
      </c>
      <c r="L89" s="422">
        <v>666.66666666666663</v>
      </c>
      <c r="M89" s="425">
        <v>38</v>
      </c>
      <c r="N89" s="425">
        <v>25333.33</v>
      </c>
      <c r="O89" s="447">
        <v>0.97435884615384627</v>
      </c>
      <c r="P89" s="426">
        <v>666.66657894736852</v>
      </c>
    </row>
    <row r="90" spans="1:16" ht="14.4" customHeight="1" x14ac:dyDescent="0.3">
      <c r="A90" s="421" t="s">
        <v>1584</v>
      </c>
      <c r="B90" s="422" t="s">
        <v>1657</v>
      </c>
      <c r="C90" s="422" t="s">
        <v>1684</v>
      </c>
      <c r="D90" s="422" t="s">
        <v>1685</v>
      </c>
      <c r="E90" s="425">
        <v>135</v>
      </c>
      <c r="F90" s="425">
        <v>105000</v>
      </c>
      <c r="G90" s="422">
        <v>1</v>
      </c>
      <c r="H90" s="422">
        <v>777.77777777777783</v>
      </c>
      <c r="I90" s="425">
        <v>206</v>
      </c>
      <c r="J90" s="425">
        <v>158666.66999999998</v>
      </c>
      <c r="K90" s="422">
        <v>1.5111111428571427</v>
      </c>
      <c r="L90" s="422">
        <v>770.22655339805817</v>
      </c>
      <c r="M90" s="425">
        <v>164</v>
      </c>
      <c r="N90" s="425">
        <v>127555.56</v>
      </c>
      <c r="O90" s="447">
        <v>1.2148148571428572</v>
      </c>
      <c r="P90" s="426">
        <v>777.77780487804876</v>
      </c>
    </row>
    <row r="91" spans="1:16" ht="14.4" customHeight="1" x14ac:dyDescent="0.3">
      <c r="A91" s="421" t="s">
        <v>1584</v>
      </c>
      <c r="B91" s="422" t="s">
        <v>1657</v>
      </c>
      <c r="C91" s="422" t="s">
        <v>1686</v>
      </c>
      <c r="D91" s="422" t="s">
        <v>1687</v>
      </c>
      <c r="E91" s="425">
        <v>105</v>
      </c>
      <c r="F91" s="425">
        <v>35000</v>
      </c>
      <c r="G91" s="422">
        <v>1</v>
      </c>
      <c r="H91" s="422">
        <v>333.33333333333331</v>
      </c>
      <c r="I91" s="425">
        <v>71</v>
      </c>
      <c r="J91" s="425">
        <v>23666.67</v>
      </c>
      <c r="K91" s="422">
        <v>0.67619057142857142</v>
      </c>
      <c r="L91" s="422">
        <v>333.3333802816901</v>
      </c>
      <c r="M91" s="425">
        <v>70</v>
      </c>
      <c r="N91" s="425">
        <v>23333.34</v>
      </c>
      <c r="O91" s="447">
        <v>0.66666685714285712</v>
      </c>
      <c r="P91" s="426">
        <v>333.33342857142856</v>
      </c>
    </row>
    <row r="92" spans="1:16" ht="14.4" customHeight="1" x14ac:dyDescent="0.3">
      <c r="A92" s="421" t="s">
        <v>1584</v>
      </c>
      <c r="B92" s="422" t="s">
        <v>1657</v>
      </c>
      <c r="C92" s="422" t="s">
        <v>1688</v>
      </c>
      <c r="D92" s="422" t="s">
        <v>1689</v>
      </c>
      <c r="E92" s="425"/>
      <c r="F92" s="425"/>
      <c r="G92" s="422"/>
      <c r="H92" s="422"/>
      <c r="I92" s="425">
        <v>1</v>
      </c>
      <c r="J92" s="425">
        <v>11.11</v>
      </c>
      <c r="K92" s="422"/>
      <c r="L92" s="422">
        <v>11.11</v>
      </c>
      <c r="M92" s="425">
        <v>69</v>
      </c>
      <c r="N92" s="425">
        <v>766.66000000000008</v>
      </c>
      <c r="O92" s="447"/>
      <c r="P92" s="426">
        <v>11.111014492753624</v>
      </c>
    </row>
    <row r="93" spans="1:16" ht="14.4" customHeight="1" x14ac:dyDescent="0.3">
      <c r="A93" s="421" t="s">
        <v>1584</v>
      </c>
      <c r="B93" s="422" t="s">
        <v>1657</v>
      </c>
      <c r="C93" s="422" t="s">
        <v>1690</v>
      </c>
      <c r="D93" s="422" t="s">
        <v>1661</v>
      </c>
      <c r="E93" s="425">
        <v>2129</v>
      </c>
      <c r="F93" s="425">
        <v>794826.64999999991</v>
      </c>
      <c r="G93" s="422">
        <v>1</v>
      </c>
      <c r="H93" s="422">
        <v>373.33332550493185</v>
      </c>
      <c r="I93" s="425">
        <v>2211</v>
      </c>
      <c r="J93" s="425">
        <v>823946.68</v>
      </c>
      <c r="K93" s="422">
        <v>1.0366369572535095</v>
      </c>
      <c r="L93" s="422">
        <v>372.65792853912257</v>
      </c>
      <c r="M93" s="425">
        <v>2115</v>
      </c>
      <c r="N93" s="425">
        <v>789599.99</v>
      </c>
      <c r="O93" s="447">
        <v>0.99342415103972681</v>
      </c>
      <c r="P93" s="426">
        <v>373.33332860520096</v>
      </c>
    </row>
    <row r="94" spans="1:16" ht="14.4" customHeight="1" x14ac:dyDescent="0.3">
      <c r="A94" s="421" t="s">
        <v>1584</v>
      </c>
      <c r="B94" s="422" t="s">
        <v>1657</v>
      </c>
      <c r="C94" s="422" t="s">
        <v>1691</v>
      </c>
      <c r="D94" s="422" t="s">
        <v>1692</v>
      </c>
      <c r="E94" s="425">
        <v>407</v>
      </c>
      <c r="F94" s="425">
        <v>75973.349999999991</v>
      </c>
      <c r="G94" s="422">
        <v>1</v>
      </c>
      <c r="H94" s="422">
        <v>186.66670761670758</v>
      </c>
      <c r="I94" s="425">
        <v>373</v>
      </c>
      <c r="J94" s="425">
        <v>67760</v>
      </c>
      <c r="K94" s="422">
        <v>0.8918916962329555</v>
      </c>
      <c r="L94" s="422">
        <v>181.6621983914209</v>
      </c>
      <c r="M94" s="425">
        <v>305</v>
      </c>
      <c r="N94" s="425">
        <v>56933.340000000004</v>
      </c>
      <c r="O94" s="447">
        <v>0.74938567273919088</v>
      </c>
      <c r="P94" s="426">
        <v>186.66668852459017</v>
      </c>
    </row>
    <row r="95" spans="1:16" ht="14.4" customHeight="1" x14ac:dyDescent="0.3">
      <c r="A95" s="421" t="s">
        <v>1584</v>
      </c>
      <c r="B95" s="422" t="s">
        <v>1657</v>
      </c>
      <c r="C95" s="422" t="s">
        <v>1693</v>
      </c>
      <c r="D95" s="422" t="s">
        <v>1694</v>
      </c>
      <c r="E95" s="425">
        <v>155</v>
      </c>
      <c r="F95" s="425">
        <v>90416.67</v>
      </c>
      <c r="G95" s="422">
        <v>1</v>
      </c>
      <c r="H95" s="422">
        <v>583.33335483870962</v>
      </c>
      <c r="I95" s="425">
        <v>108</v>
      </c>
      <c r="J95" s="425">
        <v>60666.66</v>
      </c>
      <c r="K95" s="422">
        <v>0.67096764346663074</v>
      </c>
      <c r="L95" s="422">
        <v>561.72833333333335</v>
      </c>
      <c r="M95" s="425">
        <v>133</v>
      </c>
      <c r="N95" s="425">
        <v>77583.33</v>
      </c>
      <c r="O95" s="447">
        <v>0.8580644476289605</v>
      </c>
      <c r="P95" s="426">
        <v>583.33330827067675</v>
      </c>
    </row>
    <row r="96" spans="1:16" ht="14.4" customHeight="1" x14ac:dyDescent="0.3">
      <c r="A96" s="421" t="s">
        <v>1584</v>
      </c>
      <c r="B96" s="422" t="s">
        <v>1657</v>
      </c>
      <c r="C96" s="422" t="s">
        <v>1695</v>
      </c>
      <c r="D96" s="422" t="s">
        <v>1696</v>
      </c>
      <c r="E96" s="425">
        <v>160</v>
      </c>
      <c r="F96" s="425">
        <v>74666.66</v>
      </c>
      <c r="G96" s="422">
        <v>1</v>
      </c>
      <c r="H96" s="422">
        <v>466.66662500000001</v>
      </c>
      <c r="I96" s="425">
        <v>245</v>
      </c>
      <c r="J96" s="425">
        <v>114333.32</v>
      </c>
      <c r="K96" s="422">
        <v>1.5312499581473178</v>
      </c>
      <c r="L96" s="422">
        <v>466.66661224489798</v>
      </c>
      <c r="M96" s="425">
        <v>286</v>
      </c>
      <c r="N96" s="425">
        <v>133466.65000000002</v>
      </c>
      <c r="O96" s="447">
        <v>1.787499936383923</v>
      </c>
      <c r="P96" s="426">
        <v>466.66660839160846</v>
      </c>
    </row>
    <row r="97" spans="1:16" ht="14.4" customHeight="1" x14ac:dyDescent="0.3">
      <c r="A97" s="421" t="s">
        <v>1584</v>
      </c>
      <c r="B97" s="422" t="s">
        <v>1657</v>
      </c>
      <c r="C97" s="422" t="s">
        <v>1697</v>
      </c>
      <c r="D97" s="422" t="s">
        <v>1696</v>
      </c>
      <c r="E97" s="425">
        <v>51</v>
      </c>
      <c r="F97" s="425">
        <v>51000</v>
      </c>
      <c r="G97" s="422">
        <v>1</v>
      </c>
      <c r="H97" s="422">
        <v>1000</v>
      </c>
      <c r="I97" s="425">
        <v>46</v>
      </c>
      <c r="J97" s="425">
        <v>46000</v>
      </c>
      <c r="K97" s="422">
        <v>0.90196078431372551</v>
      </c>
      <c r="L97" s="422">
        <v>1000</v>
      </c>
      <c r="M97" s="425">
        <v>43</v>
      </c>
      <c r="N97" s="425">
        <v>43000</v>
      </c>
      <c r="O97" s="447">
        <v>0.84313725490196079</v>
      </c>
      <c r="P97" s="426">
        <v>1000</v>
      </c>
    </row>
    <row r="98" spans="1:16" ht="14.4" customHeight="1" x14ac:dyDescent="0.3">
      <c r="A98" s="421" t="s">
        <v>1584</v>
      </c>
      <c r="B98" s="422" t="s">
        <v>1657</v>
      </c>
      <c r="C98" s="422" t="s">
        <v>1698</v>
      </c>
      <c r="D98" s="422" t="s">
        <v>1699</v>
      </c>
      <c r="E98" s="425">
        <v>517</v>
      </c>
      <c r="F98" s="425">
        <v>25850</v>
      </c>
      <c r="G98" s="422">
        <v>1</v>
      </c>
      <c r="H98" s="422">
        <v>50</v>
      </c>
      <c r="I98" s="425">
        <v>535</v>
      </c>
      <c r="J98" s="425">
        <v>26650</v>
      </c>
      <c r="K98" s="422">
        <v>1.0309477756286267</v>
      </c>
      <c r="L98" s="422">
        <v>49.813084112149532</v>
      </c>
      <c r="M98" s="425">
        <v>562</v>
      </c>
      <c r="N98" s="425">
        <v>28100</v>
      </c>
      <c r="O98" s="447">
        <v>1.0870406189555126</v>
      </c>
      <c r="P98" s="426">
        <v>50</v>
      </c>
    </row>
    <row r="99" spans="1:16" ht="14.4" customHeight="1" x14ac:dyDescent="0.3">
      <c r="A99" s="421" t="s">
        <v>1584</v>
      </c>
      <c r="B99" s="422" t="s">
        <v>1657</v>
      </c>
      <c r="C99" s="422" t="s">
        <v>1700</v>
      </c>
      <c r="D99" s="422" t="s">
        <v>1701</v>
      </c>
      <c r="E99" s="425">
        <v>250</v>
      </c>
      <c r="F99" s="425">
        <v>25277.770000000004</v>
      </c>
      <c r="G99" s="422">
        <v>1</v>
      </c>
      <c r="H99" s="422">
        <v>101.11108000000002</v>
      </c>
      <c r="I99" s="425">
        <v>135</v>
      </c>
      <c r="J99" s="425">
        <v>13650</v>
      </c>
      <c r="K99" s="422">
        <v>0.54000016615389723</v>
      </c>
      <c r="L99" s="422">
        <v>101.11111111111111</v>
      </c>
      <c r="M99" s="425">
        <v>189</v>
      </c>
      <c r="N99" s="425">
        <v>19110.009999999998</v>
      </c>
      <c r="O99" s="447">
        <v>0.75600062821997338</v>
      </c>
      <c r="P99" s="426">
        <v>101.11116402116402</v>
      </c>
    </row>
    <row r="100" spans="1:16" ht="14.4" customHeight="1" x14ac:dyDescent="0.3">
      <c r="A100" s="421" t="s">
        <v>1584</v>
      </c>
      <c r="B100" s="422" t="s">
        <v>1657</v>
      </c>
      <c r="C100" s="422" t="s">
        <v>1702</v>
      </c>
      <c r="D100" s="422" t="s">
        <v>1703</v>
      </c>
      <c r="E100" s="425">
        <v>60</v>
      </c>
      <c r="F100" s="425">
        <v>4600</v>
      </c>
      <c r="G100" s="422">
        <v>1</v>
      </c>
      <c r="H100" s="422">
        <v>76.666666666666671</v>
      </c>
      <c r="I100" s="425">
        <v>41</v>
      </c>
      <c r="J100" s="425">
        <v>3143.33</v>
      </c>
      <c r="K100" s="422">
        <v>0.68333260869565216</v>
      </c>
      <c r="L100" s="422">
        <v>76.666585365853663</v>
      </c>
      <c r="M100" s="425">
        <v>62</v>
      </c>
      <c r="N100" s="425">
        <v>4753.33</v>
      </c>
      <c r="O100" s="447">
        <v>1.0333326086956522</v>
      </c>
      <c r="P100" s="426">
        <v>76.666612903225811</v>
      </c>
    </row>
    <row r="101" spans="1:16" ht="14.4" customHeight="1" x14ac:dyDescent="0.3">
      <c r="A101" s="421" t="s">
        <v>1584</v>
      </c>
      <c r="B101" s="422" t="s">
        <v>1657</v>
      </c>
      <c r="C101" s="422" t="s">
        <v>1704</v>
      </c>
      <c r="D101" s="422" t="s">
        <v>1705</v>
      </c>
      <c r="E101" s="425">
        <v>8</v>
      </c>
      <c r="F101" s="425">
        <v>0</v>
      </c>
      <c r="G101" s="422"/>
      <c r="H101" s="422">
        <v>0</v>
      </c>
      <c r="I101" s="425">
        <v>8</v>
      </c>
      <c r="J101" s="425">
        <v>0</v>
      </c>
      <c r="K101" s="422"/>
      <c r="L101" s="422">
        <v>0</v>
      </c>
      <c r="M101" s="425">
        <v>2</v>
      </c>
      <c r="N101" s="425">
        <v>0</v>
      </c>
      <c r="O101" s="447"/>
      <c r="P101" s="426">
        <v>0</v>
      </c>
    </row>
    <row r="102" spans="1:16" ht="14.4" customHeight="1" x14ac:dyDescent="0.3">
      <c r="A102" s="421" t="s">
        <v>1584</v>
      </c>
      <c r="B102" s="422" t="s">
        <v>1657</v>
      </c>
      <c r="C102" s="422" t="s">
        <v>1706</v>
      </c>
      <c r="D102" s="422" t="s">
        <v>1707</v>
      </c>
      <c r="E102" s="425">
        <v>521</v>
      </c>
      <c r="F102" s="425">
        <v>0</v>
      </c>
      <c r="G102" s="422"/>
      <c r="H102" s="422">
        <v>0</v>
      </c>
      <c r="I102" s="425">
        <v>587</v>
      </c>
      <c r="J102" s="425">
        <v>0</v>
      </c>
      <c r="K102" s="422"/>
      <c r="L102" s="422">
        <v>0</v>
      </c>
      <c r="M102" s="425">
        <v>614</v>
      </c>
      <c r="N102" s="425">
        <v>0</v>
      </c>
      <c r="O102" s="447"/>
      <c r="P102" s="426">
        <v>0</v>
      </c>
    </row>
    <row r="103" spans="1:16" ht="14.4" customHeight="1" x14ac:dyDescent="0.3">
      <c r="A103" s="421" t="s">
        <v>1584</v>
      </c>
      <c r="B103" s="422" t="s">
        <v>1657</v>
      </c>
      <c r="C103" s="422" t="s">
        <v>1708</v>
      </c>
      <c r="D103" s="422" t="s">
        <v>1709</v>
      </c>
      <c r="E103" s="425">
        <v>1406</v>
      </c>
      <c r="F103" s="425">
        <v>429611.12999999995</v>
      </c>
      <c r="G103" s="422">
        <v>1</v>
      </c>
      <c r="H103" s="422">
        <v>305.55556899004262</v>
      </c>
      <c r="I103" s="425">
        <v>1312</v>
      </c>
      <c r="J103" s="425">
        <v>400277.79</v>
      </c>
      <c r="K103" s="422">
        <v>0.93172118236322232</v>
      </c>
      <c r="L103" s="422">
        <v>305.08977896341463</v>
      </c>
      <c r="M103" s="425">
        <v>1165</v>
      </c>
      <c r="N103" s="425">
        <v>355972.23</v>
      </c>
      <c r="O103" s="447">
        <v>0.82859173131757557</v>
      </c>
      <c r="P103" s="426">
        <v>305.55556223175967</v>
      </c>
    </row>
    <row r="104" spans="1:16" ht="14.4" customHeight="1" x14ac:dyDescent="0.3">
      <c r="A104" s="421" t="s">
        <v>1584</v>
      </c>
      <c r="B104" s="422" t="s">
        <v>1657</v>
      </c>
      <c r="C104" s="422" t="s">
        <v>1710</v>
      </c>
      <c r="D104" s="422" t="s">
        <v>1711</v>
      </c>
      <c r="E104" s="425">
        <v>2914</v>
      </c>
      <c r="F104" s="425">
        <v>0</v>
      </c>
      <c r="G104" s="422"/>
      <c r="H104" s="422">
        <v>0</v>
      </c>
      <c r="I104" s="425">
        <v>3600</v>
      </c>
      <c r="J104" s="425">
        <v>0</v>
      </c>
      <c r="K104" s="422"/>
      <c r="L104" s="422">
        <v>0</v>
      </c>
      <c r="M104" s="425">
        <v>3053</v>
      </c>
      <c r="N104" s="425">
        <v>56933.33</v>
      </c>
      <c r="O104" s="447"/>
      <c r="P104" s="426">
        <v>18.648322961021947</v>
      </c>
    </row>
    <row r="105" spans="1:16" ht="14.4" customHeight="1" x14ac:dyDescent="0.3">
      <c r="A105" s="421" t="s">
        <v>1584</v>
      </c>
      <c r="B105" s="422" t="s">
        <v>1657</v>
      </c>
      <c r="C105" s="422" t="s">
        <v>1712</v>
      </c>
      <c r="D105" s="422" t="s">
        <v>1713</v>
      </c>
      <c r="E105" s="425">
        <v>1786</v>
      </c>
      <c r="F105" s="425">
        <v>813622.2300000001</v>
      </c>
      <c r="G105" s="422">
        <v>1</v>
      </c>
      <c r="H105" s="422">
        <v>455.55555991041439</v>
      </c>
      <c r="I105" s="425">
        <v>1755</v>
      </c>
      <c r="J105" s="425">
        <v>791300</v>
      </c>
      <c r="K105" s="422">
        <v>0.97256438040047144</v>
      </c>
      <c r="L105" s="422">
        <v>450.88319088319088</v>
      </c>
      <c r="M105" s="425">
        <v>1683</v>
      </c>
      <c r="N105" s="425">
        <v>766700.00000000012</v>
      </c>
      <c r="O105" s="447">
        <v>0.94232921831548289</v>
      </c>
      <c r="P105" s="426">
        <v>455.5555555555556</v>
      </c>
    </row>
    <row r="106" spans="1:16" ht="14.4" customHeight="1" x14ac:dyDescent="0.3">
      <c r="A106" s="421" t="s">
        <v>1584</v>
      </c>
      <c r="B106" s="422" t="s">
        <v>1657</v>
      </c>
      <c r="C106" s="422" t="s">
        <v>1714</v>
      </c>
      <c r="D106" s="422" t="s">
        <v>1715</v>
      </c>
      <c r="E106" s="425">
        <v>67</v>
      </c>
      <c r="F106" s="425">
        <v>3945.55</v>
      </c>
      <c r="G106" s="422">
        <v>1</v>
      </c>
      <c r="H106" s="422">
        <v>58.888805970149257</v>
      </c>
      <c r="I106" s="425">
        <v>137</v>
      </c>
      <c r="J106" s="425">
        <v>7950.01</v>
      </c>
      <c r="K106" s="422">
        <v>2.0149307447630873</v>
      </c>
      <c r="L106" s="422">
        <v>58.029270072992702</v>
      </c>
      <c r="M106" s="425">
        <v>102</v>
      </c>
      <c r="N106" s="425">
        <v>6006.66</v>
      </c>
      <c r="O106" s="447">
        <v>1.522388513641951</v>
      </c>
      <c r="P106" s="426">
        <v>58.888823529411766</v>
      </c>
    </row>
    <row r="107" spans="1:16" ht="14.4" customHeight="1" x14ac:dyDescent="0.3">
      <c r="A107" s="421" t="s">
        <v>1584</v>
      </c>
      <c r="B107" s="422" t="s">
        <v>1657</v>
      </c>
      <c r="C107" s="422" t="s">
        <v>1716</v>
      </c>
      <c r="D107" s="422" t="s">
        <v>1717</v>
      </c>
      <c r="E107" s="425">
        <v>1507</v>
      </c>
      <c r="F107" s="425">
        <v>117211.11</v>
      </c>
      <c r="G107" s="422">
        <v>1</v>
      </c>
      <c r="H107" s="422">
        <v>77.777777040477773</v>
      </c>
      <c r="I107" s="425">
        <v>1414</v>
      </c>
      <c r="J107" s="425">
        <v>109822.21</v>
      </c>
      <c r="K107" s="422">
        <v>0.93696075397630829</v>
      </c>
      <c r="L107" s="422">
        <v>77.667758132956152</v>
      </c>
      <c r="M107" s="425">
        <v>1296</v>
      </c>
      <c r="N107" s="425">
        <v>100800.01</v>
      </c>
      <c r="O107" s="447">
        <v>0.85998682206831756</v>
      </c>
      <c r="P107" s="426">
        <v>77.777785493827153</v>
      </c>
    </row>
    <row r="108" spans="1:16" ht="14.4" customHeight="1" x14ac:dyDescent="0.3">
      <c r="A108" s="421" t="s">
        <v>1584</v>
      </c>
      <c r="B108" s="422" t="s">
        <v>1657</v>
      </c>
      <c r="C108" s="422" t="s">
        <v>1718</v>
      </c>
      <c r="D108" s="422" t="s">
        <v>1719</v>
      </c>
      <c r="E108" s="425">
        <v>39</v>
      </c>
      <c r="F108" s="425">
        <v>27300</v>
      </c>
      <c r="G108" s="422">
        <v>1</v>
      </c>
      <c r="H108" s="422">
        <v>700</v>
      </c>
      <c r="I108" s="425">
        <v>29</v>
      </c>
      <c r="J108" s="425">
        <v>18900</v>
      </c>
      <c r="K108" s="422">
        <v>0.69230769230769229</v>
      </c>
      <c r="L108" s="422">
        <v>651.72413793103453</v>
      </c>
      <c r="M108" s="425">
        <v>23</v>
      </c>
      <c r="N108" s="425">
        <v>16100</v>
      </c>
      <c r="O108" s="447">
        <v>0.58974358974358976</v>
      </c>
      <c r="P108" s="426">
        <v>700</v>
      </c>
    </row>
    <row r="109" spans="1:16" ht="14.4" customHeight="1" x14ac:dyDescent="0.3">
      <c r="A109" s="421" t="s">
        <v>1584</v>
      </c>
      <c r="B109" s="422" t="s">
        <v>1657</v>
      </c>
      <c r="C109" s="422" t="s">
        <v>1720</v>
      </c>
      <c r="D109" s="422" t="s">
        <v>1721</v>
      </c>
      <c r="E109" s="425">
        <v>129</v>
      </c>
      <c r="F109" s="425">
        <v>143333.33000000002</v>
      </c>
      <c r="G109" s="422">
        <v>1</v>
      </c>
      <c r="H109" s="422">
        <v>1111.111085271318</v>
      </c>
      <c r="I109" s="425">
        <v>109</v>
      </c>
      <c r="J109" s="425">
        <v>118888.89</v>
      </c>
      <c r="K109" s="422">
        <v>0.82945739138272989</v>
      </c>
      <c r="L109" s="422">
        <v>1090.72376146789</v>
      </c>
      <c r="M109" s="425">
        <v>150</v>
      </c>
      <c r="N109" s="425">
        <v>166666.67000000001</v>
      </c>
      <c r="O109" s="447">
        <v>1.1627907479718778</v>
      </c>
      <c r="P109" s="426">
        <v>1111.1111333333333</v>
      </c>
    </row>
    <row r="110" spans="1:16" ht="14.4" customHeight="1" x14ac:dyDescent="0.3">
      <c r="A110" s="421" t="s">
        <v>1584</v>
      </c>
      <c r="B110" s="422" t="s">
        <v>1657</v>
      </c>
      <c r="C110" s="422" t="s">
        <v>1722</v>
      </c>
      <c r="D110" s="422" t="s">
        <v>1723</v>
      </c>
      <c r="E110" s="425">
        <v>0</v>
      </c>
      <c r="F110" s="425">
        <v>0</v>
      </c>
      <c r="G110" s="422"/>
      <c r="H110" s="422"/>
      <c r="I110" s="425"/>
      <c r="J110" s="425"/>
      <c r="K110" s="422"/>
      <c r="L110" s="422"/>
      <c r="M110" s="425">
        <v>0</v>
      </c>
      <c r="N110" s="425">
        <v>0</v>
      </c>
      <c r="O110" s="447"/>
      <c r="P110" s="426"/>
    </row>
    <row r="111" spans="1:16" ht="14.4" customHeight="1" x14ac:dyDescent="0.3">
      <c r="A111" s="421" t="s">
        <v>1584</v>
      </c>
      <c r="B111" s="422" t="s">
        <v>1657</v>
      </c>
      <c r="C111" s="422" t="s">
        <v>1724</v>
      </c>
      <c r="D111" s="422" t="s">
        <v>1725</v>
      </c>
      <c r="E111" s="425">
        <v>238</v>
      </c>
      <c r="F111" s="425">
        <v>64260</v>
      </c>
      <c r="G111" s="422">
        <v>1</v>
      </c>
      <c r="H111" s="422">
        <v>270</v>
      </c>
      <c r="I111" s="425">
        <v>230</v>
      </c>
      <c r="J111" s="425">
        <v>62100</v>
      </c>
      <c r="K111" s="422">
        <v>0.96638655462184875</v>
      </c>
      <c r="L111" s="422">
        <v>270</v>
      </c>
      <c r="M111" s="425">
        <v>175</v>
      </c>
      <c r="N111" s="425">
        <v>47250</v>
      </c>
      <c r="O111" s="447">
        <v>0.73529411764705888</v>
      </c>
      <c r="P111" s="426">
        <v>270</v>
      </c>
    </row>
    <row r="112" spans="1:16" ht="14.4" customHeight="1" x14ac:dyDescent="0.3">
      <c r="A112" s="421" t="s">
        <v>1584</v>
      </c>
      <c r="B112" s="422" t="s">
        <v>1657</v>
      </c>
      <c r="C112" s="422" t="s">
        <v>1726</v>
      </c>
      <c r="D112" s="422" t="s">
        <v>1727</v>
      </c>
      <c r="E112" s="425">
        <v>1848</v>
      </c>
      <c r="F112" s="425">
        <v>164266.67000000001</v>
      </c>
      <c r="G112" s="422">
        <v>1</v>
      </c>
      <c r="H112" s="422">
        <v>88.8888906926407</v>
      </c>
      <c r="I112" s="425">
        <v>2302</v>
      </c>
      <c r="J112" s="425">
        <v>203555.57</v>
      </c>
      <c r="K112" s="422">
        <v>1.2391775519647412</v>
      </c>
      <c r="L112" s="422">
        <v>88.42552997393571</v>
      </c>
      <c r="M112" s="425">
        <v>1948</v>
      </c>
      <c r="N112" s="425">
        <v>173155.53999999992</v>
      </c>
      <c r="O112" s="447">
        <v>1.0541124380253153</v>
      </c>
      <c r="P112" s="426">
        <v>88.888880903490715</v>
      </c>
    </row>
    <row r="113" spans="1:16" ht="14.4" customHeight="1" x14ac:dyDescent="0.3">
      <c r="A113" s="421" t="s">
        <v>1584</v>
      </c>
      <c r="B113" s="422" t="s">
        <v>1657</v>
      </c>
      <c r="C113" s="422" t="s">
        <v>1728</v>
      </c>
      <c r="D113" s="422" t="s">
        <v>1729</v>
      </c>
      <c r="E113" s="425">
        <v>157</v>
      </c>
      <c r="F113" s="425">
        <v>6803.33</v>
      </c>
      <c r="G113" s="422">
        <v>1</v>
      </c>
      <c r="H113" s="422">
        <v>43.333312101910828</v>
      </c>
      <c r="I113" s="425">
        <v>160</v>
      </c>
      <c r="J113" s="425">
        <v>6933.33</v>
      </c>
      <c r="K113" s="422">
        <v>1.0191082896169963</v>
      </c>
      <c r="L113" s="422">
        <v>43.333312499999998</v>
      </c>
      <c r="M113" s="425">
        <v>152</v>
      </c>
      <c r="N113" s="425">
        <v>6586.66</v>
      </c>
      <c r="O113" s="447">
        <v>0.96815236068219535</v>
      </c>
      <c r="P113" s="426">
        <v>43.333289473684211</v>
      </c>
    </row>
    <row r="114" spans="1:16" ht="14.4" customHeight="1" x14ac:dyDescent="0.3">
      <c r="A114" s="421" t="s">
        <v>1584</v>
      </c>
      <c r="B114" s="422" t="s">
        <v>1657</v>
      </c>
      <c r="C114" s="422" t="s">
        <v>1730</v>
      </c>
      <c r="D114" s="422" t="s">
        <v>1731</v>
      </c>
      <c r="E114" s="425">
        <v>470</v>
      </c>
      <c r="F114" s="425">
        <v>45433.33</v>
      </c>
      <c r="G114" s="422">
        <v>1</v>
      </c>
      <c r="H114" s="422">
        <v>96.666659574468085</v>
      </c>
      <c r="I114" s="425">
        <v>575</v>
      </c>
      <c r="J114" s="425">
        <v>55390</v>
      </c>
      <c r="K114" s="422">
        <v>1.2191490256162161</v>
      </c>
      <c r="L114" s="422">
        <v>96.330434782608691</v>
      </c>
      <c r="M114" s="425">
        <v>527</v>
      </c>
      <c r="N114" s="425">
        <v>50943.33</v>
      </c>
      <c r="O114" s="447">
        <v>1.1212766046424507</v>
      </c>
      <c r="P114" s="426">
        <v>96.666660341555982</v>
      </c>
    </row>
    <row r="115" spans="1:16" ht="14.4" customHeight="1" x14ac:dyDescent="0.3">
      <c r="A115" s="421" t="s">
        <v>1584</v>
      </c>
      <c r="B115" s="422" t="s">
        <v>1657</v>
      </c>
      <c r="C115" s="422" t="s">
        <v>1732</v>
      </c>
      <c r="D115" s="422" t="s">
        <v>1733</v>
      </c>
      <c r="E115" s="425">
        <v>7</v>
      </c>
      <c r="F115" s="425">
        <v>1407.7800000000002</v>
      </c>
      <c r="G115" s="422">
        <v>1</v>
      </c>
      <c r="H115" s="422">
        <v>201.1114285714286</v>
      </c>
      <c r="I115" s="425"/>
      <c r="J115" s="425"/>
      <c r="K115" s="422"/>
      <c r="L115" s="422"/>
      <c r="M115" s="425"/>
      <c r="N115" s="425"/>
      <c r="O115" s="447"/>
      <c r="P115" s="426"/>
    </row>
    <row r="116" spans="1:16" ht="14.4" customHeight="1" x14ac:dyDescent="0.3">
      <c r="A116" s="421" t="s">
        <v>1584</v>
      </c>
      <c r="B116" s="422" t="s">
        <v>1657</v>
      </c>
      <c r="C116" s="422" t="s">
        <v>1734</v>
      </c>
      <c r="D116" s="422" t="s">
        <v>1735</v>
      </c>
      <c r="E116" s="425">
        <v>938</v>
      </c>
      <c r="F116" s="425">
        <v>131320</v>
      </c>
      <c r="G116" s="422">
        <v>1</v>
      </c>
      <c r="H116" s="422">
        <v>140</v>
      </c>
      <c r="I116" s="425">
        <v>864</v>
      </c>
      <c r="J116" s="425">
        <v>120960</v>
      </c>
      <c r="K116" s="422">
        <v>0.9211087420042644</v>
      </c>
      <c r="L116" s="422">
        <v>140</v>
      </c>
      <c r="M116" s="425">
        <v>629</v>
      </c>
      <c r="N116" s="425">
        <v>88060</v>
      </c>
      <c r="O116" s="447">
        <v>0.67057569296375263</v>
      </c>
      <c r="P116" s="426">
        <v>140</v>
      </c>
    </row>
    <row r="117" spans="1:16" ht="14.4" customHeight="1" x14ac:dyDescent="0.3">
      <c r="A117" s="421" t="s">
        <v>1584</v>
      </c>
      <c r="B117" s="422" t="s">
        <v>1657</v>
      </c>
      <c r="C117" s="422" t="s">
        <v>1736</v>
      </c>
      <c r="D117" s="422" t="s">
        <v>1737</v>
      </c>
      <c r="E117" s="425">
        <v>793</v>
      </c>
      <c r="F117" s="425">
        <v>59915.55</v>
      </c>
      <c r="G117" s="422">
        <v>1</v>
      </c>
      <c r="H117" s="422">
        <v>75.555548549810851</v>
      </c>
      <c r="I117" s="425">
        <v>798</v>
      </c>
      <c r="J117" s="425">
        <v>59688.880000000005</v>
      </c>
      <c r="K117" s="422">
        <v>0.99621684187160098</v>
      </c>
      <c r="L117" s="422">
        <v>74.798095238095243</v>
      </c>
      <c r="M117" s="425">
        <v>761</v>
      </c>
      <c r="N117" s="425">
        <v>57497.78</v>
      </c>
      <c r="O117" s="447">
        <v>0.95964703653725947</v>
      </c>
      <c r="P117" s="426">
        <v>75.555558475689878</v>
      </c>
    </row>
    <row r="118" spans="1:16" ht="14.4" customHeight="1" x14ac:dyDescent="0.3">
      <c r="A118" s="421" t="s">
        <v>1584</v>
      </c>
      <c r="B118" s="422" t="s">
        <v>1657</v>
      </c>
      <c r="C118" s="422" t="s">
        <v>1738</v>
      </c>
      <c r="D118" s="422" t="s">
        <v>1739</v>
      </c>
      <c r="E118" s="425">
        <v>42</v>
      </c>
      <c r="F118" s="425">
        <v>53900.009999999995</v>
      </c>
      <c r="G118" s="422">
        <v>1</v>
      </c>
      <c r="H118" s="422">
        <v>1283.3335714285713</v>
      </c>
      <c r="I118" s="425">
        <v>67</v>
      </c>
      <c r="J118" s="425">
        <v>85983.33</v>
      </c>
      <c r="K118" s="422">
        <v>1.595237737432702</v>
      </c>
      <c r="L118" s="422">
        <v>1283.3332835820895</v>
      </c>
      <c r="M118" s="425">
        <v>85</v>
      </c>
      <c r="N118" s="425">
        <v>109083.32</v>
      </c>
      <c r="O118" s="447">
        <v>2.0238089009630986</v>
      </c>
      <c r="P118" s="426">
        <v>1283.3331764705883</v>
      </c>
    </row>
    <row r="119" spans="1:16" ht="14.4" customHeight="1" x14ac:dyDescent="0.3">
      <c r="A119" s="421" t="s">
        <v>1584</v>
      </c>
      <c r="B119" s="422" t="s">
        <v>1657</v>
      </c>
      <c r="C119" s="422" t="s">
        <v>1740</v>
      </c>
      <c r="D119" s="422" t="s">
        <v>1741</v>
      </c>
      <c r="E119" s="425">
        <v>9</v>
      </c>
      <c r="F119" s="425">
        <v>1050.01</v>
      </c>
      <c r="G119" s="422">
        <v>1</v>
      </c>
      <c r="H119" s="422">
        <v>116.66777777777777</v>
      </c>
      <c r="I119" s="425">
        <v>22</v>
      </c>
      <c r="J119" s="425">
        <v>2566.67</v>
      </c>
      <c r="K119" s="422">
        <v>2.4444243388158209</v>
      </c>
      <c r="L119" s="422">
        <v>116.66681818181819</v>
      </c>
      <c r="M119" s="425">
        <v>15</v>
      </c>
      <c r="N119" s="425">
        <v>1750.0100000000002</v>
      </c>
      <c r="O119" s="447">
        <v>1.6666603175207857</v>
      </c>
      <c r="P119" s="426">
        <v>116.66733333333335</v>
      </c>
    </row>
    <row r="120" spans="1:16" ht="14.4" customHeight="1" x14ac:dyDescent="0.3">
      <c r="A120" s="421" t="s">
        <v>1584</v>
      </c>
      <c r="B120" s="422" t="s">
        <v>1657</v>
      </c>
      <c r="C120" s="422" t="s">
        <v>1742</v>
      </c>
      <c r="D120" s="422" t="s">
        <v>1743</v>
      </c>
      <c r="E120" s="425">
        <v>67</v>
      </c>
      <c r="F120" s="425">
        <v>3275.55</v>
      </c>
      <c r="G120" s="422">
        <v>1</v>
      </c>
      <c r="H120" s="422">
        <v>48.888805970149257</v>
      </c>
      <c r="I120" s="425">
        <v>29</v>
      </c>
      <c r="J120" s="425">
        <v>1417.79</v>
      </c>
      <c r="K120" s="422">
        <v>0.43284028636412203</v>
      </c>
      <c r="L120" s="422">
        <v>48.889310344827585</v>
      </c>
      <c r="M120" s="425">
        <v>56</v>
      </c>
      <c r="N120" s="425">
        <v>2737.7799999999997</v>
      </c>
      <c r="O120" s="447">
        <v>0.83582299155866946</v>
      </c>
      <c r="P120" s="426">
        <v>48.888928571428565</v>
      </c>
    </row>
    <row r="121" spans="1:16" ht="14.4" customHeight="1" x14ac:dyDescent="0.3">
      <c r="A121" s="421" t="s">
        <v>1584</v>
      </c>
      <c r="B121" s="422" t="s">
        <v>1657</v>
      </c>
      <c r="C121" s="422" t="s">
        <v>1744</v>
      </c>
      <c r="D121" s="422" t="s">
        <v>1745</v>
      </c>
      <c r="E121" s="425">
        <v>4</v>
      </c>
      <c r="F121" s="425">
        <v>1866.66</v>
      </c>
      <c r="G121" s="422">
        <v>1</v>
      </c>
      <c r="H121" s="422">
        <v>466.66500000000002</v>
      </c>
      <c r="I121" s="425">
        <v>3</v>
      </c>
      <c r="J121" s="425">
        <v>1400.01</v>
      </c>
      <c r="K121" s="422">
        <v>0.7500080357429848</v>
      </c>
      <c r="L121" s="422">
        <v>466.67</v>
      </c>
      <c r="M121" s="425">
        <v>7</v>
      </c>
      <c r="N121" s="425">
        <v>3266.66</v>
      </c>
      <c r="O121" s="447">
        <v>1.7500026785809948</v>
      </c>
      <c r="P121" s="426">
        <v>466.66571428571427</v>
      </c>
    </row>
    <row r="122" spans="1:16" ht="14.4" customHeight="1" x14ac:dyDescent="0.3">
      <c r="A122" s="421" t="s">
        <v>1584</v>
      </c>
      <c r="B122" s="422" t="s">
        <v>1657</v>
      </c>
      <c r="C122" s="422" t="s">
        <v>1746</v>
      </c>
      <c r="D122" s="422" t="s">
        <v>1747</v>
      </c>
      <c r="E122" s="425">
        <v>2</v>
      </c>
      <c r="F122" s="425">
        <v>655.56</v>
      </c>
      <c r="G122" s="422">
        <v>1</v>
      </c>
      <c r="H122" s="422">
        <v>327.78</v>
      </c>
      <c r="I122" s="425">
        <v>31</v>
      </c>
      <c r="J122" s="425">
        <v>10161.120000000001</v>
      </c>
      <c r="K122" s="422">
        <v>15.499908475196781</v>
      </c>
      <c r="L122" s="422">
        <v>327.77806451612906</v>
      </c>
      <c r="M122" s="425">
        <v>4</v>
      </c>
      <c r="N122" s="425">
        <v>1311.12</v>
      </c>
      <c r="O122" s="447">
        <v>2</v>
      </c>
      <c r="P122" s="426">
        <v>327.78</v>
      </c>
    </row>
    <row r="123" spans="1:16" ht="14.4" customHeight="1" x14ac:dyDescent="0.3">
      <c r="A123" s="421" t="s">
        <v>1584</v>
      </c>
      <c r="B123" s="422" t="s">
        <v>1657</v>
      </c>
      <c r="C123" s="422" t="s">
        <v>1748</v>
      </c>
      <c r="D123" s="422" t="s">
        <v>1749</v>
      </c>
      <c r="E123" s="425">
        <v>16</v>
      </c>
      <c r="F123" s="425">
        <v>7466.68</v>
      </c>
      <c r="G123" s="422">
        <v>1</v>
      </c>
      <c r="H123" s="422">
        <v>466.66750000000002</v>
      </c>
      <c r="I123" s="425">
        <v>72</v>
      </c>
      <c r="J123" s="425">
        <v>33600.01</v>
      </c>
      <c r="K123" s="422">
        <v>4.4999933035833868</v>
      </c>
      <c r="L123" s="422">
        <v>466.66680555555558</v>
      </c>
      <c r="M123" s="425">
        <v>134</v>
      </c>
      <c r="N123" s="425">
        <v>62533.33</v>
      </c>
      <c r="O123" s="447">
        <v>8.3749845982417881</v>
      </c>
      <c r="P123" s="426">
        <v>466.66664179104481</v>
      </c>
    </row>
    <row r="124" spans="1:16" ht="14.4" customHeight="1" x14ac:dyDescent="0.3">
      <c r="A124" s="421" t="s">
        <v>1584</v>
      </c>
      <c r="B124" s="422" t="s">
        <v>1657</v>
      </c>
      <c r="C124" s="422" t="s">
        <v>1750</v>
      </c>
      <c r="D124" s="422" t="s">
        <v>1751</v>
      </c>
      <c r="E124" s="425">
        <v>19</v>
      </c>
      <c r="F124" s="425">
        <v>1857.79</v>
      </c>
      <c r="G124" s="422">
        <v>1</v>
      </c>
      <c r="H124" s="422">
        <v>97.778421052631572</v>
      </c>
      <c r="I124" s="425">
        <v>26</v>
      </c>
      <c r="J124" s="425">
        <v>2346.67</v>
      </c>
      <c r="K124" s="422">
        <v>1.263151378788776</v>
      </c>
      <c r="L124" s="422">
        <v>90.256538461538469</v>
      </c>
      <c r="M124" s="425">
        <v>20</v>
      </c>
      <c r="N124" s="425">
        <v>1955.5599999999997</v>
      </c>
      <c r="O124" s="447">
        <v>1.0526270461139309</v>
      </c>
      <c r="P124" s="426">
        <v>97.777999999999992</v>
      </c>
    </row>
    <row r="125" spans="1:16" ht="14.4" customHeight="1" x14ac:dyDescent="0.3">
      <c r="A125" s="421" t="s">
        <v>1584</v>
      </c>
      <c r="B125" s="422" t="s">
        <v>1657</v>
      </c>
      <c r="C125" s="422" t="s">
        <v>1752</v>
      </c>
      <c r="D125" s="422" t="s">
        <v>1753</v>
      </c>
      <c r="E125" s="425">
        <v>1</v>
      </c>
      <c r="F125" s="425">
        <v>292.22000000000003</v>
      </c>
      <c r="G125" s="422">
        <v>1</v>
      </c>
      <c r="H125" s="422">
        <v>292.22000000000003</v>
      </c>
      <c r="I125" s="425"/>
      <c r="J125" s="425"/>
      <c r="K125" s="422"/>
      <c r="L125" s="422"/>
      <c r="M125" s="425">
        <v>3</v>
      </c>
      <c r="N125" s="425">
        <v>876.66000000000008</v>
      </c>
      <c r="O125" s="447">
        <v>3</v>
      </c>
      <c r="P125" s="426">
        <v>292.22000000000003</v>
      </c>
    </row>
    <row r="126" spans="1:16" ht="14.4" customHeight="1" x14ac:dyDescent="0.3">
      <c r="A126" s="421" t="s">
        <v>1584</v>
      </c>
      <c r="B126" s="422" t="s">
        <v>1657</v>
      </c>
      <c r="C126" s="422" t="s">
        <v>1754</v>
      </c>
      <c r="D126" s="422" t="s">
        <v>1755</v>
      </c>
      <c r="E126" s="425">
        <v>2</v>
      </c>
      <c r="F126" s="425">
        <v>1291.1099999999999</v>
      </c>
      <c r="G126" s="422">
        <v>1</v>
      </c>
      <c r="H126" s="422">
        <v>645.55499999999995</v>
      </c>
      <c r="I126" s="425"/>
      <c r="J126" s="425"/>
      <c r="K126" s="422"/>
      <c r="L126" s="422"/>
      <c r="M126" s="425"/>
      <c r="N126" s="425"/>
      <c r="O126" s="447"/>
      <c r="P126" s="426"/>
    </row>
    <row r="127" spans="1:16" ht="14.4" customHeight="1" x14ac:dyDescent="0.3">
      <c r="A127" s="421" t="s">
        <v>1584</v>
      </c>
      <c r="B127" s="422" t="s">
        <v>1657</v>
      </c>
      <c r="C127" s="422" t="s">
        <v>1756</v>
      </c>
      <c r="D127" s="422" t="s">
        <v>1757</v>
      </c>
      <c r="E127" s="425">
        <v>1</v>
      </c>
      <c r="F127" s="425">
        <v>222.22</v>
      </c>
      <c r="G127" s="422">
        <v>1</v>
      </c>
      <c r="H127" s="422">
        <v>222.22</v>
      </c>
      <c r="I127" s="425"/>
      <c r="J127" s="425"/>
      <c r="K127" s="422"/>
      <c r="L127" s="422"/>
      <c r="M127" s="425"/>
      <c r="N127" s="425"/>
      <c r="O127" s="447"/>
      <c r="P127" s="426"/>
    </row>
    <row r="128" spans="1:16" ht="14.4" customHeight="1" x14ac:dyDescent="0.3">
      <c r="A128" s="421" t="s">
        <v>1584</v>
      </c>
      <c r="B128" s="422" t="s">
        <v>1657</v>
      </c>
      <c r="C128" s="422" t="s">
        <v>1758</v>
      </c>
      <c r="D128" s="422" t="s">
        <v>1759</v>
      </c>
      <c r="E128" s="425">
        <v>2</v>
      </c>
      <c r="F128" s="425">
        <v>233.33</v>
      </c>
      <c r="G128" s="422">
        <v>1</v>
      </c>
      <c r="H128" s="422">
        <v>116.66500000000001</v>
      </c>
      <c r="I128" s="425">
        <v>1</v>
      </c>
      <c r="J128" s="425">
        <v>116.67</v>
      </c>
      <c r="K128" s="422">
        <v>0.50002142887755541</v>
      </c>
      <c r="L128" s="422">
        <v>116.67</v>
      </c>
      <c r="M128" s="425"/>
      <c r="N128" s="425"/>
      <c r="O128" s="447"/>
      <c r="P128" s="426"/>
    </row>
    <row r="129" spans="1:16" ht="14.4" customHeight="1" x14ac:dyDescent="0.3">
      <c r="A129" s="421" t="s">
        <v>1584</v>
      </c>
      <c r="B129" s="422" t="s">
        <v>1657</v>
      </c>
      <c r="C129" s="422" t="s">
        <v>1760</v>
      </c>
      <c r="D129" s="422" t="s">
        <v>1761</v>
      </c>
      <c r="E129" s="425"/>
      <c r="F129" s="425"/>
      <c r="G129" s="422"/>
      <c r="H129" s="422"/>
      <c r="I129" s="425"/>
      <c r="J129" s="425"/>
      <c r="K129" s="422"/>
      <c r="L129" s="422"/>
      <c r="M129" s="425">
        <v>1</v>
      </c>
      <c r="N129" s="425">
        <v>195.56</v>
      </c>
      <c r="O129" s="447"/>
      <c r="P129" s="426">
        <v>195.56</v>
      </c>
    </row>
    <row r="130" spans="1:16" ht="14.4" customHeight="1" x14ac:dyDescent="0.3">
      <c r="A130" s="421" t="s">
        <v>1584</v>
      </c>
      <c r="B130" s="422" t="s">
        <v>1657</v>
      </c>
      <c r="C130" s="422" t="s">
        <v>1762</v>
      </c>
      <c r="D130" s="422" t="s">
        <v>1763</v>
      </c>
      <c r="E130" s="425"/>
      <c r="F130" s="425"/>
      <c r="G130" s="422"/>
      <c r="H130" s="422"/>
      <c r="I130" s="425">
        <v>1</v>
      </c>
      <c r="J130" s="425">
        <v>358.89</v>
      </c>
      <c r="K130" s="422"/>
      <c r="L130" s="422">
        <v>358.89</v>
      </c>
      <c r="M130" s="425">
        <v>4</v>
      </c>
      <c r="N130" s="425">
        <v>1435.56</v>
      </c>
      <c r="O130" s="447"/>
      <c r="P130" s="426">
        <v>358.89</v>
      </c>
    </row>
    <row r="131" spans="1:16" ht="14.4" customHeight="1" x14ac:dyDescent="0.3">
      <c r="A131" s="421" t="s">
        <v>1764</v>
      </c>
      <c r="B131" s="422" t="s">
        <v>1585</v>
      </c>
      <c r="C131" s="422" t="s">
        <v>1765</v>
      </c>
      <c r="D131" s="422"/>
      <c r="E131" s="425">
        <v>2</v>
      </c>
      <c r="F131" s="425">
        <v>226</v>
      </c>
      <c r="G131" s="422">
        <v>1</v>
      </c>
      <c r="H131" s="422">
        <v>113</v>
      </c>
      <c r="I131" s="425">
        <v>2</v>
      </c>
      <c r="J131" s="425">
        <v>226</v>
      </c>
      <c r="K131" s="422">
        <v>1</v>
      </c>
      <c r="L131" s="422">
        <v>113</v>
      </c>
      <c r="M131" s="425">
        <v>6</v>
      </c>
      <c r="N131" s="425">
        <v>678</v>
      </c>
      <c r="O131" s="447">
        <v>3</v>
      </c>
      <c r="P131" s="426">
        <v>113</v>
      </c>
    </row>
    <row r="132" spans="1:16" ht="14.4" customHeight="1" x14ac:dyDescent="0.3">
      <c r="A132" s="421" t="s">
        <v>1764</v>
      </c>
      <c r="B132" s="422" t="s">
        <v>1585</v>
      </c>
      <c r="C132" s="422" t="s">
        <v>1588</v>
      </c>
      <c r="D132" s="422"/>
      <c r="E132" s="425">
        <v>2</v>
      </c>
      <c r="F132" s="425">
        <v>3314</v>
      </c>
      <c r="G132" s="422">
        <v>1</v>
      </c>
      <c r="H132" s="422">
        <v>1657</v>
      </c>
      <c r="I132" s="425">
        <v>2</v>
      </c>
      <c r="J132" s="425">
        <v>3314</v>
      </c>
      <c r="K132" s="422">
        <v>1</v>
      </c>
      <c r="L132" s="422">
        <v>1657</v>
      </c>
      <c r="M132" s="425"/>
      <c r="N132" s="425"/>
      <c r="O132" s="447"/>
      <c r="P132" s="426"/>
    </row>
    <row r="133" spans="1:16" ht="14.4" customHeight="1" x14ac:dyDescent="0.3">
      <c r="A133" s="421" t="s">
        <v>1764</v>
      </c>
      <c r="B133" s="422" t="s">
        <v>1585</v>
      </c>
      <c r="C133" s="422" t="s">
        <v>1766</v>
      </c>
      <c r="D133" s="422"/>
      <c r="E133" s="425">
        <v>2</v>
      </c>
      <c r="F133" s="425">
        <v>2016</v>
      </c>
      <c r="G133" s="422">
        <v>1</v>
      </c>
      <c r="H133" s="422">
        <v>1008</v>
      </c>
      <c r="I133" s="425">
        <v>1</v>
      </c>
      <c r="J133" s="425">
        <v>1008</v>
      </c>
      <c r="K133" s="422">
        <v>0.5</v>
      </c>
      <c r="L133" s="422">
        <v>1008</v>
      </c>
      <c r="M133" s="425">
        <v>8</v>
      </c>
      <c r="N133" s="425">
        <v>8064</v>
      </c>
      <c r="O133" s="447">
        <v>4</v>
      </c>
      <c r="P133" s="426">
        <v>1008</v>
      </c>
    </row>
    <row r="134" spans="1:16" ht="14.4" customHeight="1" x14ac:dyDescent="0.3">
      <c r="A134" s="421" t="s">
        <v>1764</v>
      </c>
      <c r="B134" s="422" t="s">
        <v>1585</v>
      </c>
      <c r="C134" s="422" t="s">
        <v>1767</v>
      </c>
      <c r="D134" s="422"/>
      <c r="E134" s="425">
        <v>184</v>
      </c>
      <c r="F134" s="425">
        <v>39928</v>
      </c>
      <c r="G134" s="422">
        <v>1</v>
      </c>
      <c r="H134" s="422">
        <v>217</v>
      </c>
      <c r="I134" s="425">
        <v>272</v>
      </c>
      <c r="J134" s="425">
        <v>59024</v>
      </c>
      <c r="K134" s="422">
        <v>1.4782608695652173</v>
      </c>
      <c r="L134" s="422">
        <v>217</v>
      </c>
      <c r="M134" s="425">
        <v>259</v>
      </c>
      <c r="N134" s="425">
        <v>56203</v>
      </c>
      <c r="O134" s="447">
        <v>1.4076086956521738</v>
      </c>
      <c r="P134" s="426">
        <v>217</v>
      </c>
    </row>
    <row r="135" spans="1:16" ht="14.4" customHeight="1" x14ac:dyDescent="0.3">
      <c r="A135" s="421" t="s">
        <v>1764</v>
      </c>
      <c r="B135" s="422" t="s">
        <v>1585</v>
      </c>
      <c r="C135" s="422" t="s">
        <v>1768</v>
      </c>
      <c r="D135" s="422"/>
      <c r="E135" s="425">
        <v>2</v>
      </c>
      <c r="F135" s="425">
        <v>2578</v>
      </c>
      <c r="G135" s="422">
        <v>1</v>
      </c>
      <c r="H135" s="422">
        <v>1289</v>
      </c>
      <c r="I135" s="425"/>
      <c r="J135" s="425"/>
      <c r="K135" s="422"/>
      <c r="L135" s="422"/>
      <c r="M135" s="425">
        <v>1</v>
      </c>
      <c r="N135" s="425">
        <v>1289</v>
      </c>
      <c r="O135" s="447">
        <v>0.5</v>
      </c>
      <c r="P135" s="426">
        <v>1289</v>
      </c>
    </row>
    <row r="136" spans="1:16" ht="14.4" customHeight="1" x14ac:dyDescent="0.3">
      <c r="A136" s="421" t="s">
        <v>1764</v>
      </c>
      <c r="B136" s="422" t="s">
        <v>1585</v>
      </c>
      <c r="C136" s="422" t="s">
        <v>1769</v>
      </c>
      <c r="D136" s="422"/>
      <c r="E136" s="425">
        <v>1</v>
      </c>
      <c r="F136" s="425">
        <v>806</v>
      </c>
      <c r="G136" s="422">
        <v>1</v>
      </c>
      <c r="H136" s="422">
        <v>806</v>
      </c>
      <c r="I136" s="425"/>
      <c r="J136" s="425"/>
      <c r="K136" s="422"/>
      <c r="L136" s="422"/>
      <c r="M136" s="425"/>
      <c r="N136" s="425"/>
      <c r="O136" s="447"/>
      <c r="P136" s="426"/>
    </row>
    <row r="137" spans="1:16" ht="14.4" customHeight="1" x14ac:dyDescent="0.3">
      <c r="A137" s="421" t="s">
        <v>1764</v>
      </c>
      <c r="B137" s="422" t="s">
        <v>1585</v>
      </c>
      <c r="C137" s="422" t="s">
        <v>1770</v>
      </c>
      <c r="D137" s="422"/>
      <c r="E137" s="425"/>
      <c r="F137" s="425"/>
      <c r="G137" s="422"/>
      <c r="H137" s="422"/>
      <c r="I137" s="425">
        <v>1</v>
      </c>
      <c r="J137" s="425">
        <v>1770</v>
      </c>
      <c r="K137" s="422"/>
      <c r="L137" s="422">
        <v>1770</v>
      </c>
      <c r="M137" s="425"/>
      <c r="N137" s="425"/>
      <c r="O137" s="447"/>
      <c r="P137" s="426"/>
    </row>
    <row r="138" spans="1:16" ht="14.4" customHeight="1" x14ac:dyDescent="0.3">
      <c r="A138" s="421" t="s">
        <v>1764</v>
      </c>
      <c r="B138" s="422" t="s">
        <v>1585</v>
      </c>
      <c r="C138" s="422" t="s">
        <v>1771</v>
      </c>
      <c r="D138" s="422"/>
      <c r="E138" s="425">
        <v>1</v>
      </c>
      <c r="F138" s="425">
        <v>2450</v>
      </c>
      <c r="G138" s="422">
        <v>1</v>
      </c>
      <c r="H138" s="422">
        <v>2450</v>
      </c>
      <c r="I138" s="425">
        <v>2</v>
      </c>
      <c r="J138" s="425">
        <v>4900</v>
      </c>
      <c r="K138" s="422">
        <v>2</v>
      </c>
      <c r="L138" s="422">
        <v>2450</v>
      </c>
      <c r="M138" s="425">
        <v>3</v>
      </c>
      <c r="N138" s="425">
        <v>7350</v>
      </c>
      <c r="O138" s="447">
        <v>3</v>
      </c>
      <c r="P138" s="426">
        <v>2450</v>
      </c>
    </row>
    <row r="139" spans="1:16" ht="14.4" customHeight="1" x14ac:dyDescent="0.3">
      <c r="A139" s="421" t="s">
        <v>1764</v>
      </c>
      <c r="B139" s="422" t="s">
        <v>1585</v>
      </c>
      <c r="C139" s="422" t="s">
        <v>1772</v>
      </c>
      <c r="D139" s="422"/>
      <c r="E139" s="425"/>
      <c r="F139" s="425"/>
      <c r="G139" s="422"/>
      <c r="H139" s="422"/>
      <c r="I139" s="425"/>
      <c r="J139" s="425"/>
      <c r="K139" s="422"/>
      <c r="L139" s="422"/>
      <c r="M139" s="425">
        <v>2</v>
      </c>
      <c r="N139" s="425">
        <v>2606</v>
      </c>
      <c r="O139" s="447"/>
      <c r="P139" s="426">
        <v>1303</v>
      </c>
    </row>
    <row r="140" spans="1:16" ht="14.4" customHeight="1" x14ac:dyDescent="0.3">
      <c r="A140" s="421" t="s">
        <v>1764</v>
      </c>
      <c r="B140" s="422" t="s">
        <v>1585</v>
      </c>
      <c r="C140" s="422" t="s">
        <v>1773</v>
      </c>
      <c r="D140" s="422"/>
      <c r="E140" s="425">
        <v>107</v>
      </c>
      <c r="F140" s="425">
        <v>111601</v>
      </c>
      <c r="G140" s="422">
        <v>1</v>
      </c>
      <c r="H140" s="422">
        <v>1043</v>
      </c>
      <c r="I140" s="425">
        <v>126</v>
      </c>
      <c r="J140" s="425">
        <v>131418</v>
      </c>
      <c r="K140" s="422">
        <v>1.1775700934579438</v>
      </c>
      <c r="L140" s="422">
        <v>1043</v>
      </c>
      <c r="M140" s="425">
        <v>112</v>
      </c>
      <c r="N140" s="425">
        <v>116816</v>
      </c>
      <c r="O140" s="447">
        <v>1.0467289719626167</v>
      </c>
      <c r="P140" s="426">
        <v>1043</v>
      </c>
    </row>
    <row r="141" spans="1:16" ht="14.4" customHeight="1" x14ac:dyDescent="0.3">
      <c r="A141" s="421" t="s">
        <v>1764</v>
      </c>
      <c r="B141" s="422" t="s">
        <v>1585</v>
      </c>
      <c r="C141" s="422" t="s">
        <v>1774</v>
      </c>
      <c r="D141" s="422"/>
      <c r="E141" s="425">
        <v>1</v>
      </c>
      <c r="F141" s="425">
        <v>1654</v>
      </c>
      <c r="G141" s="422">
        <v>1</v>
      </c>
      <c r="H141" s="422">
        <v>1654</v>
      </c>
      <c r="I141" s="425"/>
      <c r="J141" s="425"/>
      <c r="K141" s="422"/>
      <c r="L141" s="422"/>
      <c r="M141" s="425"/>
      <c r="N141" s="425"/>
      <c r="O141" s="447"/>
      <c r="P141" s="426"/>
    </row>
    <row r="142" spans="1:16" ht="14.4" customHeight="1" x14ac:dyDescent="0.3">
      <c r="A142" s="421" t="s">
        <v>1764</v>
      </c>
      <c r="B142" s="422" t="s">
        <v>1585</v>
      </c>
      <c r="C142" s="422" t="s">
        <v>1775</v>
      </c>
      <c r="D142" s="422"/>
      <c r="E142" s="425">
        <v>15</v>
      </c>
      <c r="F142" s="425">
        <v>19845</v>
      </c>
      <c r="G142" s="422">
        <v>1</v>
      </c>
      <c r="H142" s="422">
        <v>1323</v>
      </c>
      <c r="I142" s="425">
        <v>29</v>
      </c>
      <c r="J142" s="425">
        <v>38367</v>
      </c>
      <c r="K142" s="422">
        <v>1.9333333333333333</v>
      </c>
      <c r="L142" s="422">
        <v>1323</v>
      </c>
      <c r="M142" s="425">
        <v>17</v>
      </c>
      <c r="N142" s="425">
        <v>22491</v>
      </c>
      <c r="O142" s="447">
        <v>1.1333333333333333</v>
      </c>
      <c r="P142" s="426">
        <v>1323</v>
      </c>
    </row>
    <row r="143" spans="1:16" ht="14.4" customHeight="1" x14ac:dyDescent="0.3">
      <c r="A143" s="421" t="s">
        <v>1764</v>
      </c>
      <c r="B143" s="422" t="s">
        <v>1585</v>
      </c>
      <c r="C143" s="422" t="s">
        <v>1776</v>
      </c>
      <c r="D143" s="422"/>
      <c r="E143" s="425">
        <v>2</v>
      </c>
      <c r="F143" s="425">
        <v>3866</v>
      </c>
      <c r="G143" s="422">
        <v>1</v>
      </c>
      <c r="H143" s="422">
        <v>1933</v>
      </c>
      <c r="I143" s="425">
        <v>3</v>
      </c>
      <c r="J143" s="425">
        <v>5799</v>
      </c>
      <c r="K143" s="422">
        <v>1.5</v>
      </c>
      <c r="L143" s="422">
        <v>1933</v>
      </c>
      <c r="M143" s="425">
        <v>4</v>
      </c>
      <c r="N143" s="425">
        <v>7732</v>
      </c>
      <c r="O143" s="447">
        <v>2</v>
      </c>
      <c r="P143" s="426">
        <v>1933</v>
      </c>
    </row>
    <row r="144" spans="1:16" ht="14.4" customHeight="1" x14ac:dyDescent="0.3">
      <c r="A144" s="421" t="s">
        <v>1764</v>
      </c>
      <c r="B144" s="422" t="s">
        <v>1585</v>
      </c>
      <c r="C144" s="422" t="s">
        <v>1777</v>
      </c>
      <c r="D144" s="422"/>
      <c r="E144" s="425">
        <v>1</v>
      </c>
      <c r="F144" s="425">
        <v>678</v>
      </c>
      <c r="G144" s="422">
        <v>1</v>
      </c>
      <c r="H144" s="422">
        <v>678</v>
      </c>
      <c r="I144" s="425"/>
      <c r="J144" s="425"/>
      <c r="K144" s="422"/>
      <c r="L144" s="422"/>
      <c r="M144" s="425"/>
      <c r="N144" s="425"/>
      <c r="O144" s="447"/>
      <c r="P144" s="426"/>
    </row>
    <row r="145" spans="1:16" ht="14.4" customHeight="1" x14ac:dyDescent="0.3">
      <c r="A145" s="421" t="s">
        <v>1764</v>
      </c>
      <c r="B145" s="422" t="s">
        <v>1585</v>
      </c>
      <c r="C145" s="422" t="s">
        <v>1778</v>
      </c>
      <c r="D145" s="422"/>
      <c r="E145" s="425">
        <v>58</v>
      </c>
      <c r="F145" s="425">
        <v>31436</v>
      </c>
      <c r="G145" s="422">
        <v>1</v>
      </c>
      <c r="H145" s="422">
        <v>542</v>
      </c>
      <c r="I145" s="425">
        <v>61</v>
      </c>
      <c r="J145" s="425">
        <v>33062</v>
      </c>
      <c r="K145" s="422">
        <v>1.0517241379310345</v>
      </c>
      <c r="L145" s="422">
        <v>542</v>
      </c>
      <c r="M145" s="425">
        <v>57</v>
      </c>
      <c r="N145" s="425">
        <v>30894</v>
      </c>
      <c r="O145" s="447">
        <v>0.98275862068965514</v>
      </c>
      <c r="P145" s="426">
        <v>542</v>
      </c>
    </row>
    <row r="146" spans="1:16" ht="14.4" customHeight="1" x14ac:dyDescent="0.3">
      <c r="A146" s="421" t="s">
        <v>1764</v>
      </c>
      <c r="B146" s="422" t="s">
        <v>1585</v>
      </c>
      <c r="C146" s="422" t="s">
        <v>1779</v>
      </c>
      <c r="D146" s="422"/>
      <c r="E146" s="425"/>
      <c r="F146" s="425"/>
      <c r="G146" s="422"/>
      <c r="H146" s="422"/>
      <c r="I146" s="425">
        <v>1</v>
      </c>
      <c r="J146" s="425">
        <v>298</v>
      </c>
      <c r="K146" s="422"/>
      <c r="L146" s="422">
        <v>298</v>
      </c>
      <c r="M146" s="425"/>
      <c r="N146" s="425"/>
      <c r="O146" s="447"/>
      <c r="P146" s="426"/>
    </row>
    <row r="147" spans="1:16" ht="14.4" customHeight="1" x14ac:dyDescent="0.3">
      <c r="A147" s="421" t="s">
        <v>1764</v>
      </c>
      <c r="B147" s="422" t="s">
        <v>1585</v>
      </c>
      <c r="C147" s="422" t="s">
        <v>1780</v>
      </c>
      <c r="D147" s="422"/>
      <c r="E147" s="425">
        <v>27</v>
      </c>
      <c r="F147" s="425">
        <v>15633</v>
      </c>
      <c r="G147" s="422">
        <v>1</v>
      </c>
      <c r="H147" s="422">
        <v>579</v>
      </c>
      <c r="I147" s="425">
        <v>30</v>
      </c>
      <c r="J147" s="425">
        <v>17370</v>
      </c>
      <c r="K147" s="422">
        <v>1.1111111111111112</v>
      </c>
      <c r="L147" s="422">
        <v>579</v>
      </c>
      <c r="M147" s="425">
        <v>28</v>
      </c>
      <c r="N147" s="425">
        <v>16212</v>
      </c>
      <c r="O147" s="447">
        <v>1.037037037037037</v>
      </c>
      <c r="P147" s="426">
        <v>579</v>
      </c>
    </row>
    <row r="148" spans="1:16" ht="14.4" customHeight="1" x14ac:dyDescent="0.3">
      <c r="A148" s="421" t="s">
        <v>1764</v>
      </c>
      <c r="B148" s="422" t="s">
        <v>1585</v>
      </c>
      <c r="C148" s="422" t="s">
        <v>1592</v>
      </c>
      <c r="D148" s="422"/>
      <c r="E148" s="425">
        <v>2</v>
      </c>
      <c r="F148" s="425">
        <v>226</v>
      </c>
      <c r="G148" s="422">
        <v>1</v>
      </c>
      <c r="H148" s="422">
        <v>113</v>
      </c>
      <c r="I148" s="425">
        <v>10</v>
      </c>
      <c r="J148" s="425">
        <v>1130</v>
      </c>
      <c r="K148" s="422">
        <v>5</v>
      </c>
      <c r="L148" s="422">
        <v>113</v>
      </c>
      <c r="M148" s="425">
        <v>13</v>
      </c>
      <c r="N148" s="425">
        <v>1469</v>
      </c>
      <c r="O148" s="447">
        <v>6.5</v>
      </c>
      <c r="P148" s="426">
        <v>113</v>
      </c>
    </row>
    <row r="149" spans="1:16" ht="14.4" customHeight="1" x14ac:dyDescent="0.3">
      <c r="A149" s="421" t="s">
        <v>1764</v>
      </c>
      <c r="B149" s="422" t="s">
        <v>1585</v>
      </c>
      <c r="C149" s="422" t="s">
        <v>1593</v>
      </c>
      <c r="D149" s="422"/>
      <c r="E149" s="425"/>
      <c r="F149" s="425"/>
      <c r="G149" s="422"/>
      <c r="H149" s="422"/>
      <c r="I149" s="425"/>
      <c r="J149" s="425"/>
      <c r="K149" s="422"/>
      <c r="L149" s="422"/>
      <c r="M149" s="425">
        <v>3</v>
      </c>
      <c r="N149" s="425">
        <v>396</v>
      </c>
      <c r="O149" s="447"/>
      <c r="P149" s="426">
        <v>132</v>
      </c>
    </row>
    <row r="150" spans="1:16" ht="14.4" customHeight="1" x14ac:dyDescent="0.3">
      <c r="A150" s="421" t="s">
        <v>1764</v>
      </c>
      <c r="B150" s="422" t="s">
        <v>1585</v>
      </c>
      <c r="C150" s="422" t="s">
        <v>1781</v>
      </c>
      <c r="D150" s="422"/>
      <c r="E150" s="425"/>
      <c r="F150" s="425"/>
      <c r="G150" s="422"/>
      <c r="H150" s="422"/>
      <c r="I150" s="425"/>
      <c r="J150" s="425"/>
      <c r="K150" s="422"/>
      <c r="L150" s="422"/>
      <c r="M150" s="425">
        <v>2</v>
      </c>
      <c r="N150" s="425">
        <v>312</v>
      </c>
      <c r="O150" s="447"/>
      <c r="P150" s="426">
        <v>156</v>
      </c>
    </row>
    <row r="151" spans="1:16" ht="14.4" customHeight="1" x14ac:dyDescent="0.3">
      <c r="A151" s="421" t="s">
        <v>1764</v>
      </c>
      <c r="B151" s="422" t="s">
        <v>1585</v>
      </c>
      <c r="C151" s="422" t="s">
        <v>1620</v>
      </c>
      <c r="D151" s="422"/>
      <c r="E151" s="425">
        <v>5</v>
      </c>
      <c r="F151" s="425">
        <v>8700</v>
      </c>
      <c r="G151" s="422">
        <v>1</v>
      </c>
      <c r="H151" s="422">
        <v>1740</v>
      </c>
      <c r="I151" s="425">
        <v>3</v>
      </c>
      <c r="J151" s="425">
        <v>5220</v>
      </c>
      <c r="K151" s="422">
        <v>0.6</v>
      </c>
      <c r="L151" s="422">
        <v>1740</v>
      </c>
      <c r="M151" s="425">
        <v>4</v>
      </c>
      <c r="N151" s="425">
        <v>6960</v>
      </c>
      <c r="O151" s="447">
        <v>0.8</v>
      </c>
      <c r="P151" s="426">
        <v>1740</v>
      </c>
    </row>
    <row r="152" spans="1:16" ht="14.4" customHeight="1" x14ac:dyDescent="0.3">
      <c r="A152" s="421" t="s">
        <v>1764</v>
      </c>
      <c r="B152" s="422" t="s">
        <v>1585</v>
      </c>
      <c r="C152" s="422" t="s">
        <v>1636</v>
      </c>
      <c r="D152" s="422"/>
      <c r="E152" s="425">
        <v>5</v>
      </c>
      <c r="F152" s="425">
        <v>5040</v>
      </c>
      <c r="G152" s="422">
        <v>1</v>
      </c>
      <c r="H152" s="422">
        <v>1008</v>
      </c>
      <c r="I152" s="425">
        <v>1</v>
      </c>
      <c r="J152" s="425">
        <v>1008</v>
      </c>
      <c r="K152" s="422">
        <v>0.2</v>
      </c>
      <c r="L152" s="422">
        <v>1008</v>
      </c>
      <c r="M152" s="425"/>
      <c r="N152" s="425"/>
      <c r="O152" s="447"/>
      <c r="P152" s="426"/>
    </row>
    <row r="153" spans="1:16" ht="14.4" customHeight="1" x14ac:dyDescent="0.3">
      <c r="A153" s="421" t="s">
        <v>1764</v>
      </c>
      <c r="B153" s="422" t="s">
        <v>1585</v>
      </c>
      <c r="C153" s="422" t="s">
        <v>1782</v>
      </c>
      <c r="D153" s="422"/>
      <c r="E153" s="425">
        <v>131</v>
      </c>
      <c r="F153" s="425">
        <v>28427</v>
      </c>
      <c r="G153" s="422">
        <v>1</v>
      </c>
      <c r="H153" s="422">
        <v>217</v>
      </c>
      <c r="I153" s="425">
        <v>132</v>
      </c>
      <c r="J153" s="425">
        <v>28644</v>
      </c>
      <c r="K153" s="422">
        <v>1.0076335877862594</v>
      </c>
      <c r="L153" s="422">
        <v>217</v>
      </c>
      <c r="M153" s="425">
        <v>121</v>
      </c>
      <c r="N153" s="425">
        <v>26257</v>
      </c>
      <c r="O153" s="447">
        <v>0.92366412213740456</v>
      </c>
      <c r="P153" s="426">
        <v>217</v>
      </c>
    </row>
    <row r="154" spans="1:16" ht="14.4" customHeight="1" x14ac:dyDescent="0.3">
      <c r="A154" s="421" t="s">
        <v>1764</v>
      </c>
      <c r="B154" s="422" t="s">
        <v>1585</v>
      </c>
      <c r="C154" s="422" t="s">
        <v>1783</v>
      </c>
      <c r="D154" s="422"/>
      <c r="E154" s="425">
        <v>99</v>
      </c>
      <c r="F154" s="425">
        <v>103257</v>
      </c>
      <c r="G154" s="422">
        <v>1</v>
      </c>
      <c r="H154" s="422">
        <v>1043</v>
      </c>
      <c r="I154" s="425">
        <v>106</v>
      </c>
      <c r="J154" s="425">
        <v>110558</v>
      </c>
      <c r="K154" s="422">
        <v>1.0707070707070707</v>
      </c>
      <c r="L154" s="422">
        <v>1043</v>
      </c>
      <c r="M154" s="425">
        <v>76</v>
      </c>
      <c r="N154" s="425">
        <v>79268</v>
      </c>
      <c r="O154" s="447">
        <v>0.76767676767676762</v>
      </c>
      <c r="P154" s="426">
        <v>1043</v>
      </c>
    </row>
    <row r="155" spans="1:16" ht="14.4" customHeight="1" x14ac:dyDescent="0.3">
      <c r="A155" s="421" t="s">
        <v>1764</v>
      </c>
      <c r="B155" s="422" t="s">
        <v>1585</v>
      </c>
      <c r="C155" s="422" t="s">
        <v>1784</v>
      </c>
      <c r="D155" s="422"/>
      <c r="E155" s="425">
        <v>4</v>
      </c>
      <c r="F155" s="425">
        <v>5292</v>
      </c>
      <c r="G155" s="422">
        <v>1</v>
      </c>
      <c r="H155" s="422">
        <v>1323</v>
      </c>
      <c r="I155" s="425">
        <v>1</v>
      </c>
      <c r="J155" s="425">
        <v>1323</v>
      </c>
      <c r="K155" s="422">
        <v>0.25</v>
      </c>
      <c r="L155" s="422">
        <v>1323</v>
      </c>
      <c r="M155" s="425">
        <v>2</v>
      </c>
      <c r="N155" s="425">
        <v>2646</v>
      </c>
      <c r="O155" s="447">
        <v>0.5</v>
      </c>
      <c r="P155" s="426">
        <v>1323</v>
      </c>
    </row>
    <row r="156" spans="1:16" ht="14.4" customHeight="1" x14ac:dyDescent="0.3">
      <c r="A156" s="421" t="s">
        <v>1764</v>
      </c>
      <c r="B156" s="422" t="s">
        <v>1585</v>
      </c>
      <c r="C156" s="422" t="s">
        <v>1785</v>
      </c>
      <c r="D156" s="422"/>
      <c r="E156" s="425">
        <v>1</v>
      </c>
      <c r="F156" s="425">
        <v>965</v>
      </c>
      <c r="G156" s="422">
        <v>1</v>
      </c>
      <c r="H156" s="422">
        <v>965</v>
      </c>
      <c r="I156" s="425"/>
      <c r="J156" s="425"/>
      <c r="K156" s="422"/>
      <c r="L156" s="422"/>
      <c r="M156" s="425"/>
      <c r="N156" s="425"/>
      <c r="O156" s="447"/>
      <c r="P156" s="426"/>
    </row>
    <row r="157" spans="1:16" ht="14.4" customHeight="1" x14ac:dyDescent="0.3">
      <c r="A157" s="421" t="s">
        <v>1764</v>
      </c>
      <c r="B157" s="422" t="s">
        <v>1585</v>
      </c>
      <c r="C157" s="422" t="s">
        <v>1786</v>
      </c>
      <c r="D157" s="422"/>
      <c r="E157" s="425">
        <v>1</v>
      </c>
      <c r="F157" s="425">
        <v>1933</v>
      </c>
      <c r="G157" s="422">
        <v>1</v>
      </c>
      <c r="H157" s="422">
        <v>1933</v>
      </c>
      <c r="I157" s="425"/>
      <c r="J157" s="425"/>
      <c r="K157" s="422"/>
      <c r="L157" s="422"/>
      <c r="M157" s="425"/>
      <c r="N157" s="425"/>
      <c r="O157" s="447"/>
      <c r="P157" s="426"/>
    </row>
    <row r="158" spans="1:16" ht="14.4" customHeight="1" x14ac:dyDescent="0.3">
      <c r="A158" s="421" t="s">
        <v>1764</v>
      </c>
      <c r="B158" s="422" t="s">
        <v>1585</v>
      </c>
      <c r="C158" s="422" t="s">
        <v>1787</v>
      </c>
      <c r="D158" s="422"/>
      <c r="E158" s="425">
        <v>16</v>
      </c>
      <c r="F158" s="425">
        <v>8672</v>
      </c>
      <c r="G158" s="422">
        <v>1</v>
      </c>
      <c r="H158" s="422">
        <v>542</v>
      </c>
      <c r="I158" s="425">
        <v>19</v>
      </c>
      <c r="J158" s="425">
        <v>10298</v>
      </c>
      <c r="K158" s="422">
        <v>1.1875</v>
      </c>
      <c r="L158" s="422">
        <v>542</v>
      </c>
      <c r="M158" s="425">
        <v>13</v>
      </c>
      <c r="N158" s="425">
        <v>7046</v>
      </c>
      <c r="O158" s="447">
        <v>0.8125</v>
      </c>
      <c r="P158" s="426">
        <v>542</v>
      </c>
    </row>
    <row r="159" spans="1:16" ht="14.4" customHeight="1" x14ac:dyDescent="0.3">
      <c r="A159" s="421" t="s">
        <v>1764</v>
      </c>
      <c r="B159" s="422" t="s">
        <v>1585</v>
      </c>
      <c r="C159" s="422" t="s">
        <v>1788</v>
      </c>
      <c r="D159" s="422"/>
      <c r="E159" s="425">
        <v>1</v>
      </c>
      <c r="F159" s="425">
        <v>298</v>
      </c>
      <c r="G159" s="422">
        <v>1</v>
      </c>
      <c r="H159" s="422">
        <v>298</v>
      </c>
      <c r="I159" s="425"/>
      <c r="J159" s="425"/>
      <c r="K159" s="422"/>
      <c r="L159" s="422"/>
      <c r="M159" s="425"/>
      <c r="N159" s="425"/>
      <c r="O159" s="447"/>
      <c r="P159" s="426"/>
    </row>
    <row r="160" spans="1:16" ht="14.4" customHeight="1" x14ac:dyDescent="0.3">
      <c r="A160" s="421" t="s">
        <v>1764</v>
      </c>
      <c r="B160" s="422" t="s">
        <v>1585</v>
      </c>
      <c r="C160" s="422" t="s">
        <v>1789</v>
      </c>
      <c r="D160" s="422"/>
      <c r="E160" s="425">
        <v>40</v>
      </c>
      <c r="F160" s="425">
        <v>23160</v>
      </c>
      <c r="G160" s="422">
        <v>1</v>
      </c>
      <c r="H160" s="422">
        <v>579</v>
      </c>
      <c r="I160" s="425">
        <v>39</v>
      </c>
      <c r="J160" s="425">
        <v>22581</v>
      </c>
      <c r="K160" s="422">
        <v>0.97499999999999998</v>
      </c>
      <c r="L160" s="422">
        <v>579</v>
      </c>
      <c r="M160" s="425">
        <v>50</v>
      </c>
      <c r="N160" s="425">
        <v>28950</v>
      </c>
      <c r="O160" s="447">
        <v>1.25</v>
      </c>
      <c r="P160" s="426">
        <v>579</v>
      </c>
    </row>
    <row r="161" spans="1:16" ht="14.4" customHeight="1" x14ac:dyDescent="0.3">
      <c r="A161" s="421" t="s">
        <v>1764</v>
      </c>
      <c r="B161" s="422" t="s">
        <v>1585</v>
      </c>
      <c r="C161" s="422" t="s">
        <v>1790</v>
      </c>
      <c r="D161" s="422"/>
      <c r="E161" s="425"/>
      <c r="F161" s="425"/>
      <c r="G161" s="422"/>
      <c r="H161" s="422"/>
      <c r="I161" s="425"/>
      <c r="J161" s="425"/>
      <c r="K161" s="422"/>
      <c r="L161" s="422"/>
      <c r="M161" s="425">
        <v>1</v>
      </c>
      <c r="N161" s="425">
        <v>678</v>
      </c>
      <c r="O161" s="447"/>
      <c r="P161" s="426">
        <v>678</v>
      </c>
    </row>
    <row r="162" spans="1:16" ht="14.4" customHeight="1" x14ac:dyDescent="0.3">
      <c r="A162" s="421" t="s">
        <v>1764</v>
      </c>
      <c r="B162" s="422" t="s">
        <v>1585</v>
      </c>
      <c r="C162" s="422" t="s">
        <v>1791</v>
      </c>
      <c r="D162" s="422"/>
      <c r="E162" s="425"/>
      <c r="F162" s="425"/>
      <c r="G162" s="422"/>
      <c r="H162" s="422"/>
      <c r="I162" s="425"/>
      <c r="J162" s="425"/>
      <c r="K162" s="422"/>
      <c r="L162" s="422"/>
      <c r="M162" s="425">
        <v>3</v>
      </c>
      <c r="N162" s="425">
        <v>3909</v>
      </c>
      <c r="O162" s="447"/>
      <c r="P162" s="426">
        <v>1303</v>
      </c>
    </row>
    <row r="163" spans="1:16" ht="14.4" customHeight="1" x14ac:dyDescent="0.3">
      <c r="A163" s="421" t="s">
        <v>1764</v>
      </c>
      <c r="B163" s="422" t="s">
        <v>1657</v>
      </c>
      <c r="C163" s="422" t="s">
        <v>1664</v>
      </c>
      <c r="D163" s="422" t="s">
        <v>1665</v>
      </c>
      <c r="E163" s="425">
        <v>7</v>
      </c>
      <c r="F163" s="425">
        <v>544.45000000000005</v>
      </c>
      <c r="G163" s="422">
        <v>1</v>
      </c>
      <c r="H163" s="422">
        <v>77.778571428571439</v>
      </c>
      <c r="I163" s="425">
        <v>8</v>
      </c>
      <c r="J163" s="425">
        <v>622.23</v>
      </c>
      <c r="K163" s="422">
        <v>1.1428597667370741</v>
      </c>
      <c r="L163" s="422">
        <v>77.778750000000002</v>
      </c>
      <c r="M163" s="425">
        <v>14</v>
      </c>
      <c r="N163" s="425">
        <v>1088.9000000000001</v>
      </c>
      <c r="O163" s="447">
        <v>2</v>
      </c>
      <c r="P163" s="426">
        <v>77.778571428571439</v>
      </c>
    </row>
    <row r="164" spans="1:16" ht="14.4" customHeight="1" x14ac:dyDescent="0.3">
      <c r="A164" s="421" t="s">
        <v>1764</v>
      </c>
      <c r="B164" s="422" t="s">
        <v>1657</v>
      </c>
      <c r="C164" s="422" t="s">
        <v>1666</v>
      </c>
      <c r="D164" s="422" t="s">
        <v>1667</v>
      </c>
      <c r="E164" s="425">
        <v>38</v>
      </c>
      <c r="F164" s="425">
        <v>9500</v>
      </c>
      <c r="G164" s="422">
        <v>1</v>
      </c>
      <c r="H164" s="422">
        <v>250</v>
      </c>
      <c r="I164" s="425">
        <v>29</v>
      </c>
      <c r="J164" s="425">
        <v>7250</v>
      </c>
      <c r="K164" s="422">
        <v>0.76315789473684215</v>
      </c>
      <c r="L164" s="422">
        <v>250</v>
      </c>
      <c r="M164" s="425">
        <v>28</v>
      </c>
      <c r="N164" s="425">
        <v>7000</v>
      </c>
      <c r="O164" s="447">
        <v>0.73684210526315785</v>
      </c>
      <c r="P164" s="426">
        <v>250</v>
      </c>
    </row>
    <row r="165" spans="1:16" ht="14.4" customHeight="1" x14ac:dyDescent="0.3">
      <c r="A165" s="421" t="s">
        <v>1764</v>
      </c>
      <c r="B165" s="422" t="s">
        <v>1657</v>
      </c>
      <c r="C165" s="422" t="s">
        <v>1668</v>
      </c>
      <c r="D165" s="422" t="s">
        <v>1669</v>
      </c>
      <c r="E165" s="425">
        <v>291</v>
      </c>
      <c r="F165" s="425">
        <v>87300</v>
      </c>
      <c r="G165" s="422">
        <v>1</v>
      </c>
      <c r="H165" s="422">
        <v>300</v>
      </c>
      <c r="I165" s="425">
        <v>386</v>
      </c>
      <c r="J165" s="425">
        <v>115800</v>
      </c>
      <c r="K165" s="422">
        <v>1.3264604810996563</v>
      </c>
      <c r="L165" s="422">
        <v>300</v>
      </c>
      <c r="M165" s="425">
        <v>365</v>
      </c>
      <c r="N165" s="425">
        <v>109500</v>
      </c>
      <c r="O165" s="447">
        <v>1.2542955326460481</v>
      </c>
      <c r="P165" s="426">
        <v>300</v>
      </c>
    </row>
    <row r="166" spans="1:16" ht="14.4" customHeight="1" x14ac:dyDescent="0.3">
      <c r="A166" s="421" t="s">
        <v>1764</v>
      </c>
      <c r="B166" s="422" t="s">
        <v>1657</v>
      </c>
      <c r="C166" s="422" t="s">
        <v>1792</v>
      </c>
      <c r="D166" s="422" t="s">
        <v>1793</v>
      </c>
      <c r="E166" s="425">
        <v>144</v>
      </c>
      <c r="F166" s="425">
        <v>96000</v>
      </c>
      <c r="G166" s="422">
        <v>1</v>
      </c>
      <c r="H166" s="422">
        <v>666.66666666666663</v>
      </c>
      <c r="I166" s="425">
        <v>228</v>
      </c>
      <c r="J166" s="425">
        <v>152000.00000000003</v>
      </c>
      <c r="K166" s="422">
        <v>1.5833333333333337</v>
      </c>
      <c r="L166" s="422">
        <v>666.66666666666674</v>
      </c>
      <c r="M166" s="425">
        <v>214</v>
      </c>
      <c r="N166" s="425">
        <v>142666.67000000001</v>
      </c>
      <c r="O166" s="447">
        <v>1.4861111458333334</v>
      </c>
      <c r="P166" s="426">
        <v>666.66668224299076</v>
      </c>
    </row>
    <row r="167" spans="1:16" ht="14.4" customHeight="1" x14ac:dyDescent="0.3">
      <c r="A167" s="421" t="s">
        <v>1764</v>
      </c>
      <c r="B167" s="422" t="s">
        <v>1657</v>
      </c>
      <c r="C167" s="422" t="s">
        <v>1794</v>
      </c>
      <c r="D167" s="422" t="s">
        <v>1795</v>
      </c>
      <c r="E167" s="425">
        <v>276</v>
      </c>
      <c r="F167" s="425">
        <v>64400</v>
      </c>
      <c r="G167" s="422">
        <v>1</v>
      </c>
      <c r="H167" s="422">
        <v>233.33333333333334</v>
      </c>
      <c r="I167" s="425">
        <v>256</v>
      </c>
      <c r="J167" s="425">
        <v>59733.33</v>
      </c>
      <c r="K167" s="422">
        <v>0.92753618012422367</v>
      </c>
      <c r="L167" s="422">
        <v>233.33332031250001</v>
      </c>
      <c r="M167" s="425">
        <v>321</v>
      </c>
      <c r="N167" s="425">
        <v>74899.989999999991</v>
      </c>
      <c r="O167" s="447">
        <v>1.1630433229813664</v>
      </c>
      <c r="P167" s="426">
        <v>233.33330218068534</v>
      </c>
    </row>
    <row r="168" spans="1:16" ht="14.4" customHeight="1" x14ac:dyDescent="0.3">
      <c r="A168" s="421" t="s">
        <v>1764</v>
      </c>
      <c r="B168" s="422" t="s">
        <v>1657</v>
      </c>
      <c r="C168" s="422" t="s">
        <v>1796</v>
      </c>
      <c r="D168" s="422" t="s">
        <v>1797</v>
      </c>
      <c r="E168" s="425">
        <v>224</v>
      </c>
      <c r="F168" s="425">
        <v>174222.22</v>
      </c>
      <c r="G168" s="422">
        <v>1</v>
      </c>
      <c r="H168" s="422">
        <v>777.77776785714286</v>
      </c>
      <c r="I168" s="425">
        <v>232</v>
      </c>
      <c r="J168" s="425">
        <v>180444.45</v>
      </c>
      <c r="K168" s="422">
        <v>1.0357143308126828</v>
      </c>
      <c r="L168" s="422">
        <v>777.77780172413793</v>
      </c>
      <c r="M168" s="425">
        <v>200</v>
      </c>
      <c r="N168" s="425">
        <v>155555.56</v>
      </c>
      <c r="O168" s="447">
        <v>0.89285717975583134</v>
      </c>
      <c r="P168" s="426">
        <v>777.77779999999996</v>
      </c>
    </row>
    <row r="169" spans="1:16" ht="14.4" customHeight="1" x14ac:dyDescent="0.3">
      <c r="A169" s="421" t="s">
        <v>1764</v>
      </c>
      <c r="B169" s="422" t="s">
        <v>1657</v>
      </c>
      <c r="C169" s="422" t="s">
        <v>1798</v>
      </c>
      <c r="D169" s="422" t="s">
        <v>1799</v>
      </c>
      <c r="E169" s="425">
        <v>774</v>
      </c>
      <c r="F169" s="425">
        <v>189200</v>
      </c>
      <c r="G169" s="422">
        <v>1</v>
      </c>
      <c r="H169" s="422">
        <v>244.44444444444446</v>
      </c>
      <c r="I169" s="425">
        <v>750</v>
      </c>
      <c r="J169" s="425">
        <v>182355.53999999998</v>
      </c>
      <c r="K169" s="422">
        <v>0.96382420718816053</v>
      </c>
      <c r="L169" s="422">
        <v>243.14071999999996</v>
      </c>
      <c r="M169" s="425">
        <v>722</v>
      </c>
      <c r="N169" s="425">
        <v>176488.88999999998</v>
      </c>
      <c r="O169" s="447">
        <v>0.93281654334038044</v>
      </c>
      <c r="P169" s="426">
        <v>244.44444598337947</v>
      </c>
    </row>
    <row r="170" spans="1:16" ht="14.4" customHeight="1" x14ac:dyDescent="0.3">
      <c r="A170" s="421" t="s">
        <v>1764</v>
      </c>
      <c r="B170" s="422" t="s">
        <v>1657</v>
      </c>
      <c r="C170" s="422" t="s">
        <v>1800</v>
      </c>
      <c r="D170" s="422" t="s">
        <v>1801</v>
      </c>
      <c r="E170" s="425">
        <v>4</v>
      </c>
      <c r="F170" s="425">
        <v>2102.2299999999996</v>
      </c>
      <c r="G170" s="422">
        <v>1</v>
      </c>
      <c r="H170" s="422">
        <v>525.55749999999989</v>
      </c>
      <c r="I170" s="425">
        <v>6</v>
      </c>
      <c r="J170" s="425">
        <v>3153.33</v>
      </c>
      <c r="K170" s="422">
        <v>1.4999928647198455</v>
      </c>
      <c r="L170" s="422">
        <v>525.55499999999995</v>
      </c>
      <c r="M170" s="425">
        <v>7</v>
      </c>
      <c r="N170" s="425">
        <v>3678.8899999999994</v>
      </c>
      <c r="O170" s="447">
        <v>1.7499940539332044</v>
      </c>
      <c r="P170" s="426">
        <v>525.5557142857142</v>
      </c>
    </row>
    <row r="171" spans="1:16" ht="14.4" customHeight="1" x14ac:dyDescent="0.3">
      <c r="A171" s="421" t="s">
        <v>1764</v>
      </c>
      <c r="B171" s="422" t="s">
        <v>1657</v>
      </c>
      <c r="C171" s="422" t="s">
        <v>1802</v>
      </c>
      <c r="D171" s="422" t="s">
        <v>1803</v>
      </c>
      <c r="E171" s="425">
        <v>4</v>
      </c>
      <c r="F171" s="425">
        <v>4000</v>
      </c>
      <c r="G171" s="422">
        <v>1</v>
      </c>
      <c r="H171" s="422">
        <v>1000</v>
      </c>
      <c r="I171" s="425"/>
      <c r="J171" s="425"/>
      <c r="K171" s="422"/>
      <c r="L171" s="422"/>
      <c r="M171" s="425">
        <v>4</v>
      </c>
      <c r="N171" s="425">
        <v>4000</v>
      </c>
      <c r="O171" s="447">
        <v>1</v>
      </c>
      <c r="P171" s="426">
        <v>1000</v>
      </c>
    </row>
    <row r="172" spans="1:16" ht="14.4" customHeight="1" x14ac:dyDescent="0.3">
      <c r="A172" s="421" t="s">
        <v>1764</v>
      </c>
      <c r="B172" s="422" t="s">
        <v>1657</v>
      </c>
      <c r="C172" s="422" t="s">
        <v>1704</v>
      </c>
      <c r="D172" s="422" t="s">
        <v>1705</v>
      </c>
      <c r="E172" s="425">
        <v>6</v>
      </c>
      <c r="F172" s="425">
        <v>0</v>
      </c>
      <c r="G172" s="422"/>
      <c r="H172" s="422">
        <v>0</v>
      </c>
      <c r="I172" s="425">
        <v>13</v>
      </c>
      <c r="J172" s="425">
        <v>0</v>
      </c>
      <c r="K172" s="422"/>
      <c r="L172" s="422">
        <v>0</v>
      </c>
      <c r="M172" s="425">
        <v>3</v>
      </c>
      <c r="N172" s="425">
        <v>0</v>
      </c>
      <c r="O172" s="447"/>
      <c r="P172" s="426">
        <v>0</v>
      </c>
    </row>
    <row r="173" spans="1:16" ht="14.4" customHeight="1" x14ac:dyDescent="0.3">
      <c r="A173" s="421" t="s">
        <v>1764</v>
      </c>
      <c r="B173" s="422" t="s">
        <v>1657</v>
      </c>
      <c r="C173" s="422" t="s">
        <v>1706</v>
      </c>
      <c r="D173" s="422" t="s">
        <v>1707</v>
      </c>
      <c r="E173" s="425">
        <v>506</v>
      </c>
      <c r="F173" s="425">
        <v>0</v>
      </c>
      <c r="G173" s="422"/>
      <c r="H173" s="422">
        <v>0</v>
      </c>
      <c r="I173" s="425">
        <v>616</v>
      </c>
      <c r="J173" s="425">
        <v>0</v>
      </c>
      <c r="K173" s="422"/>
      <c r="L173" s="422">
        <v>0</v>
      </c>
      <c r="M173" s="425">
        <v>594</v>
      </c>
      <c r="N173" s="425">
        <v>0</v>
      </c>
      <c r="O173" s="447"/>
      <c r="P173" s="426">
        <v>0</v>
      </c>
    </row>
    <row r="174" spans="1:16" ht="14.4" customHeight="1" x14ac:dyDescent="0.3">
      <c r="A174" s="421" t="s">
        <v>1764</v>
      </c>
      <c r="B174" s="422" t="s">
        <v>1657</v>
      </c>
      <c r="C174" s="422" t="s">
        <v>1708</v>
      </c>
      <c r="D174" s="422" t="s">
        <v>1709</v>
      </c>
      <c r="E174" s="425">
        <v>382</v>
      </c>
      <c r="F174" s="425">
        <v>116722.21</v>
      </c>
      <c r="G174" s="422">
        <v>1</v>
      </c>
      <c r="H174" s="422">
        <v>305.55552356020945</v>
      </c>
      <c r="I174" s="425">
        <v>439</v>
      </c>
      <c r="J174" s="425">
        <v>134138.88999999998</v>
      </c>
      <c r="K174" s="422">
        <v>1.1492147895417675</v>
      </c>
      <c r="L174" s="422">
        <v>305.55555808656032</v>
      </c>
      <c r="M174" s="425">
        <v>441</v>
      </c>
      <c r="N174" s="425">
        <v>134750.01</v>
      </c>
      <c r="O174" s="447">
        <v>1.1544504683384593</v>
      </c>
      <c r="P174" s="426">
        <v>305.55557823129254</v>
      </c>
    </row>
    <row r="175" spans="1:16" ht="14.4" customHeight="1" x14ac:dyDescent="0.3">
      <c r="A175" s="421" t="s">
        <v>1764</v>
      </c>
      <c r="B175" s="422" t="s">
        <v>1657</v>
      </c>
      <c r="C175" s="422" t="s">
        <v>1710</v>
      </c>
      <c r="D175" s="422" t="s">
        <v>1711</v>
      </c>
      <c r="E175" s="425">
        <v>1023</v>
      </c>
      <c r="F175" s="425">
        <v>0</v>
      </c>
      <c r="G175" s="422"/>
      <c r="H175" s="422">
        <v>0</v>
      </c>
      <c r="I175" s="425">
        <v>1157</v>
      </c>
      <c r="J175" s="425">
        <v>0</v>
      </c>
      <c r="K175" s="422"/>
      <c r="L175" s="422">
        <v>0</v>
      </c>
      <c r="M175" s="425">
        <v>831</v>
      </c>
      <c r="N175" s="425">
        <v>15500</v>
      </c>
      <c r="O175" s="447"/>
      <c r="P175" s="426">
        <v>18.652226233453671</v>
      </c>
    </row>
    <row r="176" spans="1:16" ht="14.4" customHeight="1" x14ac:dyDescent="0.3">
      <c r="A176" s="421" t="s">
        <v>1764</v>
      </c>
      <c r="B176" s="422" t="s">
        <v>1657</v>
      </c>
      <c r="C176" s="422" t="s">
        <v>1712</v>
      </c>
      <c r="D176" s="422" t="s">
        <v>1713</v>
      </c>
      <c r="E176" s="425">
        <v>339</v>
      </c>
      <c r="F176" s="425">
        <v>154433.34</v>
      </c>
      <c r="G176" s="422">
        <v>1</v>
      </c>
      <c r="H176" s="422">
        <v>455.55557522123894</v>
      </c>
      <c r="I176" s="425">
        <v>443</v>
      </c>
      <c r="J176" s="425">
        <v>199988.89999999997</v>
      </c>
      <c r="K176" s="422">
        <v>1.2949852667824187</v>
      </c>
      <c r="L176" s="422">
        <v>451.44221218961616</v>
      </c>
      <c r="M176" s="425">
        <v>403</v>
      </c>
      <c r="N176" s="425">
        <v>183588.88999999998</v>
      </c>
      <c r="O176" s="447">
        <v>1.1887905163483481</v>
      </c>
      <c r="P176" s="426">
        <v>455.55555831265502</v>
      </c>
    </row>
    <row r="177" spans="1:16" ht="14.4" customHeight="1" x14ac:dyDescent="0.3">
      <c r="A177" s="421" t="s">
        <v>1764</v>
      </c>
      <c r="B177" s="422" t="s">
        <v>1657</v>
      </c>
      <c r="C177" s="422" t="s">
        <v>1716</v>
      </c>
      <c r="D177" s="422" t="s">
        <v>1717</v>
      </c>
      <c r="E177" s="425">
        <v>392</v>
      </c>
      <c r="F177" s="425">
        <v>30488.889999999996</v>
      </c>
      <c r="G177" s="422">
        <v>1</v>
      </c>
      <c r="H177" s="422">
        <v>77.777780612244882</v>
      </c>
      <c r="I177" s="425">
        <v>453</v>
      </c>
      <c r="J177" s="425">
        <v>35233.339999999997</v>
      </c>
      <c r="K177" s="422">
        <v>1.1556124214426962</v>
      </c>
      <c r="L177" s="422">
        <v>77.777792494481233</v>
      </c>
      <c r="M177" s="425">
        <v>469</v>
      </c>
      <c r="N177" s="425">
        <v>36477.789999999994</v>
      </c>
      <c r="O177" s="447">
        <v>1.1964289287015697</v>
      </c>
      <c r="P177" s="426">
        <v>77.777803837953073</v>
      </c>
    </row>
    <row r="178" spans="1:16" ht="14.4" customHeight="1" x14ac:dyDescent="0.3">
      <c r="A178" s="421" t="s">
        <v>1764</v>
      </c>
      <c r="B178" s="422" t="s">
        <v>1657</v>
      </c>
      <c r="C178" s="422" t="s">
        <v>1804</v>
      </c>
      <c r="D178" s="422" t="s">
        <v>1805</v>
      </c>
      <c r="E178" s="425">
        <v>253</v>
      </c>
      <c r="F178" s="425">
        <v>365444.43999999994</v>
      </c>
      <c r="G178" s="422">
        <v>1</v>
      </c>
      <c r="H178" s="422">
        <v>1444.4444268774701</v>
      </c>
      <c r="I178" s="425">
        <v>230</v>
      </c>
      <c r="J178" s="425">
        <v>332222.23</v>
      </c>
      <c r="K178" s="422">
        <v>0.90909094143011182</v>
      </c>
      <c r="L178" s="422">
        <v>1444.4444782608696</v>
      </c>
      <c r="M178" s="425">
        <v>223</v>
      </c>
      <c r="N178" s="425">
        <v>322111.11</v>
      </c>
      <c r="O178" s="447">
        <v>0.8814229325803945</v>
      </c>
      <c r="P178" s="426">
        <v>1444.4444394618833</v>
      </c>
    </row>
    <row r="179" spans="1:16" ht="14.4" customHeight="1" x14ac:dyDescent="0.3">
      <c r="A179" s="421" t="s">
        <v>1764</v>
      </c>
      <c r="B179" s="422" t="s">
        <v>1657</v>
      </c>
      <c r="C179" s="422" t="s">
        <v>1730</v>
      </c>
      <c r="D179" s="422" t="s">
        <v>1731</v>
      </c>
      <c r="E179" s="425">
        <v>4</v>
      </c>
      <c r="F179" s="425">
        <v>386.66</v>
      </c>
      <c r="G179" s="422">
        <v>1</v>
      </c>
      <c r="H179" s="422">
        <v>96.665000000000006</v>
      </c>
      <c r="I179" s="425">
        <v>2</v>
      </c>
      <c r="J179" s="425">
        <v>193.34</v>
      </c>
      <c r="K179" s="422">
        <v>0.50002586251487091</v>
      </c>
      <c r="L179" s="422">
        <v>96.67</v>
      </c>
      <c r="M179" s="425">
        <v>2</v>
      </c>
      <c r="N179" s="425">
        <v>193.34</v>
      </c>
      <c r="O179" s="447">
        <v>0.50002586251487091</v>
      </c>
      <c r="P179" s="426">
        <v>96.67</v>
      </c>
    </row>
    <row r="180" spans="1:16" ht="14.4" customHeight="1" x14ac:dyDescent="0.3">
      <c r="A180" s="421" t="s">
        <v>1764</v>
      </c>
      <c r="B180" s="422" t="s">
        <v>1657</v>
      </c>
      <c r="C180" s="422" t="s">
        <v>1806</v>
      </c>
      <c r="D180" s="422" t="s">
        <v>1807</v>
      </c>
      <c r="E180" s="425">
        <v>193</v>
      </c>
      <c r="F180" s="425">
        <v>67550</v>
      </c>
      <c r="G180" s="422">
        <v>1</v>
      </c>
      <c r="H180" s="422">
        <v>350</v>
      </c>
      <c r="I180" s="425">
        <v>272</v>
      </c>
      <c r="J180" s="425">
        <v>95200</v>
      </c>
      <c r="K180" s="422">
        <v>1.4093264248704662</v>
      </c>
      <c r="L180" s="422">
        <v>350</v>
      </c>
      <c r="M180" s="425">
        <v>264</v>
      </c>
      <c r="N180" s="425">
        <v>92400</v>
      </c>
      <c r="O180" s="447">
        <v>1.3678756476683938</v>
      </c>
      <c r="P180" s="426">
        <v>350</v>
      </c>
    </row>
    <row r="181" spans="1:16" ht="14.4" customHeight="1" x14ac:dyDescent="0.3">
      <c r="A181" s="421" t="s">
        <v>1764</v>
      </c>
      <c r="B181" s="422" t="s">
        <v>1657</v>
      </c>
      <c r="C181" s="422" t="s">
        <v>1808</v>
      </c>
      <c r="D181" s="422" t="s">
        <v>1809</v>
      </c>
      <c r="E181" s="425">
        <v>37</v>
      </c>
      <c r="F181" s="425">
        <v>2178.89</v>
      </c>
      <c r="G181" s="422">
        <v>1</v>
      </c>
      <c r="H181" s="422">
        <v>58.888918918918918</v>
      </c>
      <c r="I181" s="425">
        <v>29</v>
      </c>
      <c r="J181" s="425">
        <v>1707.7800000000004</v>
      </c>
      <c r="K181" s="422">
        <v>0.78378440398551585</v>
      </c>
      <c r="L181" s="422">
        <v>58.888965517241395</v>
      </c>
      <c r="M181" s="425">
        <v>24</v>
      </c>
      <c r="N181" s="425">
        <v>1413.34</v>
      </c>
      <c r="O181" s="447">
        <v>0.64865137753626845</v>
      </c>
      <c r="P181" s="426">
        <v>58.889166666666661</v>
      </c>
    </row>
    <row r="182" spans="1:16" ht="14.4" customHeight="1" x14ac:dyDescent="0.3">
      <c r="A182" s="421" t="s">
        <v>1764</v>
      </c>
      <c r="B182" s="422" t="s">
        <v>1657</v>
      </c>
      <c r="C182" s="422" t="s">
        <v>1810</v>
      </c>
      <c r="D182" s="422" t="s">
        <v>1811</v>
      </c>
      <c r="E182" s="425">
        <v>291</v>
      </c>
      <c r="F182" s="425">
        <v>37506.67</v>
      </c>
      <c r="G182" s="422">
        <v>1</v>
      </c>
      <c r="H182" s="422">
        <v>128.8889003436426</v>
      </c>
      <c r="I182" s="425">
        <v>386</v>
      </c>
      <c r="J182" s="425">
        <v>49751.119999999995</v>
      </c>
      <c r="K182" s="422">
        <v>1.3264606002079096</v>
      </c>
      <c r="L182" s="422">
        <v>128.88891191709843</v>
      </c>
      <c r="M182" s="425">
        <v>364</v>
      </c>
      <c r="N182" s="425">
        <v>46915.549999999996</v>
      </c>
      <c r="O182" s="447">
        <v>1.2508588472397042</v>
      </c>
      <c r="P182" s="426">
        <v>128.88887362637362</v>
      </c>
    </row>
    <row r="183" spans="1:16" ht="14.4" customHeight="1" x14ac:dyDescent="0.3">
      <c r="A183" s="421" t="s">
        <v>1764</v>
      </c>
      <c r="B183" s="422" t="s">
        <v>1657</v>
      </c>
      <c r="C183" s="422" t="s">
        <v>1742</v>
      </c>
      <c r="D183" s="422" t="s">
        <v>1743</v>
      </c>
      <c r="E183" s="425">
        <v>953</v>
      </c>
      <c r="F183" s="425">
        <v>46591.11</v>
      </c>
      <c r="G183" s="422">
        <v>1</v>
      </c>
      <c r="H183" s="422">
        <v>48.888887722980066</v>
      </c>
      <c r="I183" s="425">
        <v>1082</v>
      </c>
      <c r="J183" s="425">
        <v>52897.789999999994</v>
      </c>
      <c r="K183" s="422">
        <v>1.1353623040962104</v>
      </c>
      <c r="L183" s="422">
        <v>48.888900184842875</v>
      </c>
      <c r="M183" s="425">
        <v>960</v>
      </c>
      <c r="N183" s="425">
        <v>46933.33</v>
      </c>
      <c r="O183" s="447">
        <v>1.0073451780822564</v>
      </c>
      <c r="P183" s="426">
        <v>48.888885416666668</v>
      </c>
    </row>
    <row r="184" spans="1:16" ht="14.4" customHeight="1" x14ac:dyDescent="0.3">
      <c r="A184" s="421" t="s">
        <v>1764</v>
      </c>
      <c r="B184" s="422" t="s">
        <v>1657</v>
      </c>
      <c r="C184" s="422" t="s">
        <v>1812</v>
      </c>
      <c r="D184" s="422" t="s">
        <v>1813</v>
      </c>
      <c r="E184" s="425">
        <v>1416</v>
      </c>
      <c r="F184" s="425">
        <v>1258666.6599999997</v>
      </c>
      <c r="G184" s="422">
        <v>1</v>
      </c>
      <c r="H184" s="422">
        <v>888.88888418079068</v>
      </c>
      <c r="I184" s="425">
        <v>1300</v>
      </c>
      <c r="J184" s="425">
        <v>1153777.78</v>
      </c>
      <c r="K184" s="422">
        <v>0.91666667328742968</v>
      </c>
      <c r="L184" s="422">
        <v>887.52136923076921</v>
      </c>
      <c r="M184" s="425">
        <v>1277</v>
      </c>
      <c r="N184" s="425">
        <v>1135111.1100000001</v>
      </c>
      <c r="O184" s="447">
        <v>0.90183616208599693</v>
      </c>
      <c r="P184" s="426">
        <v>888.88888801879409</v>
      </c>
    </row>
    <row r="185" spans="1:16" ht="14.4" customHeight="1" thickBot="1" x14ac:dyDescent="0.35">
      <c r="A185" s="427" t="s">
        <v>1764</v>
      </c>
      <c r="B185" s="428" t="s">
        <v>1657</v>
      </c>
      <c r="C185" s="428" t="s">
        <v>1814</v>
      </c>
      <c r="D185" s="428" t="s">
        <v>1815</v>
      </c>
      <c r="E185" s="431">
        <v>38</v>
      </c>
      <c r="F185" s="431">
        <v>12666.67</v>
      </c>
      <c r="G185" s="428">
        <v>1</v>
      </c>
      <c r="H185" s="428">
        <v>333.33342105263159</v>
      </c>
      <c r="I185" s="431">
        <v>35</v>
      </c>
      <c r="J185" s="431">
        <v>11666.67</v>
      </c>
      <c r="K185" s="428">
        <v>0.92105265235456513</v>
      </c>
      <c r="L185" s="428">
        <v>333.33342857142856</v>
      </c>
      <c r="M185" s="431">
        <v>20</v>
      </c>
      <c r="N185" s="431">
        <v>6666.67</v>
      </c>
      <c r="O185" s="439">
        <v>0.52631591412739098</v>
      </c>
      <c r="P185" s="432">
        <v>333.33350000000002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2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21016.735555547199</v>
      </c>
      <c r="D4" s="144">
        <f ca="1">IF(ISERROR(VLOOKUP("Náklady celkem",INDIRECT("HI!$A:$G"),5,0)),0,VLOOKUP("Náklady celkem",INDIRECT("HI!$A:$G"),5,0))</f>
        <v>18636.684100000009</v>
      </c>
      <c r="E4" s="145">
        <f ca="1">IF(C4=0,0,D4/C4)</f>
        <v>0.88675446530424684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152.68787922956349</v>
      </c>
      <c r="D7" s="152">
        <f>IF(ISERROR(HI!E5),"",HI!E5)</f>
        <v>167.77339000000001</v>
      </c>
      <c r="E7" s="149">
        <f t="shared" ref="E7:E13" si="0">IF(C7=0,0,D7/C7)</f>
        <v>1.0987996614174969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124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228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127</v>
      </c>
      <c r="B10" s="151"/>
      <c r="C10" s="152"/>
      <c r="D10" s="152"/>
      <c r="E10" s="149"/>
    </row>
    <row r="11" spans="1:5" ht="14.4" customHeight="1" x14ac:dyDescent="0.3">
      <c r="A11" s="155" t="s">
        <v>128</v>
      </c>
      <c r="B11" s="151"/>
      <c r="C11" s="152"/>
      <c r="D11" s="152"/>
      <c r="E11" s="149"/>
    </row>
    <row r="12" spans="1:5" ht="14.4" customHeight="1" x14ac:dyDescent="0.3">
      <c r="A12" s="156" t="s">
        <v>132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1943.8875537722497</v>
      </c>
      <c r="D13" s="152">
        <f>IF(ISERROR(HI!E6),"",HI!E6)</f>
        <v>1834.1345800000013</v>
      </c>
      <c r="E13" s="149">
        <f t="shared" si="0"/>
        <v>0.94353944313328975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14307.499552498197</v>
      </c>
      <c r="D14" s="148">
        <f ca="1">IF(ISERROR(VLOOKUP("Osobní náklady (Kč) *",INDIRECT("HI!$A:$G"),5,0)),0,VLOOKUP("Osobní náklady (Kč) *",INDIRECT("HI!$A:$G"),5,0))</f>
        <v>12969.64061</v>
      </c>
      <c r="E14" s="149">
        <f ca="1">IF(C14=0,0,D14/C14)</f>
        <v>0.90649247007912037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9603.0121899999995</v>
      </c>
      <c r="D16" s="168">
        <f ca="1">IF(ISERROR(VLOOKUP("Výnosy celkem",INDIRECT("HI!$A:$G"),5,0)),0,VLOOKUP("Výnosy celkem",INDIRECT("HI!$A:$G"),5,0))</f>
        <v>9341.0555999999979</v>
      </c>
      <c r="E16" s="169">
        <f t="shared" ref="E16:E18" ca="1" si="1">IF(C16=0,0,D16/C16)</f>
        <v>0.97272141440445248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9603.0121899999995</v>
      </c>
      <c r="D17" s="148">
        <f ca="1">IF(ISERROR(VLOOKUP("Ambulance *",INDIRECT("HI!$A:$G"),5,0)),0,VLOOKUP("Ambulance *",INDIRECT("HI!$A:$G"),5,0))</f>
        <v>9341.0555999999979</v>
      </c>
      <c r="E17" s="149">
        <f t="shared" ca="1" si="1"/>
        <v>0.97272141440445248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4">
        <v>1</v>
      </c>
      <c r="D18" s="154">
        <f>IF(ISERROR(VLOOKUP("Celkem:",'ZV Vykáz.-A'!$A:$S,7,0)),"",VLOOKUP("Celkem:",'ZV Vykáz.-A'!$A:$S,7,0))</f>
        <v>0.97272141440445248</v>
      </c>
      <c r="E18" s="149">
        <f t="shared" si="1"/>
        <v>0.97272141440445248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129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130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122.94457</v>
      </c>
      <c r="C5" s="29">
        <v>138.71702999999999</v>
      </c>
      <c r="D5" s="8"/>
      <c r="E5" s="102">
        <v>167.77339000000001</v>
      </c>
      <c r="F5" s="28">
        <v>152.68787922956349</v>
      </c>
      <c r="G5" s="101">
        <f>E5-F5</f>
        <v>15.085510770436514</v>
      </c>
      <c r="H5" s="107">
        <f>IF(F5&lt;0.00000001,"",E5/F5)</f>
        <v>1.0987996614174969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1911.0558700000001</v>
      </c>
      <c r="C6" s="31">
        <v>1927.018700000001</v>
      </c>
      <c r="D6" s="8"/>
      <c r="E6" s="103">
        <v>1834.1345800000013</v>
      </c>
      <c r="F6" s="30">
        <v>1943.8875537722497</v>
      </c>
      <c r="G6" s="104">
        <f>E6-F6</f>
        <v>-109.75297377224842</v>
      </c>
      <c r="H6" s="108">
        <f>IF(F6&lt;0.00000001,"",E6/F6)</f>
        <v>0.94353944313328975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12427.899479999998</v>
      </c>
      <c r="C7" s="31">
        <v>12499.699270000012</v>
      </c>
      <c r="D7" s="8"/>
      <c r="E7" s="103">
        <v>12969.64061</v>
      </c>
      <c r="F7" s="30">
        <v>14307.499552498197</v>
      </c>
      <c r="G7" s="104">
        <f>E7-F7</f>
        <v>-1337.8589424981965</v>
      </c>
      <c r="H7" s="108">
        <f>IF(F7&lt;0.00000001,"",E7/F7)</f>
        <v>0.90649247007912037</v>
      </c>
    </row>
    <row r="8" spans="1:8" ht="14.4" customHeight="1" thickBot="1" x14ac:dyDescent="0.35">
      <c r="A8" s="1" t="s">
        <v>63</v>
      </c>
      <c r="B8" s="11">
        <v>3710.8106500000013</v>
      </c>
      <c r="C8" s="33">
        <v>3405.0461400000017</v>
      </c>
      <c r="D8" s="8"/>
      <c r="E8" s="105">
        <v>3665.1355200000075</v>
      </c>
      <c r="F8" s="32">
        <v>4612.6605700471882</v>
      </c>
      <c r="G8" s="106">
        <f>E8-F8</f>
        <v>-947.52505004718068</v>
      </c>
      <c r="H8" s="109">
        <f>IF(F8&lt;0.00000001,"",E8/F8)</f>
        <v>0.79458166590448098</v>
      </c>
    </row>
    <row r="9" spans="1:8" ht="14.4" customHeight="1" thickBot="1" x14ac:dyDescent="0.35">
      <c r="A9" s="2" t="s">
        <v>64</v>
      </c>
      <c r="B9" s="3">
        <v>18172.710569999999</v>
      </c>
      <c r="C9" s="35">
        <v>17970.481140000014</v>
      </c>
      <c r="D9" s="8"/>
      <c r="E9" s="3">
        <v>18636.684100000009</v>
      </c>
      <c r="F9" s="34">
        <v>21016.735555547199</v>
      </c>
      <c r="G9" s="34">
        <f>E9-F9</f>
        <v>-2380.0514555471891</v>
      </c>
      <c r="H9" s="110">
        <f>IF(F9&lt;0.00000001,"",E9/F9)</f>
        <v>0.88675446530424684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9603.0121899999995</v>
      </c>
      <c r="C11" s="29">
        <f>IF(ISERROR(VLOOKUP("Celkem:",'ZV Vykáz.-A'!A:F,4,0)),0,VLOOKUP("Celkem:",'ZV Vykáz.-A'!A:F,4,0)/1000)</f>
        <v>9865.4767499999962</v>
      </c>
      <c r="D11" s="8"/>
      <c r="E11" s="102">
        <f>IF(ISERROR(VLOOKUP("Celkem:",'ZV Vykáz.-A'!A:F,6,0)),0,VLOOKUP("Celkem:",'ZV Vykáz.-A'!A:F,6,0)/1000)</f>
        <v>9341.0555999999979</v>
      </c>
      <c r="F11" s="28">
        <f>B11</f>
        <v>9603.0121899999995</v>
      </c>
      <c r="G11" s="101">
        <f>E11-F11</f>
        <v>-261.9565900000016</v>
      </c>
      <c r="H11" s="107">
        <f>IF(F11&lt;0.00000001,"",E11/F11)</f>
        <v>0.97272141440445248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9603.0121899999995</v>
      </c>
      <c r="C13" s="37">
        <f>SUM(C11:C12)</f>
        <v>9865.4767499999962</v>
      </c>
      <c r="D13" s="8"/>
      <c r="E13" s="5">
        <f>SUM(E11:E12)</f>
        <v>9341.0555999999979</v>
      </c>
      <c r="F13" s="36">
        <f>SUM(F11:F12)</f>
        <v>9603.0121899999995</v>
      </c>
      <c r="G13" s="36">
        <f>E13-F13</f>
        <v>-261.9565900000016</v>
      </c>
      <c r="H13" s="111">
        <f>IF(F13&lt;0.00000001,"",E13/F13)</f>
        <v>0.97272141440445248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0.52843037107809943</v>
      </c>
      <c r="C15" s="39">
        <f>IF(C9=0,"",C13/C9)</f>
        <v>0.54898233793199303</v>
      </c>
      <c r="D15" s="8"/>
      <c r="E15" s="6">
        <f>IF(E9=0,"",E13/E9)</f>
        <v>0.50121875489642453</v>
      </c>
      <c r="F15" s="38">
        <f>IF(F9=0,"",F13/F9)</f>
        <v>0.45692215922968882</v>
      </c>
      <c r="G15" s="38">
        <f>IF(ISERROR(F15-E15),"",E15-F15)</f>
        <v>4.4296595666735716E-2</v>
      </c>
      <c r="H15" s="112">
        <f>IF(ISERROR(F15-E15),"",IF(F15&lt;0.00000001,"",E15/F15))</f>
        <v>1.0969456060993277</v>
      </c>
    </row>
    <row r="17" spans="1:8" ht="14.4" customHeight="1" x14ac:dyDescent="0.3">
      <c r="A17" s="98" t="s">
        <v>134</v>
      </c>
    </row>
    <row r="18" spans="1:8" ht="14.4" customHeight="1" x14ac:dyDescent="0.3">
      <c r="A18" s="265" t="s">
        <v>175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174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0.58769306080482286</v>
      </c>
      <c r="C4" s="185">
        <f t="shared" ref="C4:M4" si="0">(C10+C8)/C6</f>
        <v>0.62258025623064794</v>
      </c>
      <c r="D4" s="185">
        <f t="shared" si="0"/>
        <v>0.61636259921877179</v>
      </c>
      <c r="E4" s="185">
        <f t="shared" si="0"/>
        <v>0.65161849464012322</v>
      </c>
      <c r="F4" s="185">
        <f t="shared" si="0"/>
        <v>0.61279475469216216</v>
      </c>
      <c r="G4" s="185">
        <f t="shared" si="0"/>
        <v>0.50121878870072145</v>
      </c>
      <c r="H4" s="185">
        <f t="shared" si="0"/>
        <v>0.50121878870072145</v>
      </c>
      <c r="I4" s="185">
        <f t="shared" si="0"/>
        <v>0.50121878870072145</v>
      </c>
      <c r="J4" s="185">
        <f t="shared" si="0"/>
        <v>0.50121878870072145</v>
      </c>
      <c r="K4" s="185">
        <f t="shared" si="0"/>
        <v>0.50121878870072145</v>
      </c>
      <c r="L4" s="185">
        <f t="shared" si="0"/>
        <v>0.50121878870072145</v>
      </c>
      <c r="M4" s="185">
        <f t="shared" si="0"/>
        <v>0.50121878870072145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3001.3290400000001</v>
      </c>
      <c r="C5" s="185">
        <f>IF(ISERROR(VLOOKUP($A5,'Man Tab'!$A:$Q,COLUMN()+2,0)),0,VLOOKUP($A5,'Man Tab'!$A:$Q,COLUMN()+2,0))</f>
        <v>2959.68073000001</v>
      </c>
      <c r="D5" s="185">
        <f>IF(ISERROR(VLOOKUP($A5,'Man Tab'!$A:$Q,COLUMN()+2,0)),0,VLOOKUP($A5,'Man Tab'!$A:$Q,COLUMN()+2,0))</f>
        <v>3390.9931700000002</v>
      </c>
      <c r="E5" s="185">
        <f>IF(ISERROR(VLOOKUP($A5,'Man Tab'!$A:$Q,COLUMN()+2,0)),0,VLOOKUP($A5,'Man Tab'!$A:$Q,COLUMN()+2,0))</f>
        <v>2905.2109599999999</v>
      </c>
      <c r="F5" s="185">
        <f>IF(ISERROR(VLOOKUP($A5,'Man Tab'!$A:$Q,COLUMN()+2,0)),0,VLOOKUP($A5,'Man Tab'!$A:$Q,COLUMN()+2,0))</f>
        <v>2986.1545500000002</v>
      </c>
      <c r="G5" s="185">
        <f>IF(ISERROR(VLOOKUP($A5,'Man Tab'!$A:$Q,COLUMN()+2,0)),0,VLOOKUP($A5,'Man Tab'!$A:$Q,COLUMN()+2,0))</f>
        <v>3393.31565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3001.3290400000001</v>
      </c>
      <c r="C6" s="187">
        <f t="shared" ref="C6:M6" si="1">C5+B6</f>
        <v>5961.0097700000097</v>
      </c>
      <c r="D6" s="187">
        <f t="shared" si="1"/>
        <v>9352.0029400000094</v>
      </c>
      <c r="E6" s="187">
        <f t="shared" si="1"/>
        <v>12257.21390000001</v>
      </c>
      <c r="F6" s="187">
        <f t="shared" si="1"/>
        <v>15243.368450000009</v>
      </c>
      <c r="G6" s="187">
        <f t="shared" si="1"/>
        <v>18636.684100000009</v>
      </c>
      <c r="H6" s="187">
        <f t="shared" si="1"/>
        <v>18636.684100000009</v>
      </c>
      <c r="I6" s="187">
        <f t="shared" si="1"/>
        <v>18636.684100000009</v>
      </c>
      <c r="J6" s="187">
        <f t="shared" si="1"/>
        <v>18636.684100000009</v>
      </c>
      <c r="K6" s="187">
        <f t="shared" si="1"/>
        <v>18636.684100000009</v>
      </c>
      <c r="L6" s="187">
        <f t="shared" si="1"/>
        <v>18636.684100000009</v>
      </c>
      <c r="M6" s="187">
        <f t="shared" si="1"/>
        <v>18636.684100000009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1763860.2500000007</v>
      </c>
      <c r="C9" s="186">
        <v>1947346.7400000007</v>
      </c>
      <c r="D9" s="186">
        <v>2053017.8499999994</v>
      </c>
      <c r="E9" s="186">
        <v>2222802.4300000002</v>
      </c>
      <c r="F9" s="186">
        <v>1354028.9600000002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1763.8602500000006</v>
      </c>
      <c r="C10" s="187">
        <f t="shared" ref="C10:M10" si="3">C9/1000+B10</f>
        <v>3711.2069900000015</v>
      </c>
      <c r="D10" s="187">
        <f t="shared" si="3"/>
        <v>5764.2248400000008</v>
      </c>
      <c r="E10" s="187">
        <f t="shared" si="3"/>
        <v>7987.0272700000005</v>
      </c>
      <c r="F10" s="187">
        <f t="shared" si="3"/>
        <v>9341.0562300000001</v>
      </c>
      <c r="G10" s="187">
        <f t="shared" si="3"/>
        <v>9341.0562300000001</v>
      </c>
      <c r="H10" s="187">
        <f t="shared" si="3"/>
        <v>9341.0562300000001</v>
      </c>
      <c r="I10" s="187">
        <f t="shared" si="3"/>
        <v>9341.0562300000001</v>
      </c>
      <c r="J10" s="187">
        <f t="shared" si="3"/>
        <v>9341.0562300000001</v>
      </c>
      <c r="K10" s="187">
        <f t="shared" si="3"/>
        <v>9341.0562300000001</v>
      </c>
      <c r="L10" s="187">
        <f t="shared" si="3"/>
        <v>9341.0562300000001</v>
      </c>
      <c r="M10" s="187">
        <f t="shared" si="3"/>
        <v>9341.0562300000001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6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0.45692215922968882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0.45692215922968882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16.065840000000001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167.77339000000001</v>
      </c>
      <c r="Q7" s="81">
        <v>1.0987996614169999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307.88414999999998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1834.1345799999999</v>
      </c>
      <c r="Q9" s="81">
        <v>0.94353944313299998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43.978209999999997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267.68779999999998</v>
      </c>
      <c r="Q11" s="81">
        <v>1.0600891550630001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12.79575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30.549499999999998</v>
      </c>
      <c r="Q12" s="81">
        <v>1.476406068505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5.5399000000000003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43.492040000000003</v>
      </c>
      <c r="Q13" s="81">
        <v>0.71298428475200004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121.5454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888.94822999999997</v>
      </c>
      <c r="Q14" s="81">
        <v>1.2372234286620001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385.97498999999999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645.87008000000003</v>
      </c>
      <c r="Q17" s="81">
        <v>0.35683346998100002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0.29099999999999998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0.95199999999999996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310.72793000000001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1297.6413</v>
      </c>
      <c r="Q19" s="81">
        <v>0.96486326655099997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2117.5095799999999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12969.64061</v>
      </c>
      <c r="Q20" s="81">
        <v>0.90649247007900002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68.753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444.03</v>
      </c>
      <c r="Q21" s="81">
        <v>1.0963704049030001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37.130499999999998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256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2.2498999999999998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8.8340699999980004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3393.31565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18636.684099999999</v>
      </c>
      <c r="Q25" s="82">
        <v>0.88675446530400004</v>
      </c>
    </row>
    <row r="26" spans="1:17" ht="14.4" customHeight="1" x14ac:dyDescent="0.3">
      <c r="A26" s="15" t="s">
        <v>41</v>
      </c>
      <c r="B26" s="51">
        <v>3367.2035373502899</v>
      </c>
      <c r="C26" s="52">
        <v>280.60029477919102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277.37308000000002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1653.20162</v>
      </c>
      <c r="Q26" s="81">
        <v>0.98194338516299995</v>
      </c>
    </row>
    <row r="27" spans="1:17" ht="14.4" customHeight="1" x14ac:dyDescent="0.3">
      <c r="A27" s="18" t="s">
        <v>42</v>
      </c>
      <c r="B27" s="54">
        <v>45400.674648444699</v>
      </c>
      <c r="C27" s="55">
        <v>3783.38955403706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3670.6887299999999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20289.885719999998</v>
      </c>
      <c r="Q27" s="82">
        <v>0.89381428258899998</v>
      </c>
    </row>
    <row r="28" spans="1:17" ht="14.4" customHeight="1" x14ac:dyDescent="0.3">
      <c r="A28" s="16" t="s">
        <v>43</v>
      </c>
      <c r="B28" s="51">
        <v>10546.551229000799</v>
      </c>
      <c r="C28" s="52">
        <v>878.87926908340205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905.58500000000004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5739.7644399999999</v>
      </c>
      <c r="Q28" s="81">
        <v>1.088462818862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3" t="s">
        <v>258</v>
      </c>
      <c r="B6" s="375">
        <v>33928.356041317202</v>
      </c>
      <c r="C6" s="375">
        <v>38131.958209999997</v>
      </c>
      <c r="D6" s="376">
        <v>4203.6021686828699</v>
      </c>
      <c r="E6" s="377">
        <v>1.123896429392</v>
      </c>
      <c r="F6" s="375">
        <v>43100.216408235603</v>
      </c>
      <c r="G6" s="376">
        <v>21550.108204117802</v>
      </c>
      <c r="H6" s="378">
        <v>3109.5666999999999</v>
      </c>
      <c r="I6" s="375">
        <v>21057.44989</v>
      </c>
      <c r="J6" s="376">
        <v>-492.65831411780198</v>
      </c>
      <c r="K6" s="379">
        <v>0.48856947005899998</v>
      </c>
    </row>
    <row r="7" spans="1:11" ht="14.4" customHeight="1" thickBot="1" x14ac:dyDescent="0.35">
      <c r="A7" s="394" t="s">
        <v>259</v>
      </c>
      <c r="B7" s="375">
        <v>8396.9361816126893</v>
      </c>
      <c r="C7" s="375">
        <v>7892.6151200000004</v>
      </c>
      <c r="D7" s="376">
        <v>-504.32106161268803</v>
      </c>
      <c r="E7" s="377">
        <v>0.93993987203100005</v>
      </c>
      <c r="F7" s="375">
        <v>8222.05842217586</v>
      </c>
      <c r="G7" s="376">
        <v>4111.02921108793</v>
      </c>
      <c r="H7" s="378">
        <v>546.3125</v>
      </c>
      <c r="I7" s="375">
        <v>3538.7729300000001</v>
      </c>
      <c r="J7" s="376">
        <v>-572.25628108793103</v>
      </c>
      <c r="K7" s="379">
        <v>0.43039987656299999</v>
      </c>
    </row>
    <row r="8" spans="1:11" ht="14.4" customHeight="1" thickBot="1" x14ac:dyDescent="0.35">
      <c r="A8" s="395" t="s">
        <v>260</v>
      </c>
      <c r="B8" s="375">
        <v>5683.2071748551998</v>
      </c>
      <c r="C8" s="375">
        <v>5447.76512</v>
      </c>
      <c r="D8" s="376">
        <v>-235.44205485519299</v>
      </c>
      <c r="E8" s="377">
        <v>0.95857232586899999</v>
      </c>
      <c r="F8" s="375">
        <v>5683.4923990997804</v>
      </c>
      <c r="G8" s="376">
        <v>2841.7461995498902</v>
      </c>
      <c r="H8" s="378">
        <v>425.00749999999999</v>
      </c>
      <c r="I8" s="375">
        <v>2294.38193</v>
      </c>
      <c r="J8" s="376">
        <v>-547.36426954988701</v>
      </c>
      <c r="K8" s="379">
        <v>0.40369226681100001</v>
      </c>
    </row>
    <row r="9" spans="1:11" ht="14.4" customHeight="1" thickBot="1" x14ac:dyDescent="0.35">
      <c r="A9" s="396" t="s">
        <v>261</v>
      </c>
      <c r="B9" s="380">
        <v>0</v>
      </c>
      <c r="C9" s="380">
        <v>-2.1199999999999999E-3</v>
      </c>
      <c r="D9" s="381">
        <v>-2.1199999999999999E-3</v>
      </c>
      <c r="E9" s="382" t="s">
        <v>256</v>
      </c>
      <c r="F9" s="380">
        <v>0</v>
      </c>
      <c r="G9" s="381">
        <v>0</v>
      </c>
      <c r="H9" s="383">
        <v>-1.5100000000000001E-3</v>
      </c>
      <c r="I9" s="380">
        <v>-1.16E-3</v>
      </c>
      <c r="J9" s="381">
        <v>-1.16E-3</v>
      </c>
      <c r="K9" s="384" t="s">
        <v>256</v>
      </c>
    </row>
    <row r="10" spans="1:11" ht="14.4" customHeight="1" thickBot="1" x14ac:dyDescent="0.35">
      <c r="A10" s="397" t="s">
        <v>262</v>
      </c>
      <c r="B10" s="375">
        <v>0</v>
      </c>
      <c r="C10" s="375">
        <v>-2.1199999999999999E-3</v>
      </c>
      <c r="D10" s="376">
        <v>-2.1199999999999999E-3</v>
      </c>
      <c r="E10" s="385" t="s">
        <v>256</v>
      </c>
      <c r="F10" s="375">
        <v>0</v>
      </c>
      <c r="G10" s="376">
        <v>0</v>
      </c>
      <c r="H10" s="378">
        <v>-1.5100000000000001E-3</v>
      </c>
      <c r="I10" s="375">
        <v>-1.16E-3</v>
      </c>
      <c r="J10" s="376">
        <v>-1.16E-3</v>
      </c>
      <c r="K10" s="386" t="s">
        <v>256</v>
      </c>
    </row>
    <row r="11" spans="1:11" ht="14.4" customHeight="1" thickBot="1" x14ac:dyDescent="0.35">
      <c r="A11" s="396" t="s">
        <v>263</v>
      </c>
      <c r="B11" s="380">
        <v>1192.77421095562</v>
      </c>
      <c r="C11" s="380">
        <v>1148.7544399999999</v>
      </c>
      <c r="D11" s="381">
        <v>-44.019770955614</v>
      </c>
      <c r="E11" s="387">
        <v>0.963094632201</v>
      </c>
      <c r="F11" s="380">
        <v>1206.6127783145</v>
      </c>
      <c r="G11" s="381">
        <v>603.30638915725206</v>
      </c>
      <c r="H11" s="383">
        <v>98.834609999999998</v>
      </c>
      <c r="I11" s="380">
        <v>615.39603999999997</v>
      </c>
      <c r="J11" s="381">
        <v>12.089650842748</v>
      </c>
      <c r="K11" s="388">
        <v>0.51001949511800004</v>
      </c>
    </row>
    <row r="12" spans="1:11" ht="14.4" customHeight="1" thickBot="1" x14ac:dyDescent="0.35">
      <c r="A12" s="397" t="s">
        <v>264</v>
      </c>
      <c r="B12" s="375">
        <v>738.49206775067205</v>
      </c>
      <c r="C12" s="375">
        <v>697.05244000000005</v>
      </c>
      <c r="D12" s="376">
        <v>-41.439627750671001</v>
      </c>
      <c r="E12" s="377">
        <v>0.94388615726500003</v>
      </c>
      <c r="F12" s="375">
        <v>724.13254401228801</v>
      </c>
      <c r="G12" s="376">
        <v>362.066272006144</v>
      </c>
      <c r="H12" s="378">
        <v>67.646510000000006</v>
      </c>
      <c r="I12" s="375">
        <v>329.83152999999999</v>
      </c>
      <c r="J12" s="376">
        <v>-32.234742006143001</v>
      </c>
      <c r="K12" s="379">
        <v>0.45548502512</v>
      </c>
    </row>
    <row r="13" spans="1:11" ht="14.4" customHeight="1" thickBot="1" x14ac:dyDescent="0.35">
      <c r="A13" s="397" t="s">
        <v>265</v>
      </c>
      <c r="B13" s="375">
        <v>97.716818699797003</v>
      </c>
      <c r="C13" s="375">
        <v>105.09923000000001</v>
      </c>
      <c r="D13" s="376">
        <v>7.3824113002020004</v>
      </c>
      <c r="E13" s="377">
        <v>1.0755490344280001</v>
      </c>
      <c r="F13" s="375">
        <v>102.345536085181</v>
      </c>
      <c r="G13" s="376">
        <v>51.17276804259</v>
      </c>
      <c r="H13" s="378">
        <v>5.2918799999999999</v>
      </c>
      <c r="I13" s="375">
        <v>22.91245</v>
      </c>
      <c r="J13" s="376">
        <v>-28.260318042590001</v>
      </c>
      <c r="K13" s="379">
        <v>0.223873467045</v>
      </c>
    </row>
    <row r="14" spans="1:11" ht="14.4" customHeight="1" thickBot="1" x14ac:dyDescent="0.35">
      <c r="A14" s="397" t="s">
        <v>266</v>
      </c>
      <c r="B14" s="375">
        <v>1.4070134381499999</v>
      </c>
      <c r="C14" s="375">
        <v>34.085999999999999</v>
      </c>
      <c r="D14" s="376">
        <v>32.678986561849001</v>
      </c>
      <c r="E14" s="377">
        <v>24.225781414568999</v>
      </c>
      <c r="F14" s="375">
        <v>34.434622133315003</v>
      </c>
      <c r="G14" s="376">
        <v>17.217311066657</v>
      </c>
      <c r="H14" s="378">
        <v>0</v>
      </c>
      <c r="I14" s="375">
        <v>0</v>
      </c>
      <c r="J14" s="376">
        <v>-17.217311066657</v>
      </c>
      <c r="K14" s="379">
        <v>0</v>
      </c>
    </row>
    <row r="15" spans="1:11" ht="14.4" customHeight="1" thickBot="1" x14ac:dyDescent="0.35">
      <c r="A15" s="397" t="s">
        <v>267</v>
      </c>
      <c r="B15" s="375">
        <v>50</v>
      </c>
      <c r="C15" s="375">
        <v>13.33797</v>
      </c>
      <c r="D15" s="376">
        <v>-36.662030000000001</v>
      </c>
      <c r="E15" s="377">
        <v>0.26675939999999998</v>
      </c>
      <c r="F15" s="375">
        <v>18.999999401545999</v>
      </c>
      <c r="G15" s="376">
        <v>9.4999997007729995</v>
      </c>
      <c r="H15" s="378">
        <v>0</v>
      </c>
      <c r="I15" s="375">
        <v>90.292699999999996</v>
      </c>
      <c r="J15" s="376">
        <v>80.792700299226993</v>
      </c>
      <c r="K15" s="379">
        <v>4.7522475181050003</v>
      </c>
    </row>
    <row r="16" spans="1:11" ht="14.4" customHeight="1" thickBot="1" x14ac:dyDescent="0.35">
      <c r="A16" s="397" t="s">
        <v>268</v>
      </c>
      <c r="B16" s="375">
        <v>212.45952417745801</v>
      </c>
      <c r="C16" s="375">
        <v>196.83913000000001</v>
      </c>
      <c r="D16" s="376">
        <v>-15.620394177458</v>
      </c>
      <c r="E16" s="377">
        <v>0.92647825868</v>
      </c>
      <c r="F16" s="375">
        <v>222.86305037025599</v>
      </c>
      <c r="G16" s="376">
        <v>111.431525185128</v>
      </c>
      <c r="H16" s="378">
        <v>17.204370000000001</v>
      </c>
      <c r="I16" s="375">
        <v>58.992130000000003</v>
      </c>
      <c r="J16" s="376">
        <v>-52.439395185127999</v>
      </c>
      <c r="K16" s="379">
        <v>0.26470125892099999</v>
      </c>
    </row>
    <row r="17" spans="1:11" ht="14.4" customHeight="1" thickBot="1" x14ac:dyDescent="0.35">
      <c r="A17" s="397" t="s">
        <v>269</v>
      </c>
      <c r="B17" s="375">
        <v>2.0001356061590001</v>
      </c>
      <c r="C17" s="375">
        <v>8.4386700000000001</v>
      </c>
      <c r="D17" s="376">
        <v>6.4385343938400004</v>
      </c>
      <c r="E17" s="377">
        <v>4.219048935489</v>
      </c>
      <c r="F17" s="375">
        <v>7.652186931648</v>
      </c>
      <c r="G17" s="376">
        <v>3.826093465824</v>
      </c>
      <c r="H17" s="378">
        <v>0.35089999999999999</v>
      </c>
      <c r="I17" s="375">
        <v>62.111820000000002</v>
      </c>
      <c r="J17" s="376">
        <v>58.285726534174998</v>
      </c>
      <c r="K17" s="379">
        <v>8.1168717589879993</v>
      </c>
    </row>
    <row r="18" spans="1:11" ht="14.4" customHeight="1" thickBot="1" x14ac:dyDescent="0.35">
      <c r="A18" s="397" t="s">
        <v>270</v>
      </c>
      <c r="B18" s="375">
        <v>90.698651283377998</v>
      </c>
      <c r="C18" s="375">
        <v>93.900999999999996</v>
      </c>
      <c r="D18" s="376">
        <v>3.2023487166210001</v>
      </c>
      <c r="E18" s="377">
        <v>1.0353075671059999</v>
      </c>
      <c r="F18" s="375">
        <v>96.184839380268002</v>
      </c>
      <c r="G18" s="376">
        <v>48.092419690134001</v>
      </c>
      <c r="H18" s="378">
        <v>8.3409499999999994</v>
      </c>
      <c r="I18" s="375">
        <v>51.255409999999998</v>
      </c>
      <c r="J18" s="376">
        <v>3.1629903098650001</v>
      </c>
      <c r="K18" s="379">
        <v>0.53288449957600004</v>
      </c>
    </row>
    <row r="19" spans="1:11" ht="14.4" customHeight="1" thickBot="1" x14ac:dyDescent="0.35">
      <c r="A19" s="396" t="s">
        <v>271</v>
      </c>
      <c r="B19" s="380">
        <v>92.999448964562006</v>
      </c>
      <c r="C19" s="380">
        <v>69.981999999999999</v>
      </c>
      <c r="D19" s="381">
        <v>-23.017448964562</v>
      </c>
      <c r="E19" s="387">
        <v>0.75249908229700002</v>
      </c>
      <c r="F19" s="380">
        <v>91.940663175859996</v>
      </c>
      <c r="G19" s="381">
        <v>45.970331587929998</v>
      </c>
      <c r="H19" s="383">
        <v>0</v>
      </c>
      <c r="I19" s="380">
        <v>20.3</v>
      </c>
      <c r="J19" s="381">
        <v>-25.670331587930001</v>
      </c>
      <c r="K19" s="388">
        <v>0.220794578794</v>
      </c>
    </row>
    <row r="20" spans="1:11" ht="14.4" customHeight="1" thickBot="1" x14ac:dyDescent="0.35">
      <c r="A20" s="397" t="s">
        <v>272</v>
      </c>
      <c r="B20" s="375">
        <v>73.999561541695002</v>
      </c>
      <c r="C20" s="375">
        <v>66.018000000000001</v>
      </c>
      <c r="D20" s="376">
        <v>-7.9815615416950001</v>
      </c>
      <c r="E20" s="377">
        <v>0.89214042116699999</v>
      </c>
      <c r="F20" s="375">
        <v>87.999997228213005</v>
      </c>
      <c r="G20" s="376">
        <v>43.999998614105998</v>
      </c>
      <c r="H20" s="378">
        <v>0</v>
      </c>
      <c r="I20" s="375">
        <v>14.504</v>
      </c>
      <c r="J20" s="376">
        <v>-29.495998614106</v>
      </c>
      <c r="K20" s="379">
        <v>0.164818187009</v>
      </c>
    </row>
    <row r="21" spans="1:11" ht="14.4" customHeight="1" thickBot="1" x14ac:dyDescent="0.35">
      <c r="A21" s="397" t="s">
        <v>273</v>
      </c>
      <c r="B21" s="375">
        <v>18.999887422867001</v>
      </c>
      <c r="C21" s="375">
        <v>3.964</v>
      </c>
      <c r="D21" s="376">
        <v>-15.035887422867001</v>
      </c>
      <c r="E21" s="377">
        <v>0.20863281512000001</v>
      </c>
      <c r="F21" s="375">
        <v>3.940665947646</v>
      </c>
      <c r="G21" s="376">
        <v>1.970332973823</v>
      </c>
      <c r="H21" s="378">
        <v>0</v>
      </c>
      <c r="I21" s="375">
        <v>5.7960000000000003</v>
      </c>
      <c r="J21" s="376">
        <v>3.8256670261760002</v>
      </c>
      <c r="K21" s="379">
        <v>1.47081738899</v>
      </c>
    </row>
    <row r="22" spans="1:11" ht="14.4" customHeight="1" thickBot="1" x14ac:dyDescent="0.35">
      <c r="A22" s="396" t="s">
        <v>274</v>
      </c>
      <c r="B22" s="380">
        <v>2298.3497079655999</v>
      </c>
      <c r="C22" s="380">
        <v>2334.6649900000002</v>
      </c>
      <c r="D22" s="381">
        <v>36.315282034399999</v>
      </c>
      <c r="E22" s="387">
        <v>1.01580059027</v>
      </c>
      <c r="F22" s="380">
        <v>2442.6657611317601</v>
      </c>
      <c r="G22" s="381">
        <v>1221.33288056588</v>
      </c>
      <c r="H22" s="383">
        <v>190.50498999999999</v>
      </c>
      <c r="I22" s="380">
        <v>873.76778000000002</v>
      </c>
      <c r="J22" s="381">
        <v>-347.56510056588002</v>
      </c>
      <c r="K22" s="388">
        <v>0.35771074123300001</v>
      </c>
    </row>
    <row r="23" spans="1:11" ht="14.4" customHeight="1" thickBot="1" x14ac:dyDescent="0.35">
      <c r="A23" s="397" t="s">
        <v>275</v>
      </c>
      <c r="B23" s="375">
        <v>13.999992461844</v>
      </c>
      <c r="C23" s="375">
        <v>6.3782199999999998</v>
      </c>
      <c r="D23" s="376">
        <v>-7.6217724618440004</v>
      </c>
      <c r="E23" s="377">
        <v>0.45558738816299998</v>
      </c>
      <c r="F23" s="375">
        <v>6.9999997795160001</v>
      </c>
      <c r="G23" s="376">
        <v>3.499999889758</v>
      </c>
      <c r="H23" s="378">
        <v>0.55134000000000005</v>
      </c>
      <c r="I23" s="375">
        <v>1.8768199999999999</v>
      </c>
      <c r="J23" s="376">
        <v>-1.6231798897580001</v>
      </c>
      <c r="K23" s="379">
        <v>0.26811715130199998</v>
      </c>
    </row>
    <row r="24" spans="1:11" ht="14.4" customHeight="1" thickBot="1" x14ac:dyDescent="0.35">
      <c r="A24" s="397" t="s">
        <v>276</v>
      </c>
      <c r="B24" s="375">
        <v>0</v>
      </c>
      <c r="C24" s="375">
        <v>267.00245000000001</v>
      </c>
      <c r="D24" s="376">
        <v>267.00245000000001</v>
      </c>
      <c r="E24" s="385" t="s">
        <v>277</v>
      </c>
      <c r="F24" s="375">
        <v>301.99999048773202</v>
      </c>
      <c r="G24" s="376">
        <v>150.99999524386601</v>
      </c>
      <c r="H24" s="378">
        <v>24.80752</v>
      </c>
      <c r="I24" s="375">
        <v>100.15891999999999</v>
      </c>
      <c r="J24" s="376">
        <v>-50.841075243864999</v>
      </c>
      <c r="K24" s="379">
        <v>0.33165206342600001</v>
      </c>
    </row>
    <row r="25" spans="1:11" ht="14.4" customHeight="1" thickBot="1" x14ac:dyDescent="0.35">
      <c r="A25" s="397" t="s">
        <v>278</v>
      </c>
      <c r="B25" s="375">
        <v>21.467434654883</v>
      </c>
      <c r="C25" s="375">
        <v>9.9040400000000002</v>
      </c>
      <c r="D25" s="376">
        <v>-11.563394654883</v>
      </c>
      <c r="E25" s="377">
        <v>0.46135181772799999</v>
      </c>
      <c r="F25" s="375">
        <v>10.999999653526</v>
      </c>
      <c r="G25" s="376">
        <v>5.4999998267630001</v>
      </c>
      <c r="H25" s="378">
        <v>0</v>
      </c>
      <c r="I25" s="375">
        <v>0.94899999999999995</v>
      </c>
      <c r="J25" s="376">
        <v>-4.5509998267630003</v>
      </c>
      <c r="K25" s="379">
        <v>8.6272729990000005E-2</v>
      </c>
    </row>
    <row r="26" spans="1:11" ht="14.4" customHeight="1" thickBot="1" x14ac:dyDescent="0.35">
      <c r="A26" s="397" t="s">
        <v>279</v>
      </c>
      <c r="B26" s="375">
        <v>0</v>
      </c>
      <c r="C26" s="375">
        <v>1.5552600000000001</v>
      </c>
      <c r="D26" s="376">
        <v>1.5552600000000001</v>
      </c>
      <c r="E26" s="385" t="s">
        <v>256</v>
      </c>
      <c r="F26" s="375">
        <v>1.999999937004</v>
      </c>
      <c r="G26" s="376">
        <v>0.99999996850200001</v>
      </c>
      <c r="H26" s="378">
        <v>0</v>
      </c>
      <c r="I26" s="375">
        <v>0</v>
      </c>
      <c r="J26" s="376">
        <v>-0.99999996850200001</v>
      </c>
      <c r="K26" s="379">
        <v>0</v>
      </c>
    </row>
    <row r="27" spans="1:11" ht="14.4" customHeight="1" thickBot="1" x14ac:dyDescent="0.35">
      <c r="A27" s="397" t="s">
        <v>280</v>
      </c>
      <c r="B27" s="375">
        <v>1.480189491405</v>
      </c>
      <c r="C27" s="375">
        <v>0.72423999999999999</v>
      </c>
      <c r="D27" s="376">
        <v>-0.75594949140500001</v>
      </c>
      <c r="E27" s="377">
        <v>0.48928870540199998</v>
      </c>
      <c r="F27" s="375">
        <v>1.2819599596210001</v>
      </c>
      <c r="G27" s="376">
        <v>0.64097997980999999</v>
      </c>
      <c r="H27" s="378">
        <v>0</v>
      </c>
      <c r="I27" s="375">
        <v>0.27888000000000002</v>
      </c>
      <c r="J27" s="376">
        <v>-0.36209997980999997</v>
      </c>
      <c r="K27" s="379">
        <v>0.21754189583399999</v>
      </c>
    </row>
    <row r="28" spans="1:11" ht="14.4" customHeight="1" thickBot="1" x14ac:dyDescent="0.35">
      <c r="A28" s="397" t="s">
        <v>281</v>
      </c>
      <c r="B28" s="375">
        <v>261.97558519244001</v>
      </c>
      <c r="C28" s="375">
        <v>289.79903999999999</v>
      </c>
      <c r="D28" s="376">
        <v>27.823454807558999</v>
      </c>
      <c r="E28" s="377">
        <v>1.106206289365</v>
      </c>
      <c r="F28" s="375">
        <v>261.69790501247797</v>
      </c>
      <c r="G28" s="376">
        <v>130.84895250623899</v>
      </c>
      <c r="H28" s="378">
        <v>27.366759999999999</v>
      </c>
      <c r="I28" s="375">
        <v>120.25281</v>
      </c>
      <c r="J28" s="376">
        <v>-10.596142506239</v>
      </c>
      <c r="K28" s="379">
        <v>0.459510021657</v>
      </c>
    </row>
    <row r="29" spans="1:11" ht="14.4" customHeight="1" thickBot="1" x14ac:dyDescent="0.35">
      <c r="A29" s="397" t="s">
        <v>282</v>
      </c>
      <c r="B29" s="375">
        <v>467.996837023701</v>
      </c>
      <c r="C29" s="375">
        <v>348.60910999999999</v>
      </c>
      <c r="D29" s="376">
        <v>-119.387727023701</v>
      </c>
      <c r="E29" s="377">
        <v>0.74489629506199995</v>
      </c>
      <c r="F29" s="375">
        <v>378.53150197518602</v>
      </c>
      <c r="G29" s="376">
        <v>189.26575098759301</v>
      </c>
      <c r="H29" s="378">
        <v>18.203209999999999</v>
      </c>
      <c r="I29" s="375">
        <v>139.11739</v>
      </c>
      <c r="J29" s="376">
        <v>-50.148360987593001</v>
      </c>
      <c r="K29" s="379">
        <v>0.36751865901199998</v>
      </c>
    </row>
    <row r="30" spans="1:11" ht="14.4" customHeight="1" thickBot="1" x14ac:dyDescent="0.35">
      <c r="A30" s="397" t="s">
        <v>283</v>
      </c>
      <c r="B30" s="375">
        <v>23.358163568763999</v>
      </c>
      <c r="C30" s="375">
        <v>30.853999999999999</v>
      </c>
      <c r="D30" s="376">
        <v>7.4958364312350003</v>
      </c>
      <c r="E30" s="377">
        <v>1.320908636895</v>
      </c>
      <c r="F30" s="375">
        <v>23.999999244057999</v>
      </c>
      <c r="G30" s="376">
        <v>11.999999622029</v>
      </c>
      <c r="H30" s="378">
        <v>3.1150000000000002</v>
      </c>
      <c r="I30" s="375">
        <v>14.096</v>
      </c>
      <c r="J30" s="376">
        <v>2.0960003779699998</v>
      </c>
      <c r="K30" s="379">
        <v>0.58733335183199997</v>
      </c>
    </row>
    <row r="31" spans="1:11" ht="14.4" customHeight="1" thickBot="1" x14ac:dyDescent="0.35">
      <c r="A31" s="397" t="s">
        <v>284</v>
      </c>
      <c r="B31" s="375">
        <v>340.51338451273398</v>
      </c>
      <c r="C31" s="375">
        <v>371.76396999999997</v>
      </c>
      <c r="D31" s="376">
        <v>31.250585487266001</v>
      </c>
      <c r="E31" s="377">
        <v>1.0917749107920001</v>
      </c>
      <c r="F31" s="375">
        <v>377.48772123496099</v>
      </c>
      <c r="G31" s="376">
        <v>188.743860617481</v>
      </c>
      <c r="H31" s="378">
        <v>34.494399999999999</v>
      </c>
      <c r="I31" s="375">
        <v>144.46247</v>
      </c>
      <c r="J31" s="376">
        <v>-44.28139061748</v>
      </c>
      <c r="K31" s="379">
        <v>0.382694487458</v>
      </c>
    </row>
    <row r="32" spans="1:11" ht="14.4" customHeight="1" thickBot="1" x14ac:dyDescent="0.35">
      <c r="A32" s="397" t="s">
        <v>285</v>
      </c>
      <c r="B32" s="375">
        <v>7.6550988584670003</v>
      </c>
      <c r="C32" s="375">
        <v>10.015029999999999</v>
      </c>
      <c r="D32" s="376">
        <v>2.3599311415319999</v>
      </c>
      <c r="E32" s="377">
        <v>1.3082822554169999</v>
      </c>
      <c r="F32" s="375">
        <v>6.9999997795160001</v>
      </c>
      <c r="G32" s="376">
        <v>3.499999889758</v>
      </c>
      <c r="H32" s="378">
        <v>1.014</v>
      </c>
      <c r="I32" s="375">
        <v>5.7069999999999999</v>
      </c>
      <c r="J32" s="376">
        <v>2.2070001102410002</v>
      </c>
      <c r="K32" s="379">
        <v>0.81528573996499998</v>
      </c>
    </row>
    <row r="33" spans="1:11" ht="14.4" customHeight="1" thickBot="1" x14ac:dyDescent="0.35">
      <c r="A33" s="397" t="s">
        <v>286</v>
      </c>
      <c r="B33" s="375">
        <v>128.95938334977299</v>
      </c>
      <c r="C33" s="375">
        <v>155.07626999999999</v>
      </c>
      <c r="D33" s="376">
        <v>26.116886650226</v>
      </c>
      <c r="E33" s="377">
        <v>1.202520250731</v>
      </c>
      <c r="F33" s="375">
        <v>155.60057640700899</v>
      </c>
      <c r="G33" s="376">
        <v>77.800288203503996</v>
      </c>
      <c r="H33" s="378">
        <v>14.441000000000001</v>
      </c>
      <c r="I33" s="375">
        <v>64.879419999999996</v>
      </c>
      <c r="J33" s="376">
        <v>-12.920868203504</v>
      </c>
      <c r="K33" s="379">
        <v>0.416961308872</v>
      </c>
    </row>
    <row r="34" spans="1:11" ht="14.4" customHeight="1" thickBot="1" x14ac:dyDescent="0.35">
      <c r="A34" s="397" t="s">
        <v>287</v>
      </c>
      <c r="B34" s="375">
        <v>1.13752465482</v>
      </c>
      <c r="C34" s="375">
        <v>0.53556999999999999</v>
      </c>
      <c r="D34" s="376">
        <v>-0.60195465481999999</v>
      </c>
      <c r="E34" s="377">
        <v>0.47082056439800002</v>
      </c>
      <c r="F34" s="375">
        <v>0.69468296249700001</v>
      </c>
      <c r="G34" s="376">
        <v>0.34734148124800002</v>
      </c>
      <c r="H34" s="378">
        <v>0.26778999999999997</v>
      </c>
      <c r="I34" s="375">
        <v>0.26778999999999997</v>
      </c>
      <c r="J34" s="376">
        <v>-7.9551481248000003E-2</v>
      </c>
      <c r="K34" s="379">
        <v>0.38548519894200001</v>
      </c>
    </row>
    <row r="35" spans="1:11" ht="14.4" customHeight="1" thickBot="1" x14ac:dyDescent="0.35">
      <c r="A35" s="397" t="s">
        <v>288</v>
      </c>
      <c r="B35" s="375">
        <v>0</v>
      </c>
      <c r="C35" s="375">
        <v>0</v>
      </c>
      <c r="D35" s="376">
        <v>0</v>
      </c>
      <c r="E35" s="377">
        <v>1</v>
      </c>
      <c r="F35" s="375">
        <v>0</v>
      </c>
      <c r="G35" s="376">
        <v>0</v>
      </c>
      <c r="H35" s="378">
        <v>0</v>
      </c>
      <c r="I35" s="375">
        <v>0.2782</v>
      </c>
      <c r="J35" s="376">
        <v>0.2782</v>
      </c>
      <c r="K35" s="386" t="s">
        <v>277</v>
      </c>
    </row>
    <row r="36" spans="1:11" ht="14.4" customHeight="1" thickBot="1" x14ac:dyDescent="0.35">
      <c r="A36" s="397" t="s">
        <v>289</v>
      </c>
      <c r="B36" s="375">
        <v>1029.8061141967701</v>
      </c>
      <c r="C36" s="375">
        <v>842.44779000000096</v>
      </c>
      <c r="D36" s="376">
        <v>-187.35832419676601</v>
      </c>
      <c r="E36" s="377">
        <v>0.81806446707400005</v>
      </c>
      <c r="F36" s="375">
        <v>914.37142469865205</v>
      </c>
      <c r="G36" s="376">
        <v>457.18571234932602</v>
      </c>
      <c r="H36" s="378">
        <v>66.243970000000004</v>
      </c>
      <c r="I36" s="375">
        <v>281.44308000000001</v>
      </c>
      <c r="J36" s="376">
        <v>-175.74263234932599</v>
      </c>
      <c r="K36" s="379">
        <v>0.30779951384900001</v>
      </c>
    </row>
    <row r="37" spans="1:11" ht="14.4" customHeight="1" thickBot="1" x14ac:dyDescent="0.35">
      <c r="A37" s="396" t="s">
        <v>290</v>
      </c>
      <c r="B37" s="380">
        <v>272.99903718598301</v>
      </c>
      <c r="C37" s="380">
        <v>317.08697999999998</v>
      </c>
      <c r="D37" s="381">
        <v>44.087942814016003</v>
      </c>
      <c r="E37" s="387">
        <v>1.1614948655799999</v>
      </c>
      <c r="F37" s="380">
        <v>243.999992314591</v>
      </c>
      <c r="G37" s="381">
        <v>121.999996157296</v>
      </c>
      <c r="H37" s="383">
        <v>30.051559999999998</v>
      </c>
      <c r="I37" s="380">
        <v>154.33286000000001</v>
      </c>
      <c r="J37" s="381">
        <v>32.332863842704</v>
      </c>
      <c r="K37" s="388">
        <v>0.632511741234</v>
      </c>
    </row>
    <row r="38" spans="1:11" ht="14.4" customHeight="1" thickBot="1" x14ac:dyDescent="0.35">
      <c r="A38" s="397" t="s">
        <v>291</v>
      </c>
      <c r="B38" s="375">
        <v>209.99925937383301</v>
      </c>
      <c r="C38" s="375">
        <v>241.03483</v>
      </c>
      <c r="D38" s="376">
        <v>31.035570626165999</v>
      </c>
      <c r="E38" s="377">
        <v>1.1477889527730001</v>
      </c>
      <c r="F38" s="375">
        <v>208.99999341700601</v>
      </c>
      <c r="G38" s="376">
        <v>104.49999670850301</v>
      </c>
      <c r="H38" s="378">
        <v>22.21621</v>
      </c>
      <c r="I38" s="375">
        <v>109.22798</v>
      </c>
      <c r="J38" s="376">
        <v>4.7279832914959998</v>
      </c>
      <c r="K38" s="379">
        <v>0.52262193033600002</v>
      </c>
    </row>
    <row r="39" spans="1:11" ht="14.4" customHeight="1" thickBot="1" x14ac:dyDescent="0.35">
      <c r="A39" s="397" t="s">
        <v>292</v>
      </c>
      <c r="B39" s="375">
        <v>62.99977781215</v>
      </c>
      <c r="C39" s="375">
        <v>75.312730000000002</v>
      </c>
      <c r="D39" s="376">
        <v>12.31295218785</v>
      </c>
      <c r="E39" s="377">
        <v>1.1954443748120001</v>
      </c>
      <c r="F39" s="375">
        <v>34.999998897584</v>
      </c>
      <c r="G39" s="376">
        <v>17.499999448792</v>
      </c>
      <c r="H39" s="378">
        <v>7.83535</v>
      </c>
      <c r="I39" s="375">
        <v>45.104880000000001</v>
      </c>
      <c r="J39" s="376">
        <v>27.604880551207</v>
      </c>
      <c r="K39" s="379">
        <v>1.288710897734</v>
      </c>
    </row>
    <row r="40" spans="1:11" ht="14.4" customHeight="1" thickBot="1" x14ac:dyDescent="0.35">
      <c r="A40" s="397" t="s">
        <v>293</v>
      </c>
      <c r="B40" s="375">
        <v>0</v>
      </c>
      <c r="C40" s="375">
        <v>0.73941999999999997</v>
      </c>
      <c r="D40" s="376">
        <v>0.73941999999999997</v>
      </c>
      <c r="E40" s="385" t="s">
        <v>256</v>
      </c>
      <c r="F40" s="375">
        <v>0</v>
      </c>
      <c r="G40" s="376">
        <v>0</v>
      </c>
      <c r="H40" s="378">
        <v>0</v>
      </c>
      <c r="I40" s="375">
        <v>0</v>
      </c>
      <c r="J40" s="376">
        <v>0</v>
      </c>
      <c r="K40" s="386" t="s">
        <v>256</v>
      </c>
    </row>
    <row r="41" spans="1:11" ht="14.4" customHeight="1" thickBot="1" x14ac:dyDescent="0.35">
      <c r="A41" s="396" t="s">
        <v>294</v>
      </c>
      <c r="B41" s="380">
        <v>545.43209258911099</v>
      </c>
      <c r="C41" s="380">
        <v>586.45333000000005</v>
      </c>
      <c r="D41" s="381">
        <v>41.021237410889</v>
      </c>
      <c r="E41" s="387">
        <v>1.0752086977790001</v>
      </c>
      <c r="F41" s="380">
        <v>546.06601207755</v>
      </c>
      <c r="G41" s="381">
        <v>273.033006038775</v>
      </c>
      <c r="H41" s="383">
        <v>51.198189999999997</v>
      </c>
      <c r="I41" s="380">
        <v>264.94340999999997</v>
      </c>
      <c r="J41" s="381">
        <v>-8.0895960387739994</v>
      </c>
      <c r="K41" s="388">
        <v>0.48518568110799998</v>
      </c>
    </row>
    <row r="42" spans="1:11" ht="14.4" customHeight="1" thickBot="1" x14ac:dyDescent="0.35">
      <c r="A42" s="397" t="s">
        <v>295</v>
      </c>
      <c r="B42" s="375">
        <v>43.087997729822</v>
      </c>
      <c r="C42" s="375">
        <v>74.061850000000007</v>
      </c>
      <c r="D42" s="376">
        <v>30.973852270177002</v>
      </c>
      <c r="E42" s="377">
        <v>1.718851046743</v>
      </c>
      <c r="F42" s="375">
        <v>1.8616666083560001</v>
      </c>
      <c r="G42" s="376">
        <v>0.93083330417800003</v>
      </c>
      <c r="H42" s="378">
        <v>0</v>
      </c>
      <c r="I42" s="375">
        <v>8.8750999999999998</v>
      </c>
      <c r="J42" s="376">
        <v>7.9442666958209998</v>
      </c>
      <c r="K42" s="379">
        <v>4.7672875262190004</v>
      </c>
    </row>
    <row r="43" spans="1:11" ht="14.4" customHeight="1" thickBot="1" x14ac:dyDescent="0.35">
      <c r="A43" s="397" t="s">
        <v>296</v>
      </c>
      <c r="B43" s="375">
        <v>19.786443964421</v>
      </c>
      <c r="C43" s="375">
        <v>18.40062</v>
      </c>
      <c r="D43" s="376">
        <v>-1.385823964421</v>
      </c>
      <c r="E43" s="377">
        <v>0.92996093856399997</v>
      </c>
      <c r="F43" s="375">
        <v>12.999999590531001</v>
      </c>
      <c r="G43" s="376">
        <v>6.4999997952650004</v>
      </c>
      <c r="H43" s="378">
        <v>1.67357</v>
      </c>
      <c r="I43" s="375">
        <v>6.6764700000000001</v>
      </c>
      <c r="J43" s="376">
        <v>0.17647020473399999</v>
      </c>
      <c r="K43" s="379">
        <v>0.51357463156000005</v>
      </c>
    </row>
    <row r="44" spans="1:11" ht="14.4" customHeight="1" thickBot="1" x14ac:dyDescent="0.35">
      <c r="A44" s="397" t="s">
        <v>297</v>
      </c>
      <c r="B44" s="375">
        <v>215.49210800859299</v>
      </c>
      <c r="C44" s="375">
        <v>225.39407</v>
      </c>
      <c r="D44" s="376">
        <v>9.9019619914069992</v>
      </c>
      <c r="E44" s="377">
        <v>1.0459504623289999</v>
      </c>
      <c r="F44" s="375">
        <v>246.461104653956</v>
      </c>
      <c r="G44" s="376">
        <v>123.230552326978</v>
      </c>
      <c r="H44" s="378">
        <v>22.43093</v>
      </c>
      <c r="I44" s="375">
        <v>125.98663999999999</v>
      </c>
      <c r="J44" s="376">
        <v>2.7560876730219999</v>
      </c>
      <c r="K44" s="379">
        <v>0.511182647569</v>
      </c>
    </row>
    <row r="45" spans="1:11" ht="14.4" customHeight="1" thickBot="1" x14ac:dyDescent="0.35">
      <c r="A45" s="397" t="s">
        <v>298</v>
      </c>
      <c r="B45" s="375">
        <v>33.901323086826999</v>
      </c>
      <c r="C45" s="375">
        <v>31.28</v>
      </c>
      <c r="D45" s="376">
        <v>-2.6213230868270001</v>
      </c>
      <c r="E45" s="377">
        <v>0.92267785301100003</v>
      </c>
      <c r="F45" s="375">
        <v>27.999999118066999</v>
      </c>
      <c r="G45" s="376">
        <v>13.999999559033</v>
      </c>
      <c r="H45" s="378">
        <v>3.2833899999999998</v>
      </c>
      <c r="I45" s="375">
        <v>18.568919999999999</v>
      </c>
      <c r="J45" s="376">
        <v>4.568920440966</v>
      </c>
      <c r="K45" s="379">
        <v>0.66317573517399997</v>
      </c>
    </row>
    <row r="46" spans="1:11" ht="14.4" customHeight="1" thickBot="1" x14ac:dyDescent="0.35">
      <c r="A46" s="397" t="s">
        <v>299</v>
      </c>
      <c r="B46" s="375">
        <v>19.998379477813</v>
      </c>
      <c r="C46" s="375">
        <v>27.56775</v>
      </c>
      <c r="D46" s="376">
        <v>7.5693705221860004</v>
      </c>
      <c r="E46" s="377">
        <v>1.3784991944260001</v>
      </c>
      <c r="F46" s="375">
        <v>15.999999496038001</v>
      </c>
      <c r="G46" s="376">
        <v>7.9999997480190004</v>
      </c>
      <c r="H46" s="378">
        <v>2.6984400000000002</v>
      </c>
      <c r="I46" s="375">
        <v>18.376950000000001</v>
      </c>
      <c r="J46" s="376">
        <v>10.37695025198</v>
      </c>
      <c r="K46" s="379">
        <v>1.148559411176</v>
      </c>
    </row>
    <row r="47" spans="1:11" ht="14.4" customHeight="1" thickBot="1" x14ac:dyDescent="0.35">
      <c r="A47" s="397" t="s">
        <v>300</v>
      </c>
      <c r="B47" s="375">
        <v>0.80236688593500005</v>
      </c>
      <c r="C47" s="375">
        <v>0.29765000000000003</v>
      </c>
      <c r="D47" s="376">
        <v>-0.50471688593499997</v>
      </c>
      <c r="E47" s="377">
        <v>0.37096496031499998</v>
      </c>
      <c r="F47" s="375">
        <v>0.77591953313200002</v>
      </c>
      <c r="G47" s="376">
        <v>0.38795976656600001</v>
      </c>
      <c r="H47" s="378">
        <v>9.9229999999999999E-2</v>
      </c>
      <c r="I47" s="375">
        <v>0.49586000000000002</v>
      </c>
      <c r="J47" s="376">
        <v>0.107900233433</v>
      </c>
      <c r="K47" s="379">
        <v>0.63906111242899999</v>
      </c>
    </row>
    <row r="48" spans="1:11" ht="14.4" customHeight="1" thickBot="1" x14ac:dyDescent="0.35">
      <c r="A48" s="397" t="s">
        <v>301</v>
      </c>
      <c r="B48" s="375">
        <v>1.872289384353</v>
      </c>
      <c r="C48" s="375">
        <v>2.2129599999999998</v>
      </c>
      <c r="D48" s="376">
        <v>0.34067061564599999</v>
      </c>
      <c r="E48" s="377">
        <v>1.181954038992</v>
      </c>
      <c r="F48" s="375">
        <v>2.002549371432</v>
      </c>
      <c r="G48" s="376">
        <v>1.001274685716</v>
      </c>
      <c r="H48" s="378">
        <v>0.39929999999999999</v>
      </c>
      <c r="I48" s="375">
        <v>1.3476300000000001</v>
      </c>
      <c r="J48" s="376">
        <v>0.34635531428299998</v>
      </c>
      <c r="K48" s="379">
        <v>0.67295719107999996</v>
      </c>
    </row>
    <row r="49" spans="1:11" ht="14.4" customHeight="1" thickBot="1" x14ac:dyDescent="0.35">
      <c r="A49" s="397" t="s">
        <v>302</v>
      </c>
      <c r="B49" s="375">
        <v>147.984776735324</v>
      </c>
      <c r="C49" s="375">
        <v>140.49122</v>
      </c>
      <c r="D49" s="376">
        <v>-7.4935567353239998</v>
      </c>
      <c r="E49" s="377">
        <v>0.949362651344</v>
      </c>
      <c r="F49" s="375">
        <v>127.99999596831</v>
      </c>
      <c r="G49" s="376">
        <v>63.999997984155002</v>
      </c>
      <c r="H49" s="378">
        <v>14.489750000000001</v>
      </c>
      <c r="I49" s="375">
        <v>48.116570000000003</v>
      </c>
      <c r="J49" s="376">
        <v>-15.883427984155</v>
      </c>
      <c r="K49" s="379">
        <v>0.375910714965</v>
      </c>
    </row>
    <row r="50" spans="1:11" ht="14.4" customHeight="1" thickBot="1" x14ac:dyDescent="0.35">
      <c r="A50" s="397" t="s">
        <v>303</v>
      </c>
      <c r="B50" s="375">
        <v>21.509888021074001</v>
      </c>
      <c r="C50" s="375">
        <v>15.7842</v>
      </c>
      <c r="D50" s="376">
        <v>-5.7256880210740002</v>
      </c>
      <c r="E50" s="377">
        <v>0.73381135152900001</v>
      </c>
      <c r="F50" s="375">
        <v>17.964780635499</v>
      </c>
      <c r="G50" s="376">
        <v>8.9823903177489992</v>
      </c>
      <c r="H50" s="378">
        <v>0.62919999999999998</v>
      </c>
      <c r="I50" s="375">
        <v>6.2681699999999996</v>
      </c>
      <c r="J50" s="376">
        <v>-2.7142203177490001</v>
      </c>
      <c r="K50" s="379">
        <v>0.348914363452</v>
      </c>
    </row>
    <row r="51" spans="1:11" ht="14.4" customHeight="1" thickBot="1" x14ac:dyDescent="0.35">
      <c r="A51" s="397" t="s">
        <v>304</v>
      </c>
      <c r="B51" s="375">
        <v>0</v>
      </c>
      <c r="C51" s="375">
        <v>0</v>
      </c>
      <c r="D51" s="376">
        <v>0</v>
      </c>
      <c r="E51" s="385" t="s">
        <v>256</v>
      </c>
      <c r="F51" s="375">
        <v>0</v>
      </c>
      <c r="G51" s="376">
        <v>0</v>
      </c>
      <c r="H51" s="378">
        <v>0</v>
      </c>
      <c r="I51" s="375">
        <v>1.258</v>
      </c>
      <c r="J51" s="376">
        <v>1.258</v>
      </c>
      <c r="K51" s="386" t="s">
        <v>277</v>
      </c>
    </row>
    <row r="52" spans="1:11" ht="14.4" customHeight="1" thickBot="1" x14ac:dyDescent="0.35">
      <c r="A52" s="397" t="s">
        <v>305</v>
      </c>
      <c r="B52" s="375">
        <v>0</v>
      </c>
      <c r="C52" s="375">
        <v>0</v>
      </c>
      <c r="D52" s="376">
        <v>0</v>
      </c>
      <c r="E52" s="377">
        <v>1</v>
      </c>
      <c r="F52" s="375">
        <v>0</v>
      </c>
      <c r="G52" s="376">
        <v>0</v>
      </c>
      <c r="H52" s="378">
        <v>0.89</v>
      </c>
      <c r="I52" s="375">
        <v>0.89</v>
      </c>
      <c r="J52" s="376">
        <v>0.89</v>
      </c>
      <c r="K52" s="386" t="s">
        <v>277</v>
      </c>
    </row>
    <row r="53" spans="1:11" ht="14.4" customHeight="1" thickBot="1" x14ac:dyDescent="0.35">
      <c r="A53" s="397" t="s">
        <v>306</v>
      </c>
      <c r="B53" s="375">
        <v>40.996519294944001</v>
      </c>
      <c r="C53" s="375">
        <v>50.963009999999997</v>
      </c>
      <c r="D53" s="376">
        <v>9.9664907050549996</v>
      </c>
      <c r="E53" s="377">
        <v>1.243105777672</v>
      </c>
      <c r="F53" s="375">
        <v>91.999997102221997</v>
      </c>
      <c r="G53" s="376">
        <v>45.999998551110998</v>
      </c>
      <c r="H53" s="378">
        <v>4.6043799999999999</v>
      </c>
      <c r="I53" s="375">
        <v>28.083100000000002</v>
      </c>
      <c r="J53" s="376">
        <v>-17.916898551111</v>
      </c>
      <c r="K53" s="379">
        <v>0.30525109657100002</v>
      </c>
    </row>
    <row r="54" spans="1:11" ht="14.4" customHeight="1" thickBot="1" x14ac:dyDescent="0.35">
      <c r="A54" s="396" t="s">
        <v>307</v>
      </c>
      <c r="B54" s="380">
        <v>20.829625872621001</v>
      </c>
      <c r="C54" s="380">
        <v>37.000340000000001</v>
      </c>
      <c r="D54" s="381">
        <v>16.170714127378002</v>
      </c>
      <c r="E54" s="387">
        <v>1.776332432769</v>
      </c>
      <c r="F54" s="380">
        <v>23.207227646271999</v>
      </c>
      <c r="G54" s="381">
        <v>11.603613823136</v>
      </c>
      <c r="H54" s="383">
        <v>8.6079299999999996</v>
      </c>
      <c r="I54" s="380">
        <v>25.21996</v>
      </c>
      <c r="J54" s="381">
        <v>13.616346176863001</v>
      </c>
      <c r="K54" s="388">
        <v>1.086728685752</v>
      </c>
    </row>
    <row r="55" spans="1:11" ht="14.4" customHeight="1" thickBot="1" x14ac:dyDescent="0.35">
      <c r="A55" s="397" t="s">
        <v>308</v>
      </c>
      <c r="B55" s="375">
        <v>0.94824644735499997</v>
      </c>
      <c r="C55" s="375">
        <v>0</v>
      </c>
      <c r="D55" s="376">
        <v>-0.94824644735499997</v>
      </c>
      <c r="E55" s="377">
        <v>0</v>
      </c>
      <c r="F55" s="375">
        <v>0</v>
      </c>
      <c r="G55" s="376">
        <v>0</v>
      </c>
      <c r="H55" s="378">
        <v>0</v>
      </c>
      <c r="I55" s="375">
        <v>0</v>
      </c>
      <c r="J55" s="376">
        <v>0</v>
      </c>
      <c r="K55" s="379">
        <v>6</v>
      </c>
    </row>
    <row r="56" spans="1:11" ht="14.4" customHeight="1" thickBot="1" x14ac:dyDescent="0.35">
      <c r="A56" s="397" t="s">
        <v>309</v>
      </c>
      <c r="B56" s="375">
        <v>0</v>
      </c>
      <c r="C56" s="375">
        <v>11.795999999999999</v>
      </c>
      <c r="D56" s="376">
        <v>11.795999999999999</v>
      </c>
      <c r="E56" s="385" t="s">
        <v>277</v>
      </c>
      <c r="F56" s="375">
        <v>0</v>
      </c>
      <c r="G56" s="376">
        <v>0</v>
      </c>
      <c r="H56" s="378">
        <v>3.3879999999999999</v>
      </c>
      <c r="I56" s="375">
        <v>3.3879999999999999</v>
      </c>
      <c r="J56" s="376">
        <v>3.3879999999999999</v>
      </c>
      <c r="K56" s="386" t="s">
        <v>256</v>
      </c>
    </row>
    <row r="57" spans="1:11" ht="14.4" customHeight="1" thickBot="1" x14ac:dyDescent="0.35">
      <c r="A57" s="397" t="s">
        <v>310</v>
      </c>
      <c r="B57" s="375">
        <v>6.5318543025890001</v>
      </c>
      <c r="C57" s="375">
        <v>0</v>
      </c>
      <c r="D57" s="376">
        <v>-6.5318543025890001</v>
      </c>
      <c r="E57" s="377">
        <v>0</v>
      </c>
      <c r="F57" s="375">
        <v>0</v>
      </c>
      <c r="G57" s="376">
        <v>0</v>
      </c>
      <c r="H57" s="378">
        <v>0</v>
      </c>
      <c r="I57" s="375">
        <v>4.452</v>
      </c>
      <c r="J57" s="376">
        <v>4.452</v>
      </c>
      <c r="K57" s="386" t="s">
        <v>277</v>
      </c>
    </row>
    <row r="58" spans="1:11" ht="14.4" customHeight="1" thickBot="1" x14ac:dyDescent="0.35">
      <c r="A58" s="397" t="s">
        <v>311</v>
      </c>
      <c r="B58" s="375">
        <v>4.3478466405420004</v>
      </c>
      <c r="C58" s="375">
        <v>15.88213</v>
      </c>
      <c r="D58" s="376">
        <v>11.534283359457</v>
      </c>
      <c r="E58" s="377">
        <v>3.6528726316850002</v>
      </c>
      <c r="F58" s="375">
        <v>13.207227961248</v>
      </c>
      <c r="G58" s="376">
        <v>6.603613980624</v>
      </c>
      <c r="H58" s="378">
        <v>0</v>
      </c>
      <c r="I58" s="375">
        <v>4.8133800000000004</v>
      </c>
      <c r="J58" s="376">
        <v>-1.790233980624</v>
      </c>
      <c r="K58" s="379">
        <v>0.364450436845</v>
      </c>
    </row>
    <row r="59" spans="1:11" ht="14.4" customHeight="1" thickBot="1" x14ac:dyDescent="0.35">
      <c r="A59" s="397" t="s">
        <v>312</v>
      </c>
      <c r="B59" s="375">
        <v>0</v>
      </c>
      <c r="C59" s="375">
        <v>0.84699999999999998</v>
      </c>
      <c r="D59" s="376">
        <v>0.84699999999999998</v>
      </c>
      <c r="E59" s="385" t="s">
        <v>256</v>
      </c>
      <c r="F59" s="375">
        <v>0</v>
      </c>
      <c r="G59" s="376">
        <v>0</v>
      </c>
      <c r="H59" s="378">
        <v>0</v>
      </c>
      <c r="I59" s="375">
        <v>0</v>
      </c>
      <c r="J59" s="376">
        <v>0</v>
      </c>
      <c r="K59" s="386" t="s">
        <v>256</v>
      </c>
    </row>
    <row r="60" spans="1:11" ht="14.4" customHeight="1" thickBot="1" x14ac:dyDescent="0.35">
      <c r="A60" s="397" t="s">
        <v>313</v>
      </c>
      <c r="B60" s="375">
        <v>9.0016784821340003</v>
      </c>
      <c r="C60" s="375">
        <v>8.4752100000000006</v>
      </c>
      <c r="D60" s="376">
        <v>-0.52646848213399999</v>
      </c>
      <c r="E60" s="377">
        <v>0.94151440943099995</v>
      </c>
      <c r="F60" s="375">
        <v>9.9999996850239992</v>
      </c>
      <c r="G60" s="376">
        <v>4.9999998425119996</v>
      </c>
      <c r="H60" s="378">
        <v>5.2199299999999997</v>
      </c>
      <c r="I60" s="375">
        <v>12.56658</v>
      </c>
      <c r="J60" s="376">
        <v>7.5665801574870004</v>
      </c>
      <c r="K60" s="379">
        <v>1.2566580395810001</v>
      </c>
    </row>
    <row r="61" spans="1:11" ht="14.4" customHeight="1" thickBot="1" x14ac:dyDescent="0.35">
      <c r="A61" s="396" t="s">
        <v>314</v>
      </c>
      <c r="B61" s="380">
        <v>1259.8230513216999</v>
      </c>
      <c r="C61" s="380">
        <v>953.82516000000101</v>
      </c>
      <c r="D61" s="381">
        <v>-305.99789132170201</v>
      </c>
      <c r="E61" s="387">
        <v>0.75711042038700005</v>
      </c>
      <c r="F61" s="380">
        <v>1128.9999644392401</v>
      </c>
      <c r="G61" s="381">
        <v>564.499982219618</v>
      </c>
      <c r="H61" s="383">
        <v>45.811729999999997</v>
      </c>
      <c r="I61" s="380">
        <v>340.42304000000001</v>
      </c>
      <c r="J61" s="381">
        <v>-224.07694221961799</v>
      </c>
      <c r="K61" s="388">
        <v>0.30152617424400002</v>
      </c>
    </row>
    <row r="62" spans="1:11" ht="14.4" customHeight="1" thickBot="1" x14ac:dyDescent="0.35">
      <c r="A62" s="397" t="s">
        <v>315</v>
      </c>
      <c r="B62" s="375">
        <v>6.8503763736629999</v>
      </c>
      <c r="C62" s="375">
        <v>14.95562</v>
      </c>
      <c r="D62" s="376">
        <v>8.1052436263359997</v>
      </c>
      <c r="E62" s="377">
        <v>2.1831822347009999</v>
      </c>
      <c r="F62" s="375">
        <v>17.999999433043001</v>
      </c>
      <c r="G62" s="376">
        <v>8.9999997165209997</v>
      </c>
      <c r="H62" s="378">
        <v>1.5197700000000001</v>
      </c>
      <c r="I62" s="375">
        <v>9.7953299999999999</v>
      </c>
      <c r="J62" s="376">
        <v>0.79533028347800006</v>
      </c>
      <c r="K62" s="379">
        <v>0.54418501714</v>
      </c>
    </row>
    <row r="63" spans="1:11" ht="14.4" customHeight="1" thickBot="1" x14ac:dyDescent="0.35">
      <c r="A63" s="397" t="s">
        <v>316</v>
      </c>
      <c r="B63" s="375">
        <v>0</v>
      </c>
      <c r="C63" s="375">
        <v>0.68969999999999998</v>
      </c>
      <c r="D63" s="376">
        <v>0.68969999999999998</v>
      </c>
      <c r="E63" s="385" t="s">
        <v>277</v>
      </c>
      <c r="F63" s="375">
        <v>0.99999996850200001</v>
      </c>
      <c r="G63" s="376">
        <v>0.49999998425100001</v>
      </c>
      <c r="H63" s="378">
        <v>0</v>
      </c>
      <c r="I63" s="375">
        <v>0.34484999999999999</v>
      </c>
      <c r="J63" s="376">
        <v>-0.15514998425099999</v>
      </c>
      <c r="K63" s="379">
        <v>0.34485001086099998</v>
      </c>
    </row>
    <row r="64" spans="1:11" ht="14.4" customHeight="1" thickBot="1" x14ac:dyDescent="0.35">
      <c r="A64" s="397" t="s">
        <v>317</v>
      </c>
      <c r="B64" s="375">
        <v>0</v>
      </c>
      <c r="C64" s="375">
        <v>0.59799999999999998</v>
      </c>
      <c r="D64" s="376">
        <v>0.59799999999999998</v>
      </c>
      <c r="E64" s="385" t="s">
        <v>256</v>
      </c>
      <c r="F64" s="375">
        <v>0.99999996850200001</v>
      </c>
      <c r="G64" s="376">
        <v>0.49999998425100001</v>
      </c>
      <c r="H64" s="378">
        <v>0</v>
      </c>
      <c r="I64" s="375">
        <v>2.06976</v>
      </c>
      <c r="J64" s="376">
        <v>1.5697600157480001</v>
      </c>
      <c r="K64" s="379">
        <v>2.0697600651919998</v>
      </c>
    </row>
    <row r="65" spans="1:11" ht="14.4" customHeight="1" thickBot="1" x14ac:dyDescent="0.35">
      <c r="A65" s="397" t="s">
        <v>318</v>
      </c>
      <c r="B65" s="375">
        <v>158.00057716434401</v>
      </c>
      <c r="C65" s="375">
        <v>136.45551</v>
      </c>
      <c r="D65" s="376">
        <v>-21.545067164342999</v>
      </c>
      <c r="E65" s="377">
        <v>0.86363931353199996</v>
      </c>
      <c r="F65" s="375">
        <v>151.99999521236799</v>
      </c>
      <c r="G65" s="376">
        <v>75.999997606183996</v>
      </c>
      <c r="H65" s="378">
        <v>8.7219700000000007</v>
      </c>
      <c r="I65" s="375">
        <v>54.248890000000003</v>
      </c>
      <c r="J65" s="376">
        <v>-21.751107606184</v>
      </c>
      <c r="K65" s="379">
        <v>0.35690060334599999</v>
      </c>
    </row>
    <row r="66" spans="1:11" ht="14.4" customHeight="1" thickBot="1" x14ac:dyDescent="0.35">
      <c r="A66" s="397" t="s">
        <v>319</v>
      </c>
      <c r="B66" s="375">
        <v>1037.9798446730399</v>
      </c>
      <c r="C66" s="375">
        <v>753.39060000000097</v>
      </c>
      <c r="D66" s="376">
        <v>-284.58924467304303</v>
      </c>
      <c r="E66" s="377">
        <v>0.72582392024800002</v>
      </c>
      <c r="F66" s="375">
        <v>890.99997193566003</v>
      </c>
      <c r="G66" s="376">
        <v>445.49998596783001</v>
      </c>
      <c r="H66" s="378">
        <v>33.195549999999997</v>
      </c>
      <c r="I66" s="375">
        <v>256.60782</v>
      </c>
      <c r="J66" s="376">
        <v>-188.89216596783001</v>
      </c>
      <c r="K66" s="379">
        <v>0.28799980705099998</v>
      </c>
    </row>
    <row r="67" spans="1:11" ht="14.4" customHeight="1" thickBot="1" x14ac:dyDescent="0.35">
      <c r="A67" s="397" t="s">
        <v>320</v>
      </c>
      <c r="B67" s="375">
        <v>56.992253110650999</v>
      </c>
      <c r="C67" s="375">
        <v>47.735729999999997</v>
      </c>
      <c r="D67" s="376">
        <v>-9.2565231106510009</v>
      </c>
      <c r="E67" s="377">
        <v>0.83758278352799997</v>
      </c>
      <c r="F67" s="375">
        <v>65.999997921160002</v>
      </c>
      <c r="G67" s="376">
        <v>32.999998960580001</v>
      </c>
      <c r="H67" s="378">
        <v>2.3744399999999999</v>
      </c>
      <c r="I67" s="375">
        <v>17.356390000000001</v>
      </c>
      <c r="J67" s="376">
        <v>-15.64360896058</v>
      </c>
      <c r="K67" s="379">
        <v>0.26297561434299999</v>
      </c>
    </row>
    <row r="68" spans="1:11" ht="14.4" customHeight="1" thickBot="1" x14ac:dyDescent="0.35">
      <c r="A68" s="395" t="s">
        <v>29</v>
      </c>
      <c r="B68" s="375">
        <v>2713.7290067575</v>
      </c>
      <c r="C68" s="375">
        <v>2444.85</v>
      </c>
      <c r="D68" s="376">
        <v>-268.87900675749597</v>
      </c>
      <c r="E68" s="377">
        <v>0.90091899150999999</v>
      </c>
      <c r="F68" s="375">
        <v>2538.56602307609</v>
      </c>
      <c r="G68" s="376">
        <v>1269.28301153804</v>
      </c>
      <c r="H68" s="378">
        <v>121.30500000000001</v>
      </c>
      <c r="I68" s="375">
        <v>1244.3910000000001</v>
      </c>
      <c r="J68" s="376">
        <v>-24.892011538041999</v>
      </c>
      <c r="K68" s="379">
        <v>0.49019445966199998</v>
      </c>
    </row>
    <row r="69" spans="1:11" ht="14.4" customHeight="1" thickBot="1" x14ac:dyDescent="0.35">
      <c r="A69" s="396" t="s">
        <v>321</v>
      </c>
      <c r="B69" s="380">
        <v>2713.7290067575</v>
      </c>
      <c r="C69" s="380">
        <v>2444.85</v>
      </c>
      <c r="D69" s="381">
        <v>-268.87900675749597</v>
      </c>
      <c r="E69" s="387">
        <v>0.90091899150999999</v>
      </c>
      <c r="F69" s="380">
        <v>2538.56602307609</v>
      </c>
      <c r="G69" s="381">
        <v>1269.28301153804</v>
      </c>
      <c r="H69" s="383">
        <v>121.30500000000001</v>
      </c>
      <c r="I69" s="380">
        <v>1244.3910000000001</v>
      </c>
      <c r="J69" s="381">
        <v>-24.892011538041999</v>
      </c>
      <c r="K69" s="388">
        <v>0.49019445966199998</v>
      </c>
    </row>
    <row r="70" spans="1:11" ht="14.4" customHeight="1" thickBot="1" x14ac:dyDescent="0.35">
      <c r="A70" s="397" t="s">
        <v>322</v>
      </c>
      <c r="B70" s="375">
        <v>789.38587175990995</v>
      </c>
      <c r="C70" s="375">
        <v>663.31799999999998</v>
      </c>
      <c r="D70" s="376">
        <v>-126.06787175991001</v>
      </c>
      <c r="E70" s="377">
        <v>0.84029626540000002</v>
      </c>
      <c r="F70" s="375">
        <v>681.31564720098402</v>
      </c>
      <c r="G70" s="376">
        <v>340.65782360049201</v>
      </c>
      <c r="H70" s="378">
        <v>56.808</v>
      </c>
      <c r="I70" s="375">
        <v>332.04899999999998</v>
      </c>
      <c r="J70" s="376">
        <v>-8.6088236004910001</v>
      </c>
      <c r="K70" s="379">
        <v>0.48736441231599997</v>
      </c>
    </row>
    <row r="71" spans="1:11" ht="14.4" customHeight="1" thickBot="1" x14ac:dyDescent="0.35">
      <c r="A71" s="397" t="s">
        <v>323</v>
      </c>
      <c r="B71" s="375">
        <v>250.045005351029</v>
      </c>
      <c r="C71" s="375">
        <v>228.78700000000001</v>
      </c>
      <c r="D71" s="376">
        <v>-21.258005351028</v>
      </c>
      <c r="E71" s="377">
        <v>0.91498328342400004</v>
      </c>
      <c r="F71" s="375">
        <v>249.99999212560601</v>
      </c>
      <c r="G71" s="376">
        <v>124.99999606280301</v>
      </c>
      <c r="H71" s="378">
        <v>19.457999999999998</v>
      </c>
      <c r="I71" s="375">
        <v>117.874</v>
      </c>
      <c r="J71" s="376">
        <v>-7.1259960628019998</v>
      </c>
      <c r="K71" s="379">
        <v>0.47149601484999998</v>
      </c>
    </row>
    <row r="72" spans="1:11" ht="14.4" customHeight="1" thickBot="1" x14ac:dyDescent="0.35">
      <c r="A72" s="397" t="s">
        <v>324</v>
      </c>
      <c r="B72" s="375">
        <v>1672.5949385865499</v>
      </c>
      <c r="C72" s="375">
        <v>1551.6289999999999</v>
      </c>
      <c r="D72" s="376">
        <v>-120.965938586554</v>
      </c>
      <c r="E72" s="377">
        <v>0.92767768465800005</v>
      </c>
      <c r="F72" s="375">
        <v>1605.9999494148999</v>
      </c>
      <c r="G72" s="376">
        <v>802.99997470744995</v>
      </c>
      <c r="H72" s="378">
        <v>44.939</v>
      </c>
      <c r="I72" s="375">
        <v>792.66800000000001</v>
      </c>
      <c r="J72" s="376">
        <v>-10.331974707449</v>
      </c>
      <c r="K72" s="379">
        <v>0.49356664070099998</v>
      </c>
    </row>
    <row r="73" spans="1:11" ht="14.4" customHeight="1" thickBot="1" x14ac:dyDescent="0.35">
      <c r="A73" s="397" t="s">
        <v>325</v>
      </c>
      <c r="B73" s="375">
        <v>1.703191060003</v>
      </c>
      <c r="C73" s="375">
        <v>1.1160000000000001</v>
      </c>
      <c r="D73" s="376">
        <v>-0.58719106000300003</v>
      </c>
      <c r="E73" s="377">
        <v>0.65524063988299996</v>
      </c>
      <c r="F73" s="375">
        <v>1.2504343345960001</v>
      </c>
      <c r="G73" s="376">
        <v>0.62521716729800003</v>
      </c>
      <c r="H73" s="378">
        <v>0.1</v>
      </c>
      <c r="I73" s="375">
        <v>1.8</v>
      </c>
      <c r="J73" s="376">
        <v>1.1747828327009999</v>
      </c>
      <c r="K73" s="379">
        <v>1.43949982034</v>
      </c>
    </row>
    <row r="74" spans="1:11" ht="14.4" customHeight="1" thickBot="1" x14ac:dyDescent="0.35">
      <c r="A74" s="398" t="s">
        <v>326</v>
      </c>
      <c r="B74" s="380">
        <v>2555.3485094832399</v>
      </c>
      <c r="C74" s="380">
        <v>2528.8373299999998</v>
      </c>
      <c r="D74" s="381">
        <v>-26.511179483243001</v>
      </c>
      <c r="E74" s="387">
        <v>0.98962521965700001</v>
      </c>
      <c r="F74" s="380">
        <v>2716.15928217491</v>
      </c>
      <c r="G74" s="381">
        <v>1358.07964108746</v>
      </c>
      <c r="H74" s="383">
        <v>257.49675000000002</v>
      </c>
      <c r="I74" s="380">
        <v>1324.5565099999999</v>
      </c>
      <c r="J74" s="381">
        <v>-33.523131087454999</v>
      </c>
      <c r="K74" s="388">
        <v>0.48765789204299997</v>
      </c>
    </row>
    <row r="75" spans="1:11" ht="14.4" customHeight="1" thickBot="1" x14ac:dyDescent="0.35">
      <c r="A75" s="395" t="s">
        <v>32</v>
      </c>
      <c r="B75" s="375">
        <v>856.20864095978095</v>
      </c>
      <c r="C75" s="375">
        <v>652.34785999999997</v>
      </c>
      <c r="D75" s="376">
        <v>-203.86078095978101</v>
      </c>
      <c r="E75" s="377">
        <v>0.76190291570599999</v>
      </c>
      <c r="F75" s="375">
        <v>998.070213794555</v>
      </c>
      <c r="G75" s="376">
        <v>499.03510689727699</v>
      </c>
      <c r="H75" s="378">
        <v>69.394509999999997</v>
      </c>
      <c r="I75" s="375">
        <v>317.71998000000002</v>
      </c>
      <c r="J75" s="376">
        <v>-181.315126897277</v>
      </c>
      <c r="K75" s="379">
        <v>0.318334297135</v>
      </c>
    </row>
    <row r="76" spans="1:11" ht="14.4" customHeight="1" thickBot="1" x14ac:dyDescent="0.35">
      <c r="A76" s="399" t="s">
        <v>327</v>
      </c>
      <c r="B76" s="375">
        <v>856.20864095978095</v>
      </c>
      <c r="C76" s="375">
        <v>652.34785999999997</v>
      </c>
      <c r="D76" s="376">
        <v>-203.86078095978101</v>
      </c>
      <c r="E76" s="377">
        <v>0.76190291570599999</v>
      </c>
      <c r="F76" s="375">
        <v>998.070213794555</v>
      </c>
      <c r="G76" s="376">
        <v>499.03510689727699</v>
      </c>
      <c r="H76" s="378">
        <v>69.394509999999997</v>
      </c>
      <c r="I76" s="375">
        <v>317.71998000000002</v>
      </c>
      <c r="J76" s="376">
        <v>-181.315126897277</v>
      </c>
      <c r="K76" s="379">
        <v>0.318334297135</v>
      </c>
    </row>
    <row r="77" spans="1:11" ht="14.4" customHeight="1" thickBot="1" x14ac:dyDescent="0.35">
      <c r="A77" s="397" t="s">
        <v>328</v>
      </c>
      <c r="B77" s="375">
        <v>195.91349175146999</v>
      </c>
      <c r="C77" s="375">
        <v>316.15010000000001</v>
      </c>
      <c r="D77" s="376">
        <v>120.23660824853</v>
      </c>
      <c r="E77" s="377">
        <v>1.6137229609529999</v>
      </c>
      <c r="F77" s="375">
        <v>311.842747544595</v>
      </c>
      <c r="G77" s="376">
        <v>155.92137377229801</v>
      </c>
      <c r="H77" s="378">
        <v>9.9710000000000001</v>
      </c>
      <c r="I77" s="375">
        <v>94.549549999999996</v>
      </c>
      <c r="J77" s="376">
        <v>-61.371823772296999</v>
      </c>
      <c r="K77" s="379">
        <v>0.30319624472399997</v>
      </c>
    </row>
    <row r="78" spans="1:11" ht="14.4" customHeight="1" thickBot="1" x14ac:dyDescent="0.35">
      <c r="A78" s="397" t="s">
        <v>329</v>
      </c>
      <c r="B78" s="375">
        <v>31.174491244367001</v>
      </c>
      <c r="C78" s="375">
        <v>20.033300000000001</v>
      </c>
      <c r="D78" s="376">
        <v>-11.141191244367</v>
      </c>
      <c r="E78" s="377">
        <v>0.64261834597199996</v>
      </c>
      <c r="F78" s="375">
        <v>16.851681854925001</v>
      </c>
      <c r="G78" s="376">
        <v>8.4258409274619996</v>
      </c>
      <c r="H78" s="378">
        <v>8.9939900000000002</v>
      </c>
      <c r="I78" s="375">
        <v>36.435049999999997</v>
      </c>
      <c r="J78" s="376">
        <v>28.009209072537001</v>
      </c>
      <c r="K78" s="379">
        <v>2.1621017008069998</v>
      </c>
    </row>
    <row r="79" spans="1:11" ht="14.4" customHeight="1" thickBot="1" x14ac:dyDescent="0.35">
      <c r="A79" s="397" t="s">
        <v>330</v>
      </c>
      <c r="B79" s="375">
        <v>426.99927909443602</v>
      </c>
      <c r="C79" s="375">
        <v>174.84146999999999</v>
      </c>
      <c r="D79" s="376">
        <v>-252.157809094436</v>
      </c>
      <c r="E79" s="377">
        <v>0.409465492238</v>
      </c>
      <c r="F79" s="375">
        <v>519.999983621262</v>
      </c>
      <c r="G79" s="376">
        <v>259.999991810631</v>
      </c>
      <c r="H79" s="378">
        <v>49.829520000000002</v>
      </c>
      <c r="I79" s="375">
        <v>116.31265999999999</v>
      </c>
      <c r="J79" s="376">
        <v>-143.68733181063101</v>
      </c>
      <c r="K79" s="379">
        <v>0.22367819935300001</v>
      </c>
    </row>
    <row r="80" spans="1:11" ht="14.4" customHeight="1" thickBot="1" x14ac:dyDescent="0.35">
      <c r="A80" s="397" t="s">
        <v>331</v>
      </c>
      <c r="B80" s="375">
        <v>202.121378869507</v>
      </c>
      <c r="C80" s="375">
        <v>141.32299</v>
      </c>
      <c r="D80" s="376">
        <v>-60.798388869507001</v>
      </c>
      <c r="E80" s="377">
        <v>0.69919862406599997</v>
      </c>
      <c r="F80" s="375">
        <v>149.37580077377299</v>
      </c>
      <c r="G80" s="376">
        <v>74.687900386886</v>
      </c>
      <c r="H80" s="378">
        <v>0.6</v>
      </c>
      <c r="I80" s="375">
        <v>70.422719999999998</v>
      </c>
      <c r="J80" s="376">
        <v>-4.2651803868859997</v>
      </c>
      <c r="K80" s="379">
        <v>0.47144664420299998</v>
      </c>
    </row>
    <row r="81" spans="1:11" ht="14.4" customHeight="1" thickBot="1" x14ac:dyDescent="0.35">
      <c r="A81" s="400" t="s">
        <v>33</v>
      </c>
      <c r="B81" s="380">
        <v>0</v>
      </c>
      <c r="C81" s="380">
        <v>1.8440000000000001</v>
      </c>
      <c r="D81" s="381">
        <v>1.8440000000000001</v>
      </c>
      <c r="E81" s="382" t="s">
        <v>256</v>
      </c>
      <c r="F81" s="380">
        <v>0</v>
      </c>
      <c r="G81" s="381">
        <v>0</v>
      </c>
      <c r="H81" s="383">
        <v>0</v>
      </c>
      <c r="I81" s="380">
        <v>6.9809999999999999</v>
      </c>
      <c r="J81" s="381">
        <v>6.9809999999999999</v>
      </c>
      <c r="K81" s="384" t="s">
        <v>256</v>
      </c>
    </row>
    <row r="82" spans="1:11" ht="14.4" customHeight="1" thickBot="1" x14ac:dyDescent="0.35">
      <c r="A82" s="396" t="s">
        <v>332</v>
      </c>
      <c r="B82" s="380">
        <v>0</v>
      </c>
      <c r="C82" s="380">
        <v>1.8440000000000001</v>
      </c>
      <c r="D82" s="381">
        <v>1.8440000000000001</v>
      </c>
      <c r="E82" s="382" t="s">
        <v>256</v>
      </c>
      <c r="F82" s="380">
        <v>0</v>
      </c>
      <c r="G82" s="381">
        <v>0</v>
      </c>
      <c r="H82" s="383">
        <v>0</v>
      </c>
      <c r="I82" s="380">
        <v>6.9809999999999999</v>
      </c>
      <c r="J82" s="381">
        <v>6.9809999999999999</v>
      </c>
      <c r="K82" s="384" t="s">
        <v>256</v>
      </c>
    </row>
    <row r="83" spans="1:11" ht="14.4" customHeight="1" thickBot="1" x14ac:dyDescent="0.35">
      <c r="A83" s="397" t="s">
        <v>333</v>
      </c>
      <c r="B83" s="375">
        <v>0</v>
      </c>
      <c r="C83" s="375">
        <v>1.8440000000000001</v>
      </c>
      <c r="D83" s="376">
        <v>1.8440000000000001</v>
      </c>
      <c r="E83" s="385" t="s">
        <v>256</v>
      </c>
      <c r="F83" s="375">
        <v>0</v>
      </c>
      <c r="G83" s="376">
        <v>0</v>
      </c>
      <c r="H83" s="378">
        <v>0</v>
      </c>
      <c r="I83" s="375">
        <v>6.9809999999999999</v>
      </c>
      <c r="J83" s="376">
        <v>6.9809999999999999</v>
      </c>
      <c r="K83" s="386" t="s">
        <v>256</v>
      </c>
    </row>
    <row r="84" spans="1:11" ht="14.4" customHeight="1" thickBot="1" x14ac:dyDescent="0.35">
      <c r="A84" s="395" t="s">
        <v>34</v>
      </c>
      <c r="B84" s="375">
        <v>1699.1398685234601</v>
      </c>
      <c r="C84" s="375">
        <v>1874.6454699999999</v>
      </c>
      <c r="D84" s="376">
        <v>175.50560147653701</v>
      </c>
      <c r="E84" s="377">
        <v>1.1032908501100001</v>
      </c>
      <c r="F84" s="375">
        <v>1718.08906838036</v>
      </c>
      <c r="G84" s="376">
        <v>859.04453419017796</v>
      </c>
      <c r="H84" s="378">
        <v>188.10223999999999</v>
      </c>
      <c r="I84" s="375">
        <v>999.85553000000004</v>
      </c>
      <c r="J84" s="376">
        <v>140.810995809822</v>
      </c>
      <c r="K84" s="379">
        <v>0.58195791382399997</v>
      </c>
    </row>
    <row r="85" spans="1:11" ht="14.4" customHeight="1" thickBot="1" x14ac:dyDescent="0.35">
      <c r="A85" s="396" t="s">
        <v>334</v>
      </c>
      <c r="B85" s="380">
        <v>0.26420089714700001</v>
      </c>
      <c r="C85" s="380">
        <v>0.71099999999999997</v>
      </c>
      <c r="D85" s="381">
        <v>0.44679910285199997</v>
      </c>
      <c r="E85" s="387">
        <v>2.6911339351130001</v>
      </c>
      <c r="F85" s="380">
        <v>0.72390066600799996</v>
      </c>
      <c r="G85" s="381">
        <v>0.36195033300399998</v>
      </c>
      <c r="H85" s="383">
        <v>0.40899999999999997</v>
      </c>
      <c r="I85" s="380">
        <v>0.81399999999999995</v>
      </c>
      <c r="J85" s="381">
        <v>0.45204966699499999</v>
      </c>
      <c r="K85" s="388">
        <v>1.124463670531</v>
      </c>
    </row>
    <row r="86" spans="1:11" ht="14.4" customHeight="1" thickBot="1" x14ac:dyDescent="0.35">
      <c r="A86" s="397" t="s">
        <v>335</v>
      </c>
      <c r="B86" s="375">
        <v>0.26420089714700001</v>
      </c>
      <c r="C86" s="375">
        <v>0.71099999999999997</v>
      </c>
      <c r="D86" s="376">
        <v>0.44679910285199997</v>
      </c>
      <c r="E86" s="377">
        <v>2.6911339351130001</v>
      </c>
      <c r="F86" s="375">
        <v>0.72390066600799996</v>
      </c>
      <c r="G86" s="376">
        <v>0.36195033300399998</v>
      </c>
      <c r="H86" s="378">
        <v>0.40899999999999997</v>
      </c>
      <c r="I86" s="375">
        <v>0.81399999999999995</v>
      </c>
      <c r="J86" s="376">
        <v>0.45204966699499999</v>
      </c>
      <c r="K86" s="379">
        <v>1.124463670531</v>
      </c>
    </row>
    <row r="87" spans="1:11" ht="14.4" customHeight="1" thickBot="1" x14ac:dyDescent="0.35">
      <c r="A87" s="396" t="s">
        <v>336</v>
      </c>
      <c r="B87" s="380">
        <v>8.2282484223159997</v>
      </c>
      <c r="C87" s="380">
        <v>7.5362200000000001</v>
      </c>
      <c r="D87" s="381">
        <v>-0.69202842231600004</v>
      </c>
      <c r="E87" s="387">
        <v>0.91589602223900002</v>
      </c>
      <c r="F87" s="380">
        <v>8.357013766164</v>
      </c>
      <c r="G87" s="381">
        <v>4.178506883082</v>
      </c>
      <c r="H87" s="383">
        <v>0.81277999999999995</v>
      </c>
      <c r="I87" s="380">
        <v>3.5430299999999999</v>
      </c>
      <c r="J87" s="381">
        <v>-0.63547688308200001</v>
      </c>
      <c r="K87" s="388">
        <v>0.42395885649300002</v>
      </c>
    </row>
    <row r="88" spans="1:11" ht="14.4" customHeight="1" thickBot="1" x14ac:dyDescent="0.35">
      <c r="A88" s="397" t="s">
        <v>337</v>
      </c>
      <c r="B88" s="375">
        <v>1.9786599616959999</v>
      </c>
      <c r="C88" s="375">
        <v>1.2464</v>
      </c>
      <c r="D88" s="376">
        <v>-0.73225996169600005</v>
      </c>
      <c r="E88" s="377">
        <v>0.62992127203600001</v>
      </c>
      <c r="F88" s="375">
        <v>1.1540140746730001</v>
      </c>
      <c r="G88" s="376">
        <v>0.57700703733600001</v>
      </c>
      <c r="H88" s="378">
        <v>0.3306</v>
      </c>
      <c r="I88" s="375">
        <v>0.70489999999999997</v>
      </c>
      <c r="J88" s="376">
        <v>0.12789296266299999</v>
      </c>
      <c r="K88" s="379">
        <v>0.61082443920700003</v>
      </c>
    </row>
    <row r="89" spans="1:11" ht="14.4" customHeight="1" thickBot="1" x14ac:dyDescent="0.35">
      <c r="A89" s="397" t="s">
        <v>338</v>
      </c>
      <c r="B89" s="375">
        <v>6.249588460619</v>
      </c>
      <c r="C89" s="375">
        <v>6.2898199999999997</v>
      </c>
      <c r="D89" s="376">
        <v>4.023153938E-2</v>
      </c>
      <c r="E89" s="377">
        <v>1.006437470184</v>
      </c>
      <c r="F89" s="375">
        <v>7.2029996914899996</v>
      </c>
      <c r="G89" s="376">
        <v>3.6014998457449998</v>
      </c>
      <c r="H89" s="378">
        <v>0.48218</v>
      </c>
      <c r="I89" s="375">
        <v>2.83813</v>
      </c>
      <c r="J89" s="376">
        <v>-0.763369845745</v>
      </c>
      <c r="K89" s="379">
        <v>0.39402056387000001</v>
      </c>
    </row>
    <row r="90" spans="1:11" ht="14.4" customHeight="1" thickBot="1" x14ac:dyDescent="0.35">
      <c r="A90" s="396" t="s">
        <v>339</v>
      </c>
      <c r="B90" s="380">
        <v>61.328005719196</v>
      </c>
      <c r="C90" s="380">
        <v>71.714010000000002</v>
      </c>
      <c r="D90" s="381">
        <v>10.386004280803</v>
      </c>
      <c r="E90" s="387">
        <v>1.169351736763</v>
      </c>
      <c r="F90" s="380">
        <v>73.999997669178001</v>
      </c>
      <c r="G90" s="381">
        <v>36.999998834589</v>
      </c>
      <c r="H90" s="383">
        <v>0</v>
      </c>
      <c r="I90" s="380">
        <v>51.625450000000001</v>
      </c>
      <c r="J90" s="381">
        <v>14.62545116541</v>
      </c>
      <c r="K90" s="388">
        <v>0.69764123819000001</v>
      </c>
    </row>
    <row r="91" spans="1:11" ht="14.4" customHeight="1" thickBot="1" x14ac:dyDescent="0.35">
      <c r="A91" s="397" t="s">
        <v>340</v>
      </c>
      <c r="B91" s="375">
        <v>24.833064109921001</v>
      </c>
      <c r="C91" s="375">
        <v>24.03</v>
      </c>
      <c r="D91" s="376">
        <v>-0.80306410992099997</v>
      </c>
      <c r="E91" s="377">
        <v>0.96766149733399998</v>
      </c>
      <c r="F91" s="375">
        <v>24.999999212559999</v>
      </c>
      <c r="G91" s="376">
        <v>12.499999606279999</v>
      </c>
      <c r="H91" s="378">
        <v>0</v>
      </c>
      <c r="I91" s="375">
        <v>12.824999999999999</v>
      </c>
      <c r="J91" s="376">
        <v>0.32500039371900002</v>
      </c>
      <c r="K91" s="379">
        <v>0.51300001615799995</v>
      </c>
    </row>
    <row r="92" spans="1:11" ht="14.4" customHeight="1" thickBot="1" x14ac:dyDescent="0.35">
      <c r="A92" s="397" t="s">
        <v>341</v>
      </c>
      <c r="B92" s="375">
        <v>36.494941609274001</v>
      </c>
      <c r="C92" s="375">
        <v>47.684010000000001</v>
      </c>
      <c r="D92" s="376">
        <v>11.189068390725</v>
      </c>
      <c r="E92" s="377">
        <v>1.30659230834</v>
      </c>
      <c r="F92" s="375">
        <v>48.999998456618002</v>
      </c>
      <c r="G92" s="376">
        <v>24.499999228309001</v>
      </c>
      <c r="H92" s="378">
        <v>0</v>
      </c>
      <c r="I92" s="375">
        <v>38.800449999999998</v>
      </c>
      <c r="J92" s="376">
        <v>14.300450771691001</v>
      </c>
      <c r="K92" s="379">
        <v>0.79184594330799996</v>
      </c>
    </row>
    <row r="93" spans="1:11" ht="14.4" customHeight="1" thickBot="1" x14ac:dyDescent="0.35">
      <c r="A93" s="396" t="s">
        <v>342</v>
      </c>
      <c r="B93" s="380">
        <v>0</v>
      </c>
      <c r="C93" s="380">
        <v>41.92</v>
      </c>
      <c r="D93" s="381">
        <v>41.92</v>
      </c>
      <c r="E93" s="382" t="s">
        <v>256</v>
      </c>
      <c r="F93" s="380">
        <v>0</v>
      </c>
      <c r="G93" s="381">
        <v>0</v>
      </c>
      <c r="H93" s="383">
        <v>0</v>
      </c>
      <c r="I93" s="380">
        <v>0</v>
      </c>
      <c r="J93" s="381">
        <v>0</v>
      </c>
      <c r="K93" s="384" t="s">
        <v>256</v>
      </c>
    </row>
    <row r="94" spans="1:11" ht="14.4" customHeight="1" thickBot="1" x14ac:dyDescent="0.35">
      <c r="A94" s="397" t="s">
        <v>343</v>
      </c>
      <c r="B94" s="375">
        <v>0</v>
      </c>
      <c r="C94" s="375">
        <v>41.92</v>
      </c>
      <c r="D94" s="376">
        <v>41.92</v>
      </c>
      <c r="E94" s="385" t="s">
        <v>256</v>
      </c>
      <c r="F94" s="375">
        <v>0</v>
      </c>
      <c r="G94" s="376">
        <v>0</v>
      </c>
      <c r="H94" s="378">
        <v>0</v>
      </c>
      <c r="I94" s="375">
        <v>0</v>
      </c>
      <c r="J94" s="376">
        <v>0</v>
      </c>
      <c r="K94" s="386" t="s">
        <v>256</v>
      </c>
    </row>
    <row r="95" spans="1:11" ht="14.4" customHeight="1" thickBot="1" x14ac:dyDescent="0.35">
      <c r="A95" s="396" t="s">
        <v>344</v>
      </c>
      <c r="B95" s="380">
        <v>1096.56368784546</v>
      </c>
      <c r="C95" s="380">
        <v>1113.18905</v>
      </c>
      <c r="D95" s="381">
        <v>16.625362154545002</v>
      </c>
      <c r="E95" s="387">
        <v>1.015161328374</v>
      </c>
      <c r="F95" s="380">
        <v>1182.15815214079</v>
      </c>
      <c r="G95" s="381">
        <v>591.07907607039704</v>
      </c>
      <c r="H95" s="383">
        <v>99.774760000000001</v>
      </c>
      <c r="I95" s="380">
        <v>584.89832000000001</v>
      </c>
      <c r="J95" s="381">
        <v>-6.1807560703959998</v>
      </c>
      <c r="K95" s="388">
        <v>0.49477163350800002</v>
      </c>
    </row>
    <row r="96" spans="1:11" ht="14.4" customHeight="1" thickBot="1" x14ac:dyDescent="0.35">
      <c r="A96" s="397" t="s">
        <v>345</v>
      </c>
      <c r="B96" s="375">
        <v>1003.87633964957</v>
      </c>
      <c r="C96" s="375">
        <v>1015.99972</v>
      </c>
      <c r="D96" s="376">
        <v>12.123380350430001</v>
      </c>
      <c r="E96" s="377">
        <v>1.0120765674729999</v>
      </c>
      <c r="F96" s="375">
        <v>1084.56330111446</v>
      </c>
      <c r="G96" s="376">
        <v>542.28165055723105</v>
      </c>
      <c r="H96" s="378">
        <v>91.237849999999995</v>
      </c>
      <c r="I96" s="375">
        <v>533.51427999999999</v>
      </c>
      <c r="J96" s="376">
        <v>-8.7673705572310006</v>
      </c>
      <c r="K96" s="379">
        <v>0.49191622052</v>
      </c>
    </row>
    <row r="97" spans="1:11" ht="14.4" customHeight="1" thickBot="1" x14ac:dyDescent="0.35">
      <c r="A97" s="397" t="s">
        <v>346</v>
      </c>
      <c r="B97" s="375">
        <v>3.4302858006200001</v>
      </c>
      <c r="C97" s="375">
        <v>0.84699999999999998</v>
      </c>
      <c r="D97" s="376">
        <v>-2.5832858006200001</v>
      </c>
      <c r="E97" s="377">
        <v>0.24691820134799999</v>
      </c>
      <c r="F97" s="375">
        <v>0.86811408790699995</v>
      </c>
      <c r="G97" s="376">
        <v>0.43405704395299999</v>
      </c>
      <c r="H97" s="378">
        <v>4.2000000000000003E-2</v>
      </c>
      <c r="I97" s="375">
        <v>0.46500000000000002</v>
      </c>
      <c r="J97" s="376">
        <v>3.0942956046E-2</v>
      </c>
      <c r="K97" s="379">
        <v>0.53564388192400003</v>
      </c>
    </row>
    <row r="98" spans="1:11" ht="14.4" customHeight="1" thickBot="1" x14ac:dyDescent="0.35">
      <c r="A98" s="397" t="s">
        <v>347</v>
      </c>
      <c r="B98" s="375">
        <v>89.257062395264001</v>
      </c>
      <c r="C98" s="375">
        <v>96.342330000000004</v>
      </c>
      <c r="D98" s="376">
        <v>7.0852676047349998</v>
      </c>
      <c r="E98" s="377">
        <v>1.079380470459</v>
      </c>
      <c r="F98" s="375">
        <v>96.726736938423002</v>
      </c>
      <c r="G98" s="376">
        <v>48.363368469210997</v>
      </c>
      <c r="H98" s="378">
        <v>8.4949100000000008</v>
      </c>
      <c r="I98" s="375">
        <v>50.919040000000003</v>
      </c>
      <c r="J98" s="376">
        <v>2.555671530788</v>
      </c>
      <c r="K98" s="379">
        <v>0.52642156255500006</v>
      </c>
    </row>
    <row r="99" spans="1:11" ht="14.4" customHeight="1" thickBot="1" x14ac:dyDescent="0.35">
      <c r="A99" s="396" t="s">
        <v>348</v>
      </c>
      <c r="B99" s="380">
        <v>195.03253766969499</v>
      </c>
      <c r="C99" s="380">
        <v>191.04619</v>
      </c>
      <c r="D99" s="381">
        <v>-3.9863476696950002</v>
      </c>
      <c r="E99" s="387">
        <v>0.97956060195200001</v>
      </c>
      <c r="F99" s="380">
        <v>114.850014784393</v>
      </c>
      <c r="G99" s="381">
        <v>57.425007392196001</v>
      </c>
      <c r="H99" s="383">
        <v>7.2187000000000001</v>
      </c>
      <c r="I99" s="380">
        <v>126.78573</v>
      </c>
      <c r="J99" s="381">
        <v>69.360722607802998</v>
      </c>
      <c r="K99" s="388">
        <v>1.1039243681240001</v>
      </c>
    </row>
    <row r="100" spans="1:11" ht="14.4" customHeight="1" thickBot="1" x14ac:dyDescent="0.35">
      <c r="A100" s="397" t="s">
        <v>349</v>
      </c>
      <c r="B100" s="375">
        <v>0</v>
      </c>
      <c r="C100" s="375">
        <v>48.134569999999997</v>
      </c>
      <c r="D100" s="376">
        <v>48.134569999999997</v>
      </c>
      <c r="E100" s="385" t="s">
        <v>277</v>
      </c>
      <c r="F100" s="375">
        <v>0</v>
      </c>
      <c r="G100" s="376">
        <v>0</v>
      </c>
      <c r="H100" s="378">
        <v>0</v>
      </c>
      <c r="I100" s="375">
        <v>0</v>
      </c>
      <c r="J100" s="376">
        <v>0</v>
      </c>
      <c r="K100" s="386" t="s">
        <v>256</v>
      </c>
    </row>
    <row r="101" spans="1:11" ht="14.4" customHeight="1" thickBot="1" x14ac:dyDescent="0.35">
      <c r="A101" s="397" t="s">
        <v>350</v>
      </c>
      <c r="B101" s="375">
        <v>176.829971060227</v>
      </c>
      <c r="C101" s="375">
        <v>121.30268</v>
      </c>
      <c r="D101" s="376">
        <v>-55.527291060227</v>
      </c>
      <c r="E101" s="377">
        <v>0.68598484336499999</v>
      </c>
      <c r="F101" s="375">
        <v>77.021090591695</v>
      </c>
      <c r="G101" s="376">
        <v>38.510545295847002</v>
      </c>
      <c r="H101" s="378">
        <v>7.2187000000000001</v>
      </c>
      <c r="I101" s="375">
        <v>122.93611</v>
      </c>
      <c r="J101" s="376">
        <v>84.425564704151995</v>
      </c>
      <c r="K101" s="379">
        <v>1.5961356695360001</v>
      </c>
    </row>
    <row r="102" spans="1:11" ht="14.4" customHeight="1" thickBot="1" x14ac:dyDescent="0.35">
      <c r="A102" s="397" t="s">
        <v>351</v>
      </c>
      <c r="B102" s="375">
        <v>3.0010932502209999</v>
      </c>
      <c r="C102" s="375">
        <v>1.986</v>
      </c>
      <c r="D102" s="376">
        <v>-1.0150932502209999</v>
      </c>
      <c r="E102" s="377">
        <v>0.66175884399899998</v>
      </c>
      <c r="F102" s="375">
        <v>1.999999937004</v>
      </c>
      <c r="G102" s="376">
        <v>0.99999996850200001</v>
      </c>
      <c r="H102" s="378">
        <v>0</v>
      </c>
      <c r="I102" s="375">
        <v>0</v>
      </c>
      <c r="J102" s="376">
        <v>-0.99999996850200001</v>
      </c>
      <c r="K102" s="379">
        <v>0</v>
      </c>
    </row>
    <row r="103" spans="1:11" ht="14.4" customHeight="1" thickBot="1" x14ac:dyDescent="0.35">
      <c r="A103" s="397" t="s">
        <v>352</v>
      </c>
      <c r="B103" s="375">
        <v>2.9556396545110002</v>
      </c>
      <c r="C103" s="375">
        <v>1.9114</v>
      </c>
      <c r="D103" s="376">
        <v>-1.044239654511</v>
      </c>
      <c r="E103" s="377">
        <v>0.64669588428400004</v>
      </c>
      <c r="F103" s="375">
        <v>6.5207587964969997</v>
      </c>
      <c r="G103" s="376">
        <v>3.2603793982479998</v>
      </c>
      <c r="H103" s="378">
        <v>0</v>
      </c>
      <c r="I103" s="375">
        <v>0</v>
      </c>
      <c r="J103" s="376">
        <v>-3.2603793982479998</v>
      </c>
      <c r="K103" s="379">
        <v>0</v>
      </c>
    </row>
    <row r="104" spans="1:11" ht="14.4" customHeight="1" thickBot="1" x14ac:dyDescent="0.35">
      <c r="A104" s="397" t="s">
        <v>353</v>
      </c>
      <c r="B104" s="375">
        <v>12.245833704735</v>
      </c>
      <c r="C104" s="375">
        <v>17.711539999999999</v>
      </c>
      <c r="D104" s="376">
        <v>5.465706295265</v>
      </c>
      <c r="E104" s="377">
        <v>1.4463319057770001</v>
      </c>
      <c r="F104" s="375">
        <v>29.308165459194001</v>
      </c>
      <c r="G104" s="376">
        <v>14.654082729597</v>
      </c>
      <c r="H104" s="378">
        <v>0</v>
      </c>
      <c r="I104" s="375">
        <v>3.8496199999999998</v>
      </c>
      <c r="J104" s="376">
        <v>-10.804462729597001</v>
      </c>
      <c r="K104" s="379">
        <v>0.13134974296999999</v>
      </c>
    </row>
    <row r="105" spans="1:11" ht="14.4" customHeight="1" thickBot="1" x14ac:dyDescent="0.35">
      <c r="A105" s="396" t="s">
        <v>354</v>
      </c>
      <c r="B105" s="380">
        <v>337.72318796965402</v>
      </c>
      <c r="C105" s="380">
        <v>448.529</v>
      </c>
      <c r="D105" s="381">
        <v>110.805812030346</v>
      </c>
      <c r="E105" s="387">
        <v>1.328096547638</v>
      </c>
      <c r="F105" s="380">
        <v>337.99998935381899</v>
      </c>
      <c r="G105" s="381">
        <v>168.99999467691001</v>
      </c>
      <c r="H105" s="383">
        <v>79.887</v>
      </c>
      <c r="I105" s="380">
        <v>232.18899999999999</v>
      </c>
      <c r="J105" s="381">
        <v>63.189005323090001</v>
      </c>
      <c r="K105" s="388">
        <v>0.68694972577900004</v>
      </c>
    </row>
    <row r="106" spans="1:11" ht="14.4" customHeight="1" thickBot="1" x14ac:dyDescent="0.35">
      <c r="A106" s="397" t="s">
        <v>355</v>
      </c>
      <c r="B106" s="375">
        <v>337.72318796965402</v>
      </c>
      <c r="C106" s="375">
        <v>448.529</v>
      </c>
      <c r="D106" s="376">
        <v>110.805812030346</v>
      </c>
      <c r="E106" s="377">
        <v>1.328096547638</v>
      </c>
      <c r="F106" s="375">
        <v>337.99998935381899</v>
      </c>
      <c r="G106" s="376">
        <v>168.99999467691001</v>
      </c>
      <c r="H106" s="378">
        <v>79.887</v>
      </c>
      <c r="I106" s="375">
        <v>230.495</v>
      </c>
      <c r="J106" s="376">
        <v>61.495005323089998</v>
      </c>
      <c r="K106" s="379">
        <v>0.68193789130100002</v>
      </c>
    </row>
    <row r="107" spans="1:11" ht="14.4" customHeight="1" thickBot="1" x14ac:dyDescent="0.35">
      <c r="A107" s="397" t="s">
        <v>356</v>
      </c>
      <c r="B107" s="375">
        <v>0</v>
      </c>
      <c r="C107" s="375">
        <v>0</v>
      </c>
      <c r="D107" s="376">
        <v>0</v>
      </c>
      <c r="E107" s="377">
        <v>1</v>
      </c>
      <c r="F107" s="375">
        <v>0</v>
      </c>
      <c r="G107" s="376">
        <v>0</v>
      </c>
      <c r="H107" s="378">
        <v>0</v>
      </c>
      <c r="I107" s="375">
        <v>1.694</v>
      </c>
      <c r="J107" s="376">
        <v>1.694</v>
      </c>
      <c r="K107" s="386" t="s">
        <v>277</v>
      </c>
    </row>
    <row r="108" spans="1:11" ht="14.4" customHeight="1" thickBot="1" x14ac:dyDescent="0.35">
      <c r="A108" s="394" t="s">
        <v>35</v>
      </c>
      <c r="B108" s="375">
        <v>21261.083897359302</v>
      </c>
      <c r="C108" s="375">
        <v>25567.921180000001</v>
      </c>
      <c r="D108" s="376">
        <v>4306.8372826407103</v>
      </c>
      <c r="E108" s="377">
        <v>1.2025690366220001</v>
      </c>
      <c r="F108" s="375">
        <v>30430.999041497202</v>
      </c>
      <c r="G108" s="376">
        <v>15215.499520748601</v>
      </c>
      <c r="H108" s="378">
        <v>2208.8053199999999</v>
      </c>
      <c r="I108" s="375">
        <v>12792.01232</v>
      </c>
      <c r="J108" s="376">
        <v>-2423.4872007486201</v>
      </c>
      <c r="K108" s="379">
        <v>0.42036123436299999</v>
      </c>
    </row>
    <row r="109" spans="1:11" ht="14.4" customHeight="1" thickBot="1" x14ac:dyDescent="0.35">
      <c r="A109" s="400" t="s">
        <v>357</v>
      </c>
      <c r="B109" s="380">
        <v>16872.9999999998</v>
      </c>
      <c r="C109" s="380">
        <v>18996.116000000002</v>
      </c>
      <c r="D109" s="381">
        <v>2123.1160000002301</v>
      </c>
      <c r="E109" s="387">
        <v>1.1258291945709999</v>
      </c>
      <c r="F109" s="380">
        <v>23956.9992454126</v>
      </c>
      <c r="G109" s="381">
        <v>11978.4996227063</v>
      </c>
      <c r="H109" s="383">
        <v>1639.742</v>
      </c>
      <c r="I109" s="380">
        <v>9500.3490000000002</v>
      </c>
      <c r="J109" s="381">
        <v>-2478.15062270628</v>
      </c>
      <c r="K109" s="388">
        <v>0.39655838791300002</v>
      </c>
    </row>
    <row r="110" spans="1:11" ht="14.4" customHeight="1" thickBot="1" x14ac:dyDescent="0.35">
      <c r="A110" s="396" t="s">
        <v>358</v>
      </c>
      <c r="B110" s="380">
        <v>12533.9999999998</v>
      </c>
      <c r="C110" s="380">
        <v>13654.744000000001</v>
      </c>
      <c r="D110" s="381">
        <v>1120.74400000023</v>
      </c>
      <c r="E110" s="387">
        <v>1.0894163076429999</v>
      </c>
      <c r="F110" s="380">
        <v>18499.999417294799</v>
      </c>
      <c r="G110" s="381">
        <v>9249.9997086474195</v>
      </c>
      <c r="H110" s="383">
        <v>1216.3920000000001</v>
      </c>
      <c r="I110" s="380">
        <v>6816.9340000000002</v>
      </c>
      <c r="J110" s="381">
        <v>-2433.0657086474098</v>
      </c>
      <c r="K110" s="388">
        <v>0.36848293052499997</v>
      </c>
    </row>
    <row r="111" spans="1:11" ht="14.4" customHeight="1" thickBot="1" x14ac:dyDescent="0.35">
      <c r="A111" s="397" t="s">
        <v>359</v>
      </c>
      <c r="B111" s="375">
        <v>12533.9999999998</v>
      </c>
      <c r="C111" s="375">
        <v>13654.744000000001</v>
      </c>
      <c r="D111" s="376">
        <v>1120.74400000023</v>
      </c>
      <c r="E111" s="377">
        <v>1.0894163076429999</v>
      </c>
      <c r="F111" s="375">
        <v>18499.999417294799</v>
      </c>
      <c r="G111" s="376">
        <v>9249.9997086474195</v>
      </c>
      <c r="H111" s="378">
        <v>1216.3920000000001</v>
      </c>
      <c r="I111" s="375">
        <v>6816.9340000000002</v>
      </c>
      <c r="J111" s="376">
        <v>-2433.0657086474098</v>
      </c>
      <c r="K111" s="379">
        <v>0.36848293052499997</v>
      </c>
    </row>
    <row r="112" spans="1:11" ht="14.4" customHeight="1" thickBot="1" x14ac:dyDescent="0.35">
      <c r="A112" s="396" t="s">
        <v>360</v>
      </c>
      <c r="B112" s="380">
        <v>4297</v>
      </c>
      <c r="C112" s="380">
        <v>5322.15</v>
      </c>
      <c r="D112" s="381">
        <v>1025.1500000000001</v>
      </c>
      <c r="E112" s="387">
        <v>1.2385734233179999</v>
      </c>
      <c r="F112" s="380">
        <v>5399.9998299130903</v>
      </c>
      <c r="G112" s="381">
        <v>2699.9999149565401</v>
      </c>
      <c r="H112" s="383">
        <v>423.35</v>
      </c>
      <c r="I112" s="380">
        <v>2683.05</v>
      </c>
      <c r="J112" s="381">
        <v>-16.949914956541999</v>
      </c>
      <c r="K112" s="388">
        <v>0.49686112676100003</v>
      </c>
    </row>
    <row r="113" spans="1:11" ht="14.4" customHeight="1" thickBot="1" x14ac:dyDescent="0.35">
      <c r="A113" s="397" t="s">
        <v>361</v>
      </c>
      <c r="B113" s="375">
        <v>4297</v>
      </c>
      <c r="C113" s="375">
        <v>5322.15</v>
      </c>
      <c r="D113" s="376">
        <v>1025.1500000000001</v>
      </c>
      <c r="E113" s="377">
        <v>1.2385734233179999</v>
      </c>
      <c r="F113" s="375">
        <v>5399.9998299130903</v>
      </c>
      <c r="G113" s="376">
        <v>2699.9999149565401</v>
      </c>
      <c r="H113" s="378">
        <v>423.35</v>
      </c>
      <c r="I113" s="375">
        <v>2683.05</v>
      </c>
      <c r="J113" s="376">
        <v>-16.949914956541999</v>
      </c>
      <c r="K113" s="379">
        <v>0.49686112676100003</v>
      </c>
    </row>
    <row r="114" spans="1:11" ht="14.4" customHeight="1" thickBot="1" x14ac:dyDescent="0.35">
      <c r="A114" s="396" t="s">
        <v>362</v>
      </c>
      <c r="B114" s="380">
        <v>41.999999999998998</v>
      </c>
      <c r="C114" s="380">
        <v>19.222000000000001</v>
      </c>
      <c r="D114" s="381">
        <v>-22.777999999999</v>
      </c>
      <c r="E114" s="387">
        <v>0.45766666666599998</v>
      </c>
      <c r="F114" s="380">
        <v>56.999998204637997</v>
      </c>
      <c r="G114" s="381">
        <v>28.499999102318998</v>
      </c>
      <c r="H114" s="383">
        <v>0</v>
      </c>
      <c r="I114" s="380">
        <v>0.36499999999999999</v>
      </c>
      <c r="J114" s="381">
        <v>-28.134999102319</v>
      </c>
      <c r="K114" s="388">
        <v>6.4035089729999996E-3</v>
      </c>
    </row>
    <row r="115" spans="1:11" ht="14.4" customHeight="1" thickBot="1" x14ac:dyDescent="0.35">
      <c r="A115" s="397" t="s">
        <v>363</v>
      </c>
      <c r="B115" s="375">
        <v>41.999999999998998</v>
      </c>
      <c r="C115" s="375">
        <v>19.222000000000001</v>
      </c>
      <c r="D115" s="376">
        <v>-22.777999999999</v>
      </c>
      <c r="E115" s="377">
        <v>0.45766666666599998</v>
      </c>
      <c r="F115" s="375">
        <v>56.999998204637997</v>
      </c>
      <c r="G115" s="376">
        <v>28.499999102318998</v>
      </c>
      <c r="H115" s="378">
        <v>0</v>
      </c>
      <c r="I115" s="375">
        <v>0.36499999999999999</v>
      </c>
      <c r="J115" s="376">
        <v>-28.134999102319</v>
      </c>
      <c r="K115" s="379">
        <v>6.4035089729999996E-3</v>
      </c>
    </row>
    <row r="116" spans="1:11" ht="14.4" customHeight="1" thickBot="1" x14ac:dyDescent="0.35">
      <c r="A116" s="395" t="s">
        <v>364</v>
      </c>
      <c r="B116" s="375">
        <v>4262.0838973595301</v>
      </c>
      <c r="C116" s="375">
        <v>6435.0017500000004</v>
      </c>
      <c r="D116" s="376">
        <v>2172.9178526404698</v>
      </c>
      <c r="E116" s="377">
        <v>1.509825218125</v>
      </c>
      <c r="F116" s="375">
        <v>6288.9998019117402</v>
      </c>
      <c r="G116" s="376">
        <v>3144.4999009558701</v>
      </c>
      <c r="H116" s="378">
        <v>556.89805000000001</v>
      </c>
      <c r="I116" s="375">
        <v>3223.4893999999999</v>
      </c>
      <c r="J116" s="376">
        <v>78.989499044129005</v>
      </c>
      <c r="K116" s="379">
        <v>0.51255994618</v>
      </c>
    </row>
    <row r="117" spans="1:11" ht="14.4" customHeight="1" thickBot="1" x14ac:dyDescent="0.35">
      <c r="A117" s="396" t="s">
        <v>365</v>
      </c>
      <c r="B117" s="380">
        <v>1128.0838973596001</v>
      </c>
      <c r="C117" s="380">
        <v>1707.9124999999999</v>
      </c>
      <c r="D117" s="381">
        <v>579.82860264040505</v>
      </c>
      <c r="E117" s="387">
        <v>1.5139942197539999</v>
      </c>
      <c r="F117" s="380">
        <v>1664.9999475565401</v>
      </c>
      <c r="G117" s="381">
        <v>832.49997377826799</v>
      </c>
      <c r="H117" s="383">
        <v>147.57830000000001</v>
      </c>
      <c r="I117" s="380">
        <v>854.9864</v>
      </c>
      <c r="J117" s="381">
        <v>22.486426221732</v>
      </c>
      <c r="K117" s="388">
        <v>0.51350536151899995</v>
      </c>
    </row>
    <row r="118" spans="1:11" ht="14.4" customHeight="1" thickBot="1" x14ac:dyDescent="0.35">
      <c r="A118" s="397" t="s">
        <v>366</v>
      </c>
      <c r="B118" s="375">
        <v>1128.0838973596001</v>
      </c>
      <c r="C118" s="375">
        <v>1707.9124999999999</v>
      </c>
      <c r="D118" s="376">
        <v>579.82860264040505</v>
      </c>
      <c r="E118" s="377">
        <v>1.5139942197539999</v>
      </c>
      <c r="F118" s="375">
        <v>1664.9999475565401</v>
      </c>
      <c r="G118" s="376">
        <v>832.49997377826799</v>
      </c>
      <c r="H118" s="378">
        <v>147.57830000000001</v>
      </c>
      <c r="I118" s="375">
        <v>854.9864</v>
      </c>
      <c r="J118" s="376">
        <v>22.486426221732</v>
      </c>
      <c r="K118" s="379">
        <v>0.51350536151899995</v>
      </c>
    </row>
    <row r="119" spans="1:11" ht="14.4" customHeight="1" thickBot="1" x14ac:dyDescent="0.35">
      <c r="A119" s="396" t="s">
        <v>367</v>
      </c>
      <c r="B119" s="380">
        <v>3133.99999999994</v>
      </c>
      <c r="C119" s="380">
        <v>4727.08925</v>
      </c>
      <c r="D119" s="381">
        <v>1593.08925000007</v>
      </c>
      <c r="E119" s="387">
        <v>1.5083245851939999</v>
      </c>
      <c r="F119" s="380">
        <v>4623.9998543552101</v>
      </c>
      <c r="G119" s="381">
        <v>2311.9999271776001</v>
      </c>
      <c r="H119" s="383">
        <v>409.31975</v>
      </c>
      <c r="I119" s="380">
        <v>2368.5030000000002</v>
      </c>
      <c r="J119" s="381">
        <v>56.503072822397002</v>
      </c>
      <c r="K119" s="388">
        <v>0.51221952305399998</v>
      </c>
    </row>
    <row r="120" spans="1:11" ht="14.4" customHeight="1" thickBot="1" x14ac:dyDescent="0.35">
      <c r="A120" s="397" t="s">
        <v>368</v>
      </c>
      <c r="B120" s="375">
        <v>3133.99999999994</v>
      </c>
      <c r="C120" s="375">
        <v>4727.08925</v>
      </c>
      <c r="D120" s="376">
        <v>1593.08925000007</v>
      </c>
      <c r="E120" s="377">
        <v>1.5083245851939999</v>
      </c>
      <c r="F120" s="375">
        <v>4623.9998543552101</v>
      </c>
      <c r="G120" s="376">
        <v>2311.9999271776001</v>
      </c>
      <c r="H120" s="378">
        <v>409.31975</v>
      </c>
      <c r="I120" s="375">
        <v>2368.5030000000002</v>
      </c>
      <c r="J120" s="376">
        <v>56.503072822397002</v>
      </c>
      <c r="K120" s="379">
        <v>0.51221952305399998</v>
      </c>
    </row>
    <row r="121" spans="1:11" ht="14.4" customHeight="1" thickBot="1" x14ac:dyDescent="0.35">
      <c r="A121" s="395" t="s">
        <v>369</v>
      </c>
      <c r="B121" s="375">
        <v>125.999999999998</v>
      </c>
      <c r="C121" s="375">
        <v>136.80342999999999</v>
      </c>
      <c r="D121" s="376">
        <v>10.803430000002001</v>
      </c>
      <c r="E121" s="377">
        <v>1.085741507936</v>
      </c>
      <c r="F121" s="375">
        <v>184.99999417294799</v>
      </c>
      <c r="G121" s="376">
        <v>92.499997086473996</v>
      </c>
      <c r="H121" s="378">
        <v>12.16527</v>
      </c>
      <c r="I121" s="375">
        <v>68.173919999999995</v>
      </c>
      <c r="J121" s="376">
        <v>-24.326077086474001</v>
      </c>
      <c r="K121" s="379">
        <v>0.36850768728200001</v>
      </c>
    </row>
    <row r="122" spans="1:11" ht="14.4" customHeight="1" thickBot="1" x14ac:dyDescent="0.35">
      <c r="A122" s="396" t="s">
        <v>370</v>
      </c>
      <c r="B122" s="380">
        <v>125.999999999998</v>
      </c>
      <c r="C122" s="380">
        <v>136.80342999999999</v>
      </c>
      <c r="D122" s="381">
        <v>10.803430000002001</v>
      </c>
      <c r="E122" s="387">
        <v>1.085741507936</v>
      </c>
      <c r="F122" s="380">
        <v>184.99999417294799</v>
      </c>
      <c r="G122" s="381">
        <v>92.499997086473996</v>
      </c>
      <c r="H122" s="383">
        <v>12.16527</v>
      </c>
      <c r="I122" s="380">
        <v>68.173919999999995</v>
      </c>
      <c r="J122" s="381">
        <v>-24.326077086474001</v>
      </c>
      <c r="K122" s="388">
        <v>0.36850768728200001</v>
      </c>
    </row>
    <row r="123" spans="1:11" ht="14.4" customHeight="1" thickBot="1" x14ac:dyDescent="0.35">
      <c r="A123" s="397" t="s">
        <v>371</v>
      </c>
      <c r="B123" s="375">
        <v>125.999999999998</v>
      </c>
      <c r="C123" s="375">
        <v>136.80342999999999</v>
      </c>
      <c r="D123" s="376">
        <v>10.803430000002001</v>
      </c>
      <c r="E123" s="377">
        <v>1.085741507936</v>
      </c>
      <c r="F123" s="375">
        <v>184.99999417294799</v>
      </c>
      <c r="G123" s="376">
        <v>92.499997086473996</v>
      </c>
      <c r="H123" s="378">
        <v>12.16527</v>
      </c>
      <c r="I123" s="375">
        <v>68.173919999999995</v>
      </c>
      <c r="J123" s="376">
        <v>-24.326077086474001</v>
      </c>
      <c r="K123" s="379">
        <v>0.36850768728200001</v>
      </c>
    </row>
    <row r="124" spans="1:11" ht="14.4" customHeight="1" thickBot="1" x14ac:dyDescent="0.35">
      <c r="A124" s="394" t="s">
        <v>372</v>
      </c>
      <c r="B124" s="375">
        <v>0</v>
      </c>
      <c r="C124" s="375">
        <v>99.218869999999995</v>
      </c>
      <c r="D124" s="376">
        <v>99.218869999999995</v>
      </c>
      <c r="E124" s="385" t="s">
        <v>256</v>
      </c>
      <c r="F124" s="375">
        <v>0</v>
      </c>
      <c r="G124" s="376">
        <v>0</v>
      </c>
      <c r="H124" s="378">
        <v>0.61412999999999995</v>
      </c>
      <c r="I124" s="375">
        <v>0.81413000000000002</v>
      </c>
      <c r="J124" s="376">
        <v>0.81413000000000002</v>
      </c>
      <c r="K124" s="386" t="s">
        <v>256</v>
      </c>
    </row>
    <row r="125" spans="1:11" ht="14.4" customHeight="1" thickBot="1" x14ac:dyDescent="0.35">
      <c r="A125" s="395" t="s">
        <v>373</v>
      </c>
      <c r="B125" s="375">
        <v>0</v>
      </c>
      <c r="C125" s="375">
        <v>65.724000000000004</v>
      </c>
      <c r="D125" s="376">
        <v>65.724000000000004</v>
      </c>
      <c r="E125" s="385" t="s">
        <v>256</v>
      </c>
      <c r="F125" s="375">
        <v>0</v>
      </c>
      <c r="G125" s="376">
        <v>0</v>
      </c>
      <c r="H125" s="378">
        <v>0</v>
      </c>
      <c r="I125" s="375">
        <v>0</v>
      </c>
      <c r="J125" s="376">
        <v>0</v>
      </c>
      <c r="K125" s="386" t="s">
        <v>256</v>
      </c>
    </row>
    <row r="126" spans="1:11" ht="14.4" customHeight="1" thickBot="1" x14ac:dyDescent="0.35">
      <c r="A126" s="396" t="s">
        <v>374</v>
      </c>
      <c r="B126" s="380">
        <v>0</v>
      </c>
      <c r="C126" s="380">
        <v>65.724000000000004</v>
      </c>
      <c r="D126" s="381">
        <v>65.724000000000004</v>
      </c>
      <c r="E126" s="382" t="s">
        <v>256</v>
      </c>
      <c r="F126" s="380">
        <v>0</v>
      </c>
      <c r="G126" s="381">
        <v>0</v>
      </c>
      <c r="H126" s="383">
        <v>0</v>
      </c>
      <c r="I126" s="380">
        <v>0</v>
      </c>
      <c r="J126" s="381">
        <v>0</v>
      </c>
      <c r="K126" s="384" t="s">
        <v>256</v>
      </c>
    </row>
    <row r="127" spans="1:11" ht="14.4" customHeight="1" thickBot="1" x14ac:dyDescent="0.35">
      <c r="A127" s="397" t="s">
        <v>375</v>
      </c>
      <c r="B127" s="375">
        <v>0</v>
      </c>
      <c r="C127" s="375">
        <v>65.724000000000004</v>
      </c>
      <c r="D127" s="376">
        <v>65.724000000000004</v>
      </c>
      <c r="E127" s="385" t="s">
        <v>256</v>
      </c>
      <c r="F127" s="375">
        <v>0</v>
      </c>
      <c r="G127" s="376">
        <v>0</v>
      </c>
      <c r="H127" s="378">
        <v>0</v>
      </c>
      <c r="I127" s="375">
        <v>0</v>
      </c>
      <c r="J127" s="376">
        <v>0</v>
      </c>
      <c r="K127" s="386" t="s">
        <v>256</v>
      </c>
    </row>
    <row r="128" spans="1:11" ht="14.4" customHeight="1" thickBot="1" x14ac:dyDescent="0.35">
      <c r="A128" s="395" t="s">
        <v>376</v>
      </c>
      <c r="B128" s="375">
        <v>0</v>
      </c>
      <c r="C128" s="375">
        <v>33.494869999999999</v>
      </c>
      <c r="D128" s="376">
        <v>33.494869999999999</v>
      </c>
      <c r="E128" s="385" t="s">
        <v>256</v>
      </c>
      <c r="F128" s="375">
        <v>0</v>
      </c>
      <c r="G128" s="376">
        <v>0</v>
      </c>
      <c r="H128" s="378">
        <v>0.61412999999999995</v>
      </c>
      <c r="I128" s="375">
        <v>0.81413000000000002</v>
      </c>
      <c r="J128" s="376">
        <v>0.81413000000000002</v>
      </c>
      <c r="K128" s="386" t="s">
        <v>256</v>
      </c>
    </row>
    <row r="129" spans="1:11" ht="14.4" customHeight="1" thickBot="1" x14ac:dyDescent="0.35">
      <c r="A129" s="396" t="s">
        <v>377</v>
      </c>
      <c r="B129" s="380">
        <v>0</v>
      </c>
      <c r="C129" s="380">
        <v>9.5580700000000007</v>
      </c>
      <c r="D129" s="381">
        <v>9.5580700000000007</v>
      </c>
      <c r="E129" s="382" t="s">
        <v>256</v>
      </c>
      <c r="F129" s="380">
        <v>0</v>
      </c>
      <c r="G129" s="381">
        <v>0</v>
      </c>
      <c r="H129" s="383">
        <v>0.61412999999999995</v>
      </c>
      <c r="I129" s="380">
        <v>0.81413000000000002</v>
      </c>
      <c r="J129" s="381">
        <v>0.81413000000000002</v>
      </c>
      <c r="K129" s="384" t="s">
        <v>256</v>
      </c>
    </row>
    <row r="130" spans="1:11" ht="14.4" customHeight="1" thickBot="1" x14ac:dyDescent="0.35">
      <c r="A130" s="397" t="s">
        <v>378</v>
      </c>
      <c r="B130" s="375">
        <v>0</v>
      </c>
      <c r="C130" s="375">
        <v>0.22500000000000001</v>
      </c>
      <c r="D130" s="376">
        <v>0.22500000000000001</v>
      </c>
      <c r="E130" s="385" t="s">
        <v>277</v>
      </c>
      <c r="F130" s="375">
        <v>0</v>
      </c>
      <c r="G130" s="376">
        <v>0</v>
      </c>
      <c r="H130" s="378">
        <v>0</v>
      </c>
      <c r="I130" s="375">
        <v>0</v>
      </c>
      <c r="J130" s="376">
        <v>0</v>
      </c>
      <c r="K130" s="386" t="s">
        <v>256</v>
      </c>
    </row>
    <row r="131" spans="1:11" ht="14.4" customHeight="1" thickBot="1" x14ac:dyDescent="0.35">
      <c r="A131" s="397" t="s">
        <v>379</v>
      </c>
      <c r="B131" s="375">
        <v>0</v>
      </c>
      <c r="C131" s="375">
        <v>9.3330699999999993</v>
      </c>
      <c r="D131" s="376">
        <v>9.3330699999999993</v>
      </c>
      <c r="E131" s="385" t="s">
        <v>256</v>
      </c>
      <c r="F131" s="375">
        <v>0</v>
      </c>
      <c r="G131" s="376">
        <v>0</v>
      </c>
      <c r="H131" s="378">
        <v>0.61412999999999995</v>
      </c>
      <c r="I131" s="375">
        <v>0.61412999999999995</v>
      </c>
      <c r="J131" s="376">
        <v>0.61412999999999995</v>
      </c>
      <c r="K131" s="386" t="s">
        <v>256</v>
      </c>
    </row>
    <row r="132" spans="1:11" ht="14.4" customHeight="1" thickBot="1" x14ac:dyDescent="0.35">
      <c r="A132" s="397" t="s">
        <v>380</v>
      </c>
      <c r="B132" s="375">
        <v>0</v>
      </c>
      <c r="C132" s="375">
        <v>0</v>
      </c>
      <c r="D132" s="376">
        <v>0</v>
      </c>
      <c r="E132" s="385" t="s">
        <v>256</v>
      </c>
      <c r="F132" s="375">
        <v>0</v>
      </c>
      <c r="G132" s="376">
        <v>0</v>
      </c>
      <c r="H132" s="378">
        <v>0</v>
      </c>
      <c r="I132" s="375">
        <v>0.2</v>
      </c>
      <c r="J132" s="376">
        <v>0.2</v>
      </c>
      <c r="K132" s="386" t="s">
        <v>277</v>
      </c>
    </row>
    <row r="133" spans="1:11" ht="14.4" customHeight="1" thickBot="1" x14ac:dyDescent="0.35">
      <c r="A133" s="399" t="s">
        <v>381</v>
      </c>
      <c r="B133" s="375">
        <v>0</v>
      </c>
      <c r="C133" s="375">
        <v>25.084</v>
      </c>
      <c r="D133" s="376">
        <v>25.084</v>
      </c>
      <c r="E133" s="385" t="s">
        <v>256</v>
      </c>
      <c r="F133" s="375">
        <v>0</v>
      </c>
      <c r="G133" s="376">
        <v>0</v>
      </c>
      <c r="H133" s="378">
        <v>0</v>
      </c>
      <c r="I133" s="375">
        <v>0</v>
      </c>
      <c r="J133" s="376">
        <v>0</v>
      </c>
      <c r="K133" s="386" t="s">
        <v>256</v>
      </c>
    </row>
    <row r="134" spans="1:11" ht="14.4" customHeight="1" thickBot="1" x14ac:dyDescent="0.35">
      <c r="A134" s="397" t="s">
        <v>382</v>
      </c>
      <c r="B134" s="375">
        <v>0</v>
      </c>
      <c r="C134" s="375">
        <v>25.084</v>
      </c>
      <c r="D134" s="376">
        <v>25.084</v>
      </c>
      <c r="E134" s="385" t="s">
        <v>256</v>
      </c>
      <c r="F134" s="375">
        <v>0</v>
      </c>
      <c r="G134" s="376">
        <v>0</v>
      </c>
      <c r="H134" s="378">
        <v>0</v>
      </c>
      <c r="I134" s="375">
        <v>0</v>
      </c>
      <c r="J134" s="376">
        <v>0</v>
      </c>
      <c r="K134" s="386" t="s">
        <v>256</v>
      </c>
    </row>
    <row r="135" spans="1:11" ht="14.4" customHeight="1" thickBot="1" x14ac:dyDescent="0.35">
      <c r="A135" s="396" t="s">
        <v>383</v>
      </c>
      <c r="B135" s="380">
        <v>0</v>
      </c>
      <c r="C135" s="380">
        <v>-2.3472</v>
      </c>
      <c r="D135" s="381">
        <v>-2.3472</v>
      </c>
      <c r="E135" s="382" t="s">
        <v>277</v>
      </c>
      <c r="F135" s="380">
        <v>0</v>
      </c>
      <c r="G135" s="381">
        <v>0</v>
      </c>
      <c r="H135" s="383">
        <v>0</v>
      </c>
      <c r="I135" s="380">
        <v>0</v>
      </c>
      <c r="J135" s="381">
        <v>0</v>
      </c>
      <c r="K135" s="384" t="s">
        <v>256</v>
      </c>
    </row>
    <row r="136" spans="1:11" ht="14.4" customHeight="1" thickBot="1" x14ac:dyDescent="0.35">
      <c r="A136" s="397" t="s">
        <v>384</v>
      </c>
      <c r="B136" s="375">
        <v>0</v>
      </c>
      <c r="C136" s="375">
        <v>-2.3472</v>
      </c>
      <c r="D136" s="376">
        <v>-2.3472</v>
      </c>
      <c r="E136" s="385" t="s">
        <v>277</v>
      </c>
      <c r="F136" s="375">
        <v>0</v>
      </c>
      <c r="G136" s="376">
        <v>0</v>
      </c>
      <c r="H136" s="378">
        <v>0</v>
      </c>
      <c r="I136" s="375">
        <v>0</v>
      </c>
      <c r="J136" s="376">
        <v>0</v>
      </c>
      <c r="K136" s="386" t="s">
        <v>256</v>
      </c>
    </row>
    <row r="137" spans="1:11" ht="14.4" customHeight="1" thickBot="1" x14ac:dyDescent="0.35">
      <c r="A137" s="399" t="s">
        <v>385</v>
      </c>
      <c r="B137" s="375">
        <v>0</v>
      </c>
      <c r="C137" s="375">
        <v>1.2</v>
      </c>
      <c r="D137" s="376">
        <v>1.2</v>
      </c>
      <c r="E137" s="385" t="s">
        <v>256</v>
      </c>
      <c r="F137" s="375">
        <v>0</v>
      </c>
      <c r="G137" s="376">
        <v>0</v>
      </c>
      <c r="H137" s="378">
        <v>0</v>
      </c>
      <c r="I137" s="375">
        <v>0</v>
      </c>
      <c r="J137" s="376">
        <v>0</v>
      </c>
      <c r="K137" s="386" t="s">
        <v>256</v>
      </c>
    </row>
    <row r="138" spans="1:11" ht="14.4" customHeight="1" thickBot="1" x14ac:dyDescent="0.35">
      <c r="A138" s="397" t="s">
        <v>386</v>
      </c>
      <c r="B138" s="375">
        <v>0</v>
      </c>
      <c r="C138" s="375">
        <v>1.2</v>
      </c>
      <c r="D138" s="376">
        <v>1.2</v>
      </c>
      <c r="E138" s="385" t="s">
        <v>256</v>
      </c>
      <c r="F138" s="375">
        <v>0</v>
      </c>
      <c r="G138" s="376">
        <v>0</v>
      </c>
      <c r="H138" s="378">
        <v>0</v>
      </c>
      <c r="I138" s="375">
        <v>0</v>
      </c>
      <c r="J138" s="376">
        <v>0</v>
      </c>
      <c r="K138" s="386" t="s">
        <v>256</v>
      </c>
    </row>
    <row r="139" spans="1:11" ht="14.4" customHeight="1" thickBot="1" x14ac:dyDescent="0.35">
      <c r="A139" s="394" t="s">
        <v>387</v>
      </c>
      <c r="B139" s="375">
        <v>1714.98745286191</v>
      </c>
      <c r="C139" s="375">
        <v>2043.36571</v>
      </c>
      <c r="D139" s="376">
        <v>328.37825713808797</v>
      </c>
      <c r="E139" s="377">
        <v>1.19147560327</v>
      </c>
      <c r="F139" s="375">
        <v>1730.9996623876</v>
      </c>
      <c r="G139" s="376">
        <v>865.49983119380101</v>
      </c>
      <c r="H139" s="378">
        <v>96.337999999999994</v>
      </c>
      <c r="I139" s="375">
        <v>3401.2939999999999</v>
      </c>
      <c r="J139" s="376">
        <v>2535.7941688062001</v>
      </c>
      <c r="K139" s="379">
        <v>1.9649304814470001</v>
      </c>
    </row>
    <row r="140" spans="1:11" ht="14.4" customHeight="1" thickBot="1" x14ac:dyDescent="0.35">
      <c r="A140" s="395" t="s">
        <v>388</v>
      </c>
      <c r="B140" s="375">
        <v>1507.98745286191</v>
      </c>
      <c r="C140" s="375">
        <v>1604.5930000000001</v>
      </c>
      <c r="D140" s="376">
        <v>96.605547138087999</v>
      </c>
      <c r="E140" s="377">
        <v>1.064062566936</v>
      </c>
      <c r="F140" s="375">
        <v>1723.9996623876</v>
      </c>
      <c r="G140" s="376">
        <v>861.99983119380101</v>
      </c>
      <c r="H140" s="378">
        <v>96.337999999999994</v>
      </c>
      <c r="I140" s="375">
        <v>3401.2939999999999</v>
      </c>
      <c r="J140" s="376">
        <v>2539.2941688062001</v>
      </c>
      <c r="K140" s="379">
        <v>1.9729087390240001</v>
      </c>
    </row>
    <row r="141" spans="1:11" ht="14.4" customHeight="1" thickBot="1" x14ac:dyDescent="0.35">
      <c r="A141" s="396" t="s">
        <v>389</v>
      </c>
      <c r="B141" s="380">
        <v>1507.98745286191</v>
      </c>
      <c r="C141" s="380">
        <v>1530.7919999999999</v>
      </c>
      <c r="D141" s="381">
        <v>22.804547138088001</v>
      </c>
      <c r="E141" s="387">
        <v>1.0151225045629999</v>
      </c>
      <c r="F141" s="380">
        <v>1723.9996623876</v>
      </c>
      <c r="G141" s="381">
        <v>861.99983119380101</v>
      </c>
      <c r="H141" s="383">
        <v>96.337999999999994</v>
      </c>
      <c r="I141" s="380">
        <v>646.08799999999997</v>
      </c>
      <c r="J141" s="381">
        <v>-215.91183119380099</v>
      </c>
      <c r="K141" s="388">
        <v>0.37476109427100002</v>
      </c>
    </row>
    <row r="142" spans="1:11" ht="14.4" customHeight="1" thickBot="1" x14ac:dyDescent="0.35">
      <c r="A142" s="397" t="s">
        <v>390</v>
      </c>
      <c r="B142" s="375">
        <v>300.98804133669302</v>
      </c>
      <c r="C142" s="375">
        <v>321.98200000000003</v>
      </c>
      <c r="D142" s="376">
        <v>20.993958663307001</v>
      </c>
      <c r="E142" s="377">
        <v>1.0697501421319999</v>
      </c>
      <c r="F142" s="375">
        <v>355.99998878685602</v>
      </c>
      <c r="G142" s="376">
        <v>177.99999439342801</v>
      </c>
      <c r="H142" s="378">
        <v>29.684000000000001</v>
      </c>
      <c r="I142" s="375">
        <v>178.10400000000001</v>
      </c>
      <c r="J142" s="376">
        <v>0.104005606572</v>
      </c>
      <c r="K142" s="379">
        <v>0.50029215058900001</v>
      </c>
    </row>
    <row r="143" spans="1:11" ht="14.4" customHeight="1" thickBot="1" x14ac:dyDescent="0.35">
      <c r="A143" s="397" t="s">
        <v>391</v>
      </c>
      <c r="B143" s="375">
        <v>894.99999999998397</v>
      </c>
      <c r="C143" s="375">
        <v>873.38199999999995</v>
      </c>
      <c r="D143" s="376">
        <v>-21.617999999982999</v>
      </c>
      <c r="E143" s="377">
        <v>0.97584581005500004</v>
      </c>
      <c r="F143" s="375">
        <v>1011.99996812443</v>
      </c>
      <c r="G143" s="376">
        <v>505.99998406221698</v>
      </c>
      <c r="H143" s="378">
        <v>36.854999999999997</v>
      </c>
      <c r="I143" s="375">
        <v>289.19</v>
      </c>
      <c r="J143" s="376">
        <v>-216.80998406221599</v>
      </c>
      <c r="K143" s="379">
        <v>0.28576087856499999</v>
      </c>
    </row>
    <row r="144" spans="1:11" ht="14.4" customHeight="1" thickBot="1" x14ac:dyDescent="0.35">
      <c r="A144" s="397" t="s">
        <v>392</v>
      </c>
      <c r="B144" s="375">
        <v>18.000150596234999</v>
      </c>
      <c r="C144" s="375">
        <v>40.246000000000002</v>
      </c>
      <c r="D144" s="376">
        <v>22.245849403764002</v>
      </c>
      <c r="E144" s="377">
        <v>2.2358701825759999</v>
      </c>
      <c r="F144" s="375">
        <v>59.999998110143999</v>
      </c>
      <c r="G144" s="376">
        <v>29.999999055071999</v>
      </c>
      <c r="H144" s="378">
        <v>5.0019999999999998</v>
      </c>
      <c r="I144" s="375">
        <v>30.012</v>
      </c>
      <c r="J144" s="376">
        <v>1.2000944927000001E-2</v>
      </c>
      <c r="K144" s="379">
        <v>0.50020001575499995</v>
      </c>
    </row>
    <row r="145" spans="1:11" ht="14.4" customHeight="1" thickBot="1" x14ac:dyDescent="0.35">
      <c r="A145" s="397" t="s">
        <v>393</v>
      </c>
      <c r="B145" s="375">
        <v>59.999260929004002</v>
      </c>
      <c r="C145" s="375">
        <v>60.478000000000002</v>
      </c>
      <c r="D145" s="376">
        <v>0.47873907099500002</v>
      </c>
      <c r="E145" s="377">
        <v>1.007979082801</v>
      </c>
      <c r="F145" s="375">
        <v>61.999714736609</v>
      </c>
      <c r="G145" s="376">
        <v>30.999857368303999</v>
      </c>
      <c r="H145" s="378">
        <v>5.2439999999999998</v>
      </c>
      <c r="I145" s="375">
        <v>31.463999999999999</v>
      </c>
      <c r="J145" s="376">
        <v>0.46414263169499997</v>
      </c>
      <c r="K145" s="379">
        <v>0.50748620592299998</v>
      </c>
    </row>
    <row r="146" spans="1:11" ht="14.4" customHeight="1" thickBot="1" x14ac:dyDescent="0.35">
      <c r="A146" s="397" t="s">
        <v>394</v>
      </c>
      <c r="B146" s="375">
        <v>233.99999999999599</v>
      </c>
      <c r="C146" s="375">
        <v>234.64</v>
      </c>
      <c r="D146" s="376">
        <v>0.64000000000400004</v>
      </c>
      <c r="E146" s="377">
        <v>1.0027350427349999</v>
      </c>
      <c r="F146" s="375">
        <v>233.99999262955799</v>
      </c>
      <c r="G146" s="376">
        <v>116.999996314779</v>
      </c>
      <c r="H146" s="378">
        <v>19.553000000000001</v>
      </c>
      <c r="I146" s="375">
        <v>117.318</v>
      </c>
      <c r="J146" s="376">
        <v>0.31800368522</v>
      </c>
      <c r="K146" s="379">
        <v>0.50135899014999996</v>
      </c>
    </row>
    <row r="147" spans="1:11" ht="14.4" customHeight="1" thickBot="1" x14ac:dyDescent="0.35">
      <c r="A147" s="397" t="s">
        <v>395</v>
      </c>
      <c r="B147" s="375">
        <v>0</v>
      </c>
      <c r="C147" s="375">
        <v>6.4000000000000001E-2</v>
      </c>
      <c r="D147" s="376">
        <v>6.4000000000000001E-2</v>
      </c>
      <c r="E147" s="385" t="s">
        <v>277</v>
      </c>
      <c r="F147" s="375">
        <v>0</v>
      </c>
      <c r="G147" s="376">
        <v>0</v>
      </c>
      <c r="H147" s="378">
        <v>0</v>
      </c>
      <c r="I147" s="375">
        <v>0</v>
      </c>
      <c r="J147" s="376">
        <v>0</v>
      </c>
      <c r="K147" s="386" t="s">
        <v>256</v>
      </c>
    </row>
    <row r="148" spans="1:11" ht="14.4" customHeight="1" thickBot="1" x14ac:dyDescent="0.35">
      <c r="A148" s="396" t="s">
        <v>396</v>
      </c>
      <c r="B148" s="380">
        <v>0</v>
      </c>
      <c r="C148" s="380">
        <v>73.801000000000002</v>
      </c>
      <c r="D148" s="381">
        <v>73.801000000000002</v>
      </c>
      <c r="E148" s="382" t="s">
        <v>277</v>
      </c>
      <c r="F148" s="380">
        <v>0</v>
      </c>
      <c r="G148" s="381">
        <v>0</v>
      </c>
      <c r="H148" s="383">
        <v>0</v>
      </c>
      <c r="I148" s="380">
        <v>2755.2060000000001</v>
      </c>
      <c r="J148" s="381">
        <v>2755.2060000000001</v>
      </c>
      <c r="K148" s="384" t="s">
        <v>256</v>
      </c>
    </row>
    <row r="149" spans="1:11" ht="14.4" customHeight="1" thickBot="1" x14ac:dyDescent="0.35">
      <c r="A149" s="397" t="s">
        <v>397</v>
      </c>
      <c r="B149" s="375">
        <v>0</v>
      </c>
      <c r="C149" s="375">
        <v>73.801000000000002</v>
      </c>
      <c r="D149" s="376">
        <v>73.801000000000002</v>
      </c>
      <c r="E149" s="385" t="s">
        <v>277</v>
      </c>
      <c r="F149" s="375">
        <v>0</v>
      </c>
      <c r="G149" s="376">
        <v>0</v>
      </c>
      <c r="H149" s="378">
        <v>0</v>
      </c>
      <c r="I149" s="375">
        <v>2755.2060000000001</v>
      </c>
      <c r="J149" s="376">
        <v>2755.2060000000001</v>
      </c>
      <c r="K149" s="386" t="s">
        <v>256</v>
      </c>
    </row>
    <row r="150" spans="1:11" ht="14.4" customHeight="1" thickBot="1" x14ac:dyDescent="0.35">
      <c r="A150" s="395" t="s">
        <v>398</v>
      </c>
      <c r="B150" s="375">
        <v>207</v>
      </c>
      <c r="C150" s="375">
        <v>438.77271000000002</v>
      </c>
      <c r="D150" s="376">
        <v>231.77270999999999</v>
      </c>
      <c r="E150" s="377">
        <v>2.1196749275359998</v>
      </c>
      <c r="F150" s="375">
        <v>7</v>
      </c>
      <c r="G150" s="376">
        <v>3.5</v>
      </c>
      <c r="H150" s="378">
        <v>0</v>
      </c>
      <c r="I150" s="375">
        <v>0</v>
      </c>
      <c r="J150" s="376">
        <v>-3.5</v>
      </c>
      <c r="K150" s="379">
        <v>0</v>
      </c>
    </row>
    <row r="151" spans="1:11" ht="14.4" customHeight="1" thickBot="1" x14ac:dyDescent="0.35">
      <c r="A151" s="396" t="s">
        <v>399</v>
      </c>
      <c r="B151" s="380">
        <v>207</v>
      </c>
      <c r="C151" s="380">
        <v>216.81380999999999</v>
      </c>
      <c r="D151" s="381">
        <v>9.8138100000000001</v>
      </c>
      <c r="E151" s="387">
        <v>1.0474097101440001</v>
      </c>
      <c r="F151" s="380">
        <v>7</v>
      </c>
      <c r="G151" s="381">
        <v>3.5</v>
      </c>
      <c r="H151" s="383">
        <v>0</v>
      </c>
      <c r="I151" s="380">
        <v>0</v>
      </c>
      <c r="J151" s="381">
        <v>-3.5</v>
      </c>
      <c r="K151" s="388">
        <v>0</v>
      </c>
    </row>
    <row r="152" spans="1:11" ht="14.4" customHeight="1" thickBot="1" x14ac:dyDescent="0.35">
      <c r="A152" s="397" t="s">
        <v>400</v>
      </c>
      <c r="B152" s="375">
        <v>207</v>
      </c>
      <c r="C152" s="375">
        <v>185.6771</v>
      </c>
      <c r="D152" s="376">
        <v>-21.322900000000001</v>
      </c>
      <c r="E152" s="377">
        <v>0.89699082125600005</v>
      </c>
      <c r="F152" s="375">
        <v>7</v>
      </c>
      <c r="G152" s="376">
        <v>3.5</v>
      </c>
      <c r="H152" s="378">
        <v>0</v>
      </c>
      <c r="I152" s="375">
        <v>0</v>
      </c>
      <c r="J152" s="376">
        <v>-3.5</v>
      </c>
      <c r="K152" s="379">
        <v>0</v>
      </c>
    </row>
    <row r="153" spans="1:11" ht="14.4" customHeight="1" thickBot="1" x14ac:dyDescent="0.35">
      <c r="A153" s="397" t="s">
        <v>401</v>
      </c>
      <c r="B153" s="375">
        <v>0</v>
      </c>
      <c r="C153" s="375">
        <v>31.136710000000001</v>
      </c>
      <c r="D153" s="376">
        <v>31.136710000000001</v>
      </c>
      <c r="E153" s="385" t="s">
        <v>256</v>
      </c>
      <c r="F153" s="375">
        <v>0</v>
      </c>
      <c r="G153" s="376">
        <v>0</v>
      </c>
      <c r="H153" s="378">
        <v>0</v>
      </c>
      <c r="I153" s="375">
        <v>0</v>
      </c>
      <c r="J153" s="376">
        <v>0</v>
      </c>
      <c r="K153" s="386" t="s">
        <v>256</v>
      </c>
    </row>
    <row r="154" spans="1:11" ht="14.4" customHeight="1" thickBot="1" x14ac:dyDescent="0.35">
      <c r="A154" s="396" t="s">
        <v>402</v>
      </c>
      <c r="B154" s="380">
        <v>0</v>
      </c>
      <c r="C154" s="380">
        <v>15.422000000000001</v>
      </c>
      <c r="D154" s="381">
        <v>15.422000000000001</v>
      </c>
      <c r="E154" s="382" t="s">
        <v>277</v>
      </c>
      <c r="F154" s="380">
        <v>0</v>
      </c>
      <c r="G154" s="381">
        <v>0</v>
      </c>
      <c r="H154" s="383">
        <v>0</v>
      </c>
      <c r="I154" s="380">
        <v>0</v>
      </c>
      <c r="J154" s="381">
        <v>0</v>
      </c>
      <c r="K154" s="384" t="s">
        <v>256</v>
      </c>
    </row>
    <row r="155" spans="1:11" ht="14.4" customHeight="1" thickBot="1" x14ac:dyDescent="0.35">
      <c r="A155" s="397" t="s">
        <v>403</v>
      </c>
      <c r="B155" s="375">
        <v>0</v>
      </c>
      <c r="C155" s="375">
        <v>15.422000000000001</v>
      </c>
      <c r="D155" s="376">
        <v>15.422000000000001</v>
      </c>
      <c r="E155" s="385" t="s">
        <v>277</v>
      </c>
      <c r="F155" s="375">
        <v>0</v>
      </c>
      <c r="G155" s="376">
        <v>0</v>
      </c>
      <c r="H155" s="378">
        <v>0</v>
      </c>
      <c r="I155" s="375">
        <v>0</v>
      </c>
      <c r="J155" s="376">
        <v>0</v>
      </c>
      <c r="K155" s="386" t="s">
        <v>256</v>
      </c>
    </row>
    <row r="156" spans="1:11" ht="14.4" customHeight="1" thickBot="1" x14ac:dyDescent="0.35">
      <c r="A156" s="396" t="s">
        <v>404</v>
      </c>
      <c r="B156" s="380">
        <v>0</v>
      </c>
      <c r="C156" s="380">
        <v>7.0179999999999998</v>
      </c>
      <c r="D156" s="381">
        <v>7.0179999999999998</v>
      </c>
      <c r="E156" s="382" t="s">
        <v>277</v>
      </c>
      <c r="F156" s="380">
        <v>0</v>
      </c>
      <c r="G156" s="381">
        <v>0</v>
      </c>
      <c r="H156" s="383">
        <v>0</v>
      </c>
      <c r="I156" s="380">
        <v>0</v>
      </c>
      <c r="J156" s="381">
        <v>0</v>
      </c>
      <c r="K156" s="384" t="s">
        <v>256</v>
      </c>
    </row>
    <row r="157" spans="1:11" ht="14.4" customHeight="1" thickBot="1" x14ac:dyDescent="0.35">
      <c r="A157" s="397" t="s">
        <v>405</v>
      </c>
      <c r="B157" s="375">
        <v>0</v>
      </c>
      <c r="C157" s="375">
        <v>7.0179999999999998</v>
      </c>
      <c r="D157" s="376">
        <v>7.0179999999999998</v>
      </c>
      <c r="E157" s="385" t="s">
        <v>277</v>
      </c>
      <c r="F157" s="375">
        <v>0</v>
      </c>
      <c r="G157" s="376">
        <v>0</v>
      </c>
      <c r="H157" s="378">
        <v>0</v>
      </c>
      <c r="I157" s="375">
        <v>0</v>
      </c>
      <c r="J157" s="376">
        <v>0</v>
      </c>
      <c r="K157" s="386" t="s">
        <v>256</v>
      </c>
    </row>
    <row r="158" spans="1:11" ht="14.4" customHeight="1" thickBot="1" x14ac:dyDescent="0.35">
      <c r="A158" s="396" t="s">
        <v>406</v>
      </c>
      <c r="B158" s="380">
        <v>0</v>
      </c>
      <c r="C158" s="380">
        <v>199.5189</v>
      </c>
      <c r="D158" s="381">
        <v>199.5189</v>
      </c>
      <c r="E158" s="382" t="s">
        <v>277</v>
      </c>
      <c r="F158" s="380">
        <v>0</v>
      </c>
      <c r="G158" s="381">
        <v>0</v>
      </c>
      <c r="H158" s="383">
        <v>0</v>
      </c>
      <c r="I158" s="380">
        <v>0</v>
      </c>
      <c r="J158" s="381">
        <v>0</v>
      </c>
      <c r="K158" s="384" t="s">
        <v>256</v>
      </c>
    </row>
    <row r="159" spans="1:11" ht="14.4" customHeight="1" thickBot="1" x14ac:dyDescent="0.35">
      <c r="A159" s="397" t="s">
        <v>407</v>
      </c>
      <c r="B159" s="375">
        <v>0</v>
      </c>
      <c r="C159" s="375">
        <v>199.5189</v>
      </c>
      <c r="D159" s="376">
        <v>199.5189</v>
      </c>
      <c r="E159" s="385" t="s">
        <v>277</v>
      </c>
      <c r="F159" s="375">
        <v>0</v>
      </c>
      <c r="G159" s="376">
        <v>0</v>
      </c>
      <c r="H159" s="378">
        <v>0</v>
      </c>
      <c r="I159" s="375">
        <v>0</v>
      </c>
      <c r="J159" s="376">
        <v>0</v>
      </c>
      <c r="K159" s="386" t="s">
        <v>256</v>
      </c>
    </row>
    <row r="160" spans="1:11" ht="14.4" customHeight="1" thickBot="1" x14ac:dyDescent="0.35">
      <c r="A160" s="393" t="s">
        <v>408</v>
      </c>
      <c r="B160" s="375">
        <v>27635.740687944301</v>
      </c>
      <c r="C160" s="375">
        <v>29406.57674</v>
      </c>
      <c r="D160" s="376">
        <v>1770.8360520556701</v>
      </c>
      <c r="E160" s="377">
        <v>1.064077748885</v>
      </c>
      <c r="F160" s="375">
        <v>29110.167534935299</v>
      </c>
      <c r="G160" s="376">
        <v>14555.0837674676</v>
      </c>
      <c r="H160" s="378">
        <v>2897.0067800000002</v>
      </c>
      <c r="I160" s="375">
        <v>15161.76431</v>
      </c>
      <c r="J160" s="376">
        <v>606.68054253236596</v>
      </c>
      <c r="K160" s="379">
        <v>0.52084084682099996</v>
      </c>
    </row>
    <row r="161" spans="1:11" ht="14.4" customHeight="1" thickBot="1" x14ac:dyDescent="0.35">
      <c r="A161" s="394" t="s">
        <v>409</v>
      </c>
      <c r="B161" s="375">
        <v>26622.040180888602</v>
      </c>
      <c r="C161" s="375">
        <v>28406.065869999999</v>
      </c>
      <c r="D161" s="376">
        <v>1784.02568911138</v>
      </c>
      <c r="E161" s="377">
        <v>1.0670131093249999</v>
      </c>
      <c r="F161" s="375">
        <v>28107.902266572601</v>
      </c>
      <c r="G161" s="376">
        <v>14053.9511332863</v>
      </c>
      <c r="H161" s="378">
        <v>2897.0065800000002</v>
      </c>
      <c r="I161" s="375">
        <v>15153.268190000001</v>
      </c>
      <c r="J161" s="376">
        <v>1099.3170567136899</v>
      </c>
      <c r="K161" s="379">
        <v>0.53911060477799999</v>
      </c>
    </row>
    <row r="162" spans="1:11" ht="14.4" customHeight="1" thickBot="1" x14ac:dyDescent="0.35">
      <c r="A162" s="395" t="s">
        <v>410</v>
      </c>
      <c r="B162" s="375">
        <v>26622.040180888602</v>
      </c>
      <c r="C162" s="375">
        <v>28406.065869999999</v>
      </c>
      <c r="D162" s="376">
        <v>1784.02568911138</v>
      </c>
      <c r="E162" s="377">
        <v>1.0670131093249999</v>
      </c>
      <c r="F162" s="375">
        <v>28107.902266572601</v>
      </c>
      <c r="G162" s="376">
        <v>14053.9511332863</v>
      </c>
      <c r="H162" s="378">
        <v>2897.0065800000002</v>
      </c>
      <c r="I162" s="375">
        <v>15153.268190000001</v>
      </c>
      <c r="J162" s="376">
        <v>1099.3170567136899</v>
      </c>
      <c r="K162" s="379">
        <v>0.53911060477799999</v>
      </c>
    </row>
    <row r="163" spans="1:11" ht="14.4" customHeight="1" thickBot="1" x14ac:dyDescent="0.35">
      <c r="A163" s="396" t="s">
        <v>411</v>
      </c>
      <c r="B163" s="380">
        <v>1599.1040600792301</v>
      </c>
      <c r="C163" s="380">
        <v>1694.01667</v>
      </c>
      <c r="D163" s="381">
        <v>94.912609920769995</v>
      </c>
      <c r="E163" s="387">
        <v>1.0593536169969999</v>
      </c>
      <c r="F163" s="380">
        <v>1663.7047477419501</v>
      </c>
      <c r="G163" s="381">
        <v>831.852373870973</v>
      </c>
      <c r="H163" s="383">
        <v>206.79080999999999</v>
      </c>
      <c r="I163" s="380">
        <v>971.87370999999996</v>
      </c>
      <c r="J163" s="381">
        <v>140.02133612902699</v>
      </c>
      <c r="K163" s="388">
        <v>0.58416237094800005</v>
      </c>
    </row>
    <row r="164" spans="1:11" ht="14.4" customHeight="1" thickBot="1" x14ac:dyDescent="0.35">
      <c r="A164" s="397" t="s">
        <v>412</v>
      </c>
      <c r="B164" s="375">
        <v>6.6982549936620002</v>
      </c>
      <c r="C164" s="375">
        <v>9.1316900000000008</v>
      </c>
      <c r="D164" s="376">
        <v>2.4334350063370001</v>
      </c>
      <c r="E164" s="377">
        <v>1.3632938740959999</v>
      </c>
      <c r="F164" s="375">
        <v>7.4434122453890001</v>
      </c>
      <c r="G164" s="376">
        <v>3.721706122694</v>
      </c>
      <c r="H164" s="378">
        <v>0.23139000000000001</v>
      </c>
      <c r="I164" s="375">
        <v>3.0122</v>
      </c>
      <c r="J164" s="376">
        <v>-0.70950612269400004</v>
      </c>
      <c r="K164" s="379">
        <v>0.40467999093599999</v>
      </c>
    </row>
    <row r="165" spans="1:11" ht="14.4" customHeight="1" thickBot="1" x14ac:dyDescent="0.35">
      <c r="A165" s="397" t="s">
        <v>413</v>
      </c>
      <c r="B165" s="375">
        <v>3.8269504612269998</v>
      </c>
      <c r="C165" s="375">
        <v>4.1521999999999997</v>
      </c>
      <c r="D165" s="376">
        <v>0.32524953877200002</v>
      </c>
      <c r="E165" s="377">
        <v>1.084989221069</v>
      </c>
      <c r="F165" s="375">
        <v>3.6272351783340002</v>
      </c>
      <c r="G165" s="376">
        <v>1.8136175891670001</v>
      </c>
      <c r="H165" s="378">
        <v>0.23499999999999999</v>
      </c>
      <c r="I165" s="375">
        <v>1.645</v>
      </c>
      <c r="J165" s="376">
        <v>-0.16861758916700001</v>
      </c>
      <c r="K165" s="379">
        <v>0.45351346662699998</v>
      </c>
    </row>
    <row r="166" spans="1:11" ht="14.4" customHeight="1" thickBot="1" x14ac:dyDescent="0.35">
      <c r="A166" s="397" t="s">
        <v>414</v>
      </c>
      <c r="B166" s="375">
        <v>44.117412325533003</v>
      </c>
      <c r="C166" s="375">
        <v>50.784280000000003</v>
      </c>
      <c r="D166" s="376">
        <v>6.6668676744660003</v>
      </c>
      <c r="E166" s="377">
        <v>1.151116471321</v>
      </c>
      <c r="F166" s="375">
        <v>51</v>
      </c>
      <c r="G166" s="376">
        <v>25.5</v>
      </c>
      <c r="H166" s="378">
        <v>6.26112</v>
      </c>
      <c r="I166" s="375">
        <v>34.088209999999997</v>
      </c>
      <c r="J166" s="376">
        <v>8.5882100000000001</v>
      </c>
      <c r="K166" s="379">
        <v>0.66839627450899997</v>
      </c>
    </row>
    <row r="167" spans="1:11" ht="14.4" customHeight="1" thickBot="1" x14ac:dyDescent="0.35">
      <c r="A167" s="397" t="s">
        <v>415</v>
      </c>
      <c r="B167" s="375">
        <v>74.125165292117003</v>
      </c>
      <c r="C167" s="375">
        <v>71.471500000000006</v>
      </c>
      <c r="D167" s="376">
        <v>-2.6536652921170001</v>
      </c>
      <c r="E167" s="377">
        <v>0.96420021079600005</v>
      </c>
      <c r="F167" s="375">
        <v>61.665910687230998</v>
      </c>
      <c r="G167" s="376">
        <v>30.832955343615001</v>
      </c>
      <c r="H167" s="378">
        <v>7.4333</v>
      </c>
      <c r="I167" s="375">
        <v>30.090299999999999</v>
      </c>
      <c r="J167" s="376">
        <v>-0.74265534361499996</v>
      </c>
      <c r="K167" s="379">
        <v>0.487956792734</v>
      </c>
    </row>
    <row r="168" spans="1:11" ht="14.4" customHeight="1" thickBot="1" x14ac:dyDescent="0.35">
      <c r="A168" s="397" t="s">
        <v>416</v>
      </c>
      <c r="B168" s="375">
        <v>1470.3362770066899</v>
      </c>
      <c r="C168" s="375">
        <v>1558.4770000000001</v>
      </c>
      <c r="D168" s="376">
        <v>88.140722993311002</v>
      </c>
      <c r="E168" s="377">
        <v>1.059945962275</v>
      </c>
      <c r="F168" s="375">
        <v>1539.9681896309901</v>
      </c>
      <c r="G168" s="376">
        <v>769.98409481549504</v>
      </c>
      <c r="H168" s="378">
        <v>192.63</v>
      </c>
      <c r="I168" s="375">
        <v>903.03800000000001</v>
      </c>
      <c r="J168" s="376">
        <v>133.053905184505</v>
      </c>
      <c r="K168" s="379">
        <v>0.58640042442399998</v>
      </c>
    </row>
    <row r="169" spans="1:11" ht="14.4" customHeight="1" thickBot="1" x14ac:dyDescent="0.35">
      <c r="A169" s="396" t="s">
        <v>417</v>
      </c>
      <c r="B169" s="380">
        <v>6606</v>
      </c>
      <c r="C169" s="380">
        <v>6897.1720699999996</v>
      </c>
      <c r="D169" s="381">
        <v>291.17207000000298</v>
      </c>
      <c r="E169" s="387">
        <v>1.044076910384</v>
      </c>
      <c r="F169" s="380">
        <v>6852.1975188255501</v>
      </c>
      <c r="G169" s="381">
        <v>3426.0987594127801</v>
      </c>
      <c r="H169" s="383">
        <v>684.08461999999997</v>
      </c>
      <c r="I169" s="380">
        <v>3795.81459</v>
      </c>
      <c r="J169" s="381">
        <v>369.71583058722399</v>
      </c>
      <c r="K169" s="388">
        <v>0.55395580462600003</v>
      </c>
    </row>
    <row r="170" spans="1:11" ht="14.4" customHeight="1" thickBot="1" x14ac:dyDescent="0.35">
      <c r="A170" s="397" t="s">
        <v>418</v>
      </c>
      <c r="B170" s="375">
        <v>1752</v>
      </c>
      <c r="C170" s="375">
        <v>1875.7360000000001</v>
      </c>
      <c r="D170" s="376">
        <v>123.736000000001</v>
      </c>
      <c r="E170" s="377">
        <v>1.070625570776</v>
      </c>
      <c r="F170" s="375">
        <v>1848.00000000048</v>
      </c>
      <c r="G170" s="376">
        <v>924.00000000024102</v>
      </c>
      <c r="H170" s="378">
        <v>169.23599999999999</v>
      </c>
      <c r="I170" s="375">
        <v>971.97699999999998</v>
      </c>
      <c r="J170" s="376">
        <v>47.976999999758</v>
      </c>
      <c r="K170" s="379">
        <v>0.52596158008600002</v>
      </c>
    </row>
    <row r="171" spans="1:11" ht="14.4" customHeight="1" thickBot="1" x14ac:dyDescent="0.35">
      <c r="A171" s="397" t="s">
        <v>419</v>
      </c>
      <c r="B171" s="375">
        <v>4854</v>
      </c>
      <c r="C171" s="375">
        <v>5010.0410000000002</v>
      </c>
      <c r="D171" s="376">
        <v>156.04100000000199</v>
      </c>
      <c r="E171" s="377">
        <v>1.0321468891629999</v>
      </c>
      <c r="F171" s="375">
        <v>4989.0000000012997</v>
      </c>
      <c r="G171" s="376">
        <v>2494.5000000006498</v>
      </c>
      <c r="H171" s="378">
        <v>514.22280000000001</v>
      </c>
      <c r="I171" s="375">
        <v>2792.2456999999999</v>
      </c>
      <c r="J171" s="376">
        <v>297.74569999934801</v>
      </c>
      <c r="K171" s="379">
        <v>0.55968043696100001</v>
      </c>
    </row>
    <row r="172" spans="1:11" ht="14.4" customHeight="1" thickBot="1" x14ac:dyDescent="0.35">
      <c r="A172" s="397" t="s">
        <v>420</v>
      </c>
      <c r="B172" s="375">
        <v>0</v>
      </c>
      <c r="C172" s="375">
        <v>7.4950700000000001</v>
      </c>
      <c r="D172" s="376">
        <v>7.4950700000000001</v>
      </c>
      <c r="E172" s="385" t="s">
        <v>256</v>
      </c>
      <c r="F172" s="375">
        <v>9.8582862278930001</v>
      </c>
      <c r="G172" s="376">
        <v>4.929143113946</v>
      </c>
      <c r="H172" s="378">
        <v>8.1999999999999998E-4</v>
      </c>
      <c r="I172" s="375">
        <v>26.823889999999999</v>
      </c>
      <c r="J172" s="376">
        <v>21.894746886052999</v>
      </c>
      <c r="K172" s="379">
        <v>2.7209485888230001</v>
      </c>
    </row>
    <row r="173" spans="1:11" ht="14.4" customHeight="1" thickBot="1" x14ac:dyDescent="0.35">
      <c r="A173" s="397" t="s">
        <v>421</v>
      </c>
      <c r="B173" s="375">
        <v>0</v>
      </c>
      <c r="C173" s="375">
        <v>3.9</v>
      </c>
      <c r="D173" s="376">
        <v>3.9</v>
      </c>
      <c r="E173" s="385" t="s">
        <v>256</v>
      </c>
      <c r="F173" s="375">
        <v>5.3392325958709996</v>
      </c>
      <c r="G173" s="376">
        <v>2.6696162979350002</v>
      </c>
      <c r="H173" s="378">
        <v>0.625</v>
      </c>
      <c r="I173" s="375">
        <v>4.7679999999999998</v>
      </c>
      <c r="J173" s="376">
        <v>2.0983837020639999</v>
      </c>
      <c r="K173" s="379">
        <v>0.89301222870200003</v>
      </c>
    </row>
    <row r="174" spans="1:11" ht="14.4" customHeight="1" thickBot="1" x14ac:dyDescent="0.35">
      <c r="A174" s="396" t="s">
        <v>422</v>
      </c>
      <c r="B174" s="380">
        <v>9564.9361208093906</v>
      </c>
      <c r="C174" s="380">
        <v>11200.105079999999</v>
      </c>
      <c r="D174" s="381">
        <v>1635.1689591906099</v>
      </c>
      <c r="E174" s="387">
        <v>1.170954509108</v>
      </c>
      <c r="F174" s="380">
        <v>10800.000000002799</v>
      </c>
      <c r="G174" s="381">
        <v>5400.0000000014097</v>
      </c>
      <c r="H174" s="383">
        <v>1080.5672</v>
      </c>
      <c r="I174" s="380">
        <v>6012.8388699999996</v>
      </c>
      <c r="J174" s="381">
        <v>612.83886999858896</v>
      </c>
      <c r="K174" s="388">
        <v>0.55674433981399996</v>
      </c>
    </row>
    <row r="175" spans="1:11" ht="14.4" customHeight="1" thickBot="1" x14ac:dyDescent="0.35">
      <c r="A175" s="397" t="s">
        <v>423</v>
      </c>
      <c r="B175" s="375">
        <v>2700.9819615584101</v>
      </c>
      <c r="C175" s="375">
        <v>3600.80618</v>
      </c>
      <c r="D175" s="376">
        <v>899.82421844159398</v>
      </c>
      <c r="E175" s="377">
        <v>1.3331470669729999</v>
      </c>
      <c r="F175" s="375">
        <v>3196.0000000008399</v>
      </c>
      <c r="G175" s="376">
        <v>1598.00000000042</v>
      </c>
      <c r="H175" s="378">
        <v>325.31299999999999</v>
      </c>
      <c r="I175" s="375">
        <v>1822.7439999999999</v>
      </c>
      <c r="J175" s="376">
        <v>224.743999999582</v>
      </c>
      <c r="K175" s="379">
        <v>0.57032040049999999</v>
      </c>
    </row>
    <row r="176" spans="1:11" ht="14.4" customHeight="1" thickBot="1" x14ac:dyDescent="0.35">
      <c r="A176" s="397" t="s">
        <v>424</v>
      </c>
      <c r="B176" s="375">
        <v>6863.9541592509904</v>
      </c>
      <c r="C176" s="375">
        <v>7588.5792000000001</v>
      </c>
      <c r="D176" s="376">
        <v>724.62504074901506</v>
      </c>
      <c r="E176" s="377">
        <v>1.1055696212320001</v>
      </c>
      <c r="F176" s="375">
        <v>7574.00000000198</v>
      </c>
      <c r="G176" s="376">
        <v>3787.00000000099</v>
      </c>
      <c r="H176" s="378">
        <v>755.25419999999997</v>
      </c>
      <c r="I176" s="375">
        <v>4190.5456000000004</v>
      </c>
      <c r="J176" s="376">
        <v>403.54559999901102</v>
      </c>
      <c r="K176" s="379">
        <v>0.55328038024799997</v>
      </c>
    </row>
    <row r="177" spans="1:11" ht="14.4" customHeight="1" thickBot="1" x14ac:dyDescent="0.35">
      <c r="A177" s="397" t="s">
        <v>425</v>
      </c>
      <c r="B177" s="375">
        <v>0</v>
      </c>
      <c r="C177" s="375">
        <v>10.7197</v>
      </c>
      <c r="D177" s="376">
        <v>10.7197</v>
      </c>
      <c r="E177" s="385" t="s">
        <v>277</v>
      </c>
      <c r="F177" s="375">
        <v>30.000000000006999</v>
      </c>
      <c r="G177" s="376">
        <v>15.000000000003</v>
      </c>
      <c r="H177" s="378">
        <v>0</v>
      </c>
      <c r="I177" s="375">
        <v>-0.45073000000000002</v>
      </c>
      <c r="J177" s="376">
        <v>-15.450730000003</v>
      </c>
      <c r="K177" s="379">
        <v>-1.5024333333E-2</v>
      </c>
    </row>
    <row r="178" spans="1:11" ht="14.4" customHeight="1" thickBot="1" x14ac:dyDescent="0.35">
      <c r="A178" s="396" t="s">
        <v>426</v>
      </c>
      <c r="B178" s="380">
        <v>8852</v>
      </c>
      <c r="C178" s="380">
        <v>8171.8702899999998</v>
      </c>
      <c r="D178" s="381">
        <v>-680.12971000000402</v>
      </c>
      <c r="E178" s="387">
        <v>0.923166548802</v>
      </c>
      <c r="F178" s="380">
        <v>8792.0000000022992</v>
      </c>
      <c r="G178" s="381">
        <v>4396.0000000011496</v>
      </c>
      <c r="H178" s="383">
        <v>690.15360999999996</v>
      </c>
      <c r="I178" s="380">
        <v>4074.8910799999999</v>
      </c>
      <c r="J178" s="381">
        <v>-321.10892000114899</v>
      </c>
      <c r="K178" s="388">
        <v>0.46347714740599999</v>
      </c>
    </row>
    <row r="179" spans="1:11" ht="14.4" customHeight="1" thickBot="1" x14ac:dyDescent="0.35">
      <c r="A179" s="397" t="s">
        <v>427</v>
      </c>
      <c r="B179" s="375">
        <v>4827</v>
      </c>
      <c r="C179" s="375">
        <v>3684.33851</v>
      </c>
      <c r="D179" s="376">
        <v>-1142.66149</v>
      </c>
      <c r="E179" s="377">
        <v>0.76327708928899995</v>
      </c>
      <c r="F179" s="375">
        <v>4096.0000000010696</v>
      </c>
      <c r="G179" s="376">
        <v>2048.0000000005298</v>
      </c>
      <c r="H179" s="378">
        <v>328.55959000000001</v>
      </c>
      <c r="I179" s="375">
        <v>1758.30538</v>
      </c>
      <c r="J179" s="376">
        <v>-289.694620000535</v>
      </c>
      <c r="K179" s="379">
        <v>0.42927377441300002</v>
      </c>
    </row>
    <row r="180" spans="1:11" ht="14.4" customHeight="1" thickBot="1" x14ac:dyDescent="0.35">
      <c r="A180" s="397" t="s">
        <v>428</v>
      </c>
      <c r="B180" s="375">
        <v>4025</v>
      </c>
      <c r="C180" s="375">
        <v>4487.5317800000003</v>
      </c>
      <c r="D180" s="376">
        <v>462.53177999999798</v>
      </c>
      <c r="E180" s="377">
        <v>1.11491472795</v>
      </c>
      <c r="F180" s="375">
        <v>4696.0000000012296</v>
      </c>
      <c r="G180" s="376">
        <v>2348.0000000006098</v>
      </c>
      <c r="H180" s="378">
        <v>361.59402</v>
      </c>
      <c r="I180" s="375">
        <v>2316.5857000000001</v>
      </c>
      <c r="J180" s="376">
        <v>-31.414300000613</v>
      </c>
      <c r="K180" s="379">
        <v>0.49331041311700002</v>
      </c>
    </row>
    <row r="181" spans="1:11" ht="14.4" customHeight="1" thickBot="1" x14ac:dyDescent="0.35">
      <c r="A181" s="396" t="s">
        <v>429</v>
      </c>
      <c r="B181" s="380">
        <v>0</v>
      </c>
      <c r="C181" s="380">
        <v>442.90176000000002</v>
      </c>
      <c r="D181" s="381">
        <v>442.90176000000002</v>
      </c>
      <c r="E181" s="382" t="s">
        <v>256</v>
      </c>
      <c r="F181" s="380">
        <v>0</v>
      </c>
      <c r="G181" s="381">
        <v>0</v>
      </c>
      <c r="H181" s="383">
        <v>235.41033999999999</v>
      </c>
      <c r="I181" s="380">
        <v>297.84994</v>
      </c>
      <c r="J181" s="381">
        <v>297.84994</v>
      </c>
      <c r="K181" s="384" t="s">
        <v>256</v>
      </c>
    </row>
    <row r="182" spans="1:11" ht="14.4" customHeight="1" thickBot="1" x14ac:dyDescent="0.35">
      <c r="A182" s="397" t="s">
        <v>430</v>
      </c>
      <c r="B182" s="375">
        <v>0</v>
      </c>
      <c r="C182" s="375">
        <v>28.44866</v>
      </c>
      <c r="D182" s="376">
        <v>28.44866</v>
      </c>
      <c r="E182" s="385" t="s">
        <v>256</v>
      </c>
      <c r="F182" s="375">
        <v>0</v>
      </c>
      <c r="G182" s="376">
        <v>0</v>
      </c>
      <c r="H182" s="378">
        <v>83.417280000000005</v>
      </c>
      <c r="I182" s="375">
        <v>83.417280000000005</v>
      </c>
      <c r="J182" s="376">
        <v>83.417280000000005</v>
      </c>
      <c r="K182" s="386" t="s">
        <v>256</v>
      </c>
    </row>
    <row r="183" spans="1:11" ht="14.4" customHeight="1" thickBot="1" x14ac:dyDescent="0.35">
      <c r="A183" s="397" t="s">
        <v>431</v>
      </c>
      <c r="B183" s="375">
        <v>0</v>
      </c>
      <c r="C183" s="375">
        <v>414.45310000000001</v>
      </c>
      <c r="D183" s="376">
        <v>414.45310000000001</v>
      </c>
      <c r="E183" s="385" t="s">
        <v>256</v>
      </c>
      <c r="F183" s="375">
        <v>0</v>
      </c>
      <c r="G183" s="376">
        <v>0</v>
      </c>
      <c r="H183" s="378">
        <v>151.99306000000001</v>
      </c>
      <c r="I183" s="375">
        <v>214.43266</v>
      </c>
      <c r="J183" s="376">
        <v>214.43266</v>
      </c>
      <c r="K183" s="386" t="s">
        <v>256</v>
      </c>
    </row>
    <row r="184" spans="1:11" ht="14.4" customHeight="1" thickBot="1" x14ac:dyDescent="0.35">
      <c r="A184" s="394" t="s">
        <v>432</v>
      </c>
      <c r="B184" s="375">
        <v>1013.7005070557</v>
      </c>
      <c r="C184" s="375">
        <v>1000.51087</v>
      </c>
      <c r="D184" s="376">
        <v>-13.189637055702001</v>
      </c>
      <c r="E184" s="377">
        <v>0.98698862537400001</v>
      </c>
      <c r="F184" s="375">
        <v>1002.26526836266</v>
      </c>
      <c r="G184" s="376">
        <v>501.132634181328</v>
      </c>
      <c r="H184" s="378">
        <v>2.0000000000000001E-4</v>
      </c>
      <c r="I184" s="375">
        <v>8.4961199999999995</v>
      </c>
      <c r="J184" s="376">
        <v>-492.63651418132798</v>
      </c>
      <c r="K184" s="379">
        <v>8.4769175059999993E-3</v>
      </c>
    </row>
    <row r="185" spans="1:11" ht="14.4" customHeight="1" thickBot="1" x14ac:dyDescent="0.35">
      <c r="A185" s="400" t="s">
        <v>433</v>
      </c>
      <c r="B185" s="380">
        <v>1013.7005070557</v>
      </c>
      <c r="C185" s="380">
        <v>1000.51087</v>
      </c>
      <c r="D185" s="381">
        <v>-13.189637055702001</v>
      </c>
      <c r="E185" s="387">
        <v>0.98698862537400001</v>
      </c>
      <c r="F185" s="380">
        <v>1002.26526836266</v>
      </c>
      <c r="G185" s="381">
        <v>501.132634181328</v>
      </c>
      <c r="H185" s="383">
        <v>2.0000000000000001E-4</v>
      </c>
      <c r="I185" s="380">
        <v>8.4961199999999995</v>
      </c>
      <c r="J185" s="381">
        <v>-492.63651418132798</v>
      </c>
      <c r="K185" s="388">
        <v>8.4769175059999993E-3</v>
      </c>
    </row>
    <row r="186" spans="1:11" ht="14.4" customHeight="1" thickBot="1" x14ac:dyDescent="0.35">
      <c r="A186" s="396" t="s">
        <v>434</v>
      </c>
      <c r="B186" s="380">
        <v>0</v>
      </c>
      <c r="C186" s="380">
        <v>0.22500000000000001</v>
      </c>
      <c r="D186" s="381">
        <v>0.22500000000000001</v>
      </c>
      <c r="E186" s="382" t="s">
        <v>277</v>
      </c>
      <c r="F186" s="380">
        <v>0</v>
      </c>
      <c r="G186" s="381">
        <v>0</v>
      </c>
      <c r="H186" s="383">
        <v>0</v>
      </c>
      <c r="I186" s="380">
        <v>0</v>
      </c>
      <c r="J186" s="381">
        <v>0</v>
      </c>
      <c r="K186" s="384" t="s">
        <v>256</v>
      </c>
    </row>
    <row r="187" spans="1:11" ht="14.4" customHeight="1" thickBot="1" x14ac:dyDescent="0.35">
      <c r="A187" s="397" t="s">
        <v>435</v>
      </c>
      <c r="B187" s="375">
        <v>0</v>
      </c>
      <c r="C187" s="375">
        <v>0.22500000000000001</v>
      </c>
      <c r="D187" s="376">
        <v>0.22500000000000001</v>
      </c>
      <c r="E187" s="385" t="s">
        <v>277</v>
      </c>
      <c r="F187" s="375">
        <v>0</v>
      </c>
      <c r="G187" s="376">
        <v>0</v>
      </c>
      <c r="H187" s="378">
        <v>0</v>
      </c>
      <c r="I187" s="375">
        <v>0</v>
      </c>
      <c r="J187" s="376">
        <v>0</v>
      </c>
      <c r="K187" s="386" t="s">
        <v>256</v>
      </c>
    </row>
    <row r="188" spans="1:11" ht="14.4" customHeight="1" thickBot="1" x14ac:dyDescent="0.35">
      <c r="A188" s="396" t="s">
        <v>436</v>
      </c>
      <c r="B188" s="380">
        <v>0</v>
      </c>
      <c r="C188" s="380">
        <v>6.0999999999999997E-4</v>
      </c>
      <c r="D188" s="381">
        <v>6.0999999999999997E-4</v>
      </c>
      <c r="E188" s="382" t="s">
        <v>256</v>
      </c>
      <c r="F188" s="380">
        <v>0</v>
      </c>
      <c r="G188" s="381">
        <v>0</v>
      </c>
      <c r="H188" s="383">
        <v>2.0000000000000001E-4</v>
      </c>
      <c r="I188" s="380">
        <v>-1.6000000000000001E-4</v>
      </c>
      <c r="J188" s="381">
        <v>-1.6000000000000001E-4</v>
      </c>
      <c r="K188" s="384" t="s">
        <v>256</v>
      </c>
    </row>
    <row r="189" spans="1:11" ht="14.4" customHeight="1" thickBot="1" x14ac:dyDescent="0.35">
      <c r="A189" s="397" t="s">
        <v>437</v>
      </c>
      <c r="B189" s="375">
        <v>0</v>
      </c>
      <c r="C189" s="375">
        <v>6.0999999999999997E-4</v>
      </c>
      <c r="D189" s="376">
        <v>6.0999999999999997E-4</v>
      </c>
      <c r="E189" s="385" t="s">
        <v>256</v>
      </c>
      <c r="F189" s="375">
        <v>0</v>
      </c>
      <c r="G189" s="376">
        <v>0</v>
      </c>
      <c r="H189" s="378">
        <v>2.0000000000000001E-4</v>
      </c>
      <c r="I189" s="375">
        <v>-1.6000000000000001E-4</v>
      </c>
      <c r="J189" s="376">
        <v>-1.6000000000000001E-4</v>
      </c>
      <c r="K189" s="386" t="s">
        <v>256</v>
      </c>
    </row>
    <row r="190" spans="1:11" ht="14.4" customHeight="1" thickBot="1" x14ac:dyDescent="0.35">
      <c r="A190" s="396" t="s">
        <v>438</v>
      </c>
      <c r="B190" s="380">
        <v>1013.7005070557</v>
      </c>
      <c r="C190" s="380">
        <v>1000.28526</v>
      </c>
      <c r="D190" s="381">
        <v>-13.415247055702</v>
      </c>
      <c r="E190" s="387">
        <v>0.98676606457000005</v>
      </c>
      <c r="F190" s="380">
        <v>1002.26526836266</v>
      </c>
      <c r="G190" s="381">
        <v>501.132634181328</v>
      </c>
      <c r="H190" s="383">
        <v>0</v>
      </c>
      <c r="I190" s="380">
        <v>8.4962800000000005</v>
      </c>
      <c r="J190" s="381">
        <v>-492.63635418132799</v>
      </c>
      <c r="K190" s="388">
        <v>8.4770771449999994E-3</v>
      </c>
    </row>
    <row r="191" spans="1:11" ht="14.4" customHeight="1" thickBot="1" x14ac:dyDescent="0.35">
      <c r="A191" s="397" t="s">
        <v>439</v>
      </c>
      <c r="B191" s="375">
        <v>2.4235608418000001</v>
      </c>
      <c r="C191" s="375">
        <v>0</v>
      </c>
      <c r="D191" s="376">
        <v>-2.4235608418000001</v>
      </c>
      <c r="E191" s="377">
        <v>0</v>
      </c>
      <c r="F191" s="375">
        <v>2</v>
      </c>
      <c r="G191" s="376">
        <v>1</v>
      </c>
      <c r="H191" s="378">
        <v>0</v>
      </c>
      <c r="I191" s="375">
        <v>8.0500000000000007</v>
      </c>
      <c r="J191" s="376">
        <v>7.05</v>
      </c>
      <c r="K191" s="379">
        <v>4.0250000000000004</v>
      </c>
    </row>
    <row r="192" spans="1:11" ht="14.4" customHeight="1" thickBot="1" x14ac:dyDescent="0.35">
      <c r="A192" s="397" t="s">
        <v>440</v>
      </c>
      <c r="B192" s="375">
        <v>1000</v>
      </c>
      <c r="C192" s="375">
        <v>999.99599999999998</v>
      </c>
      <c r="D192" s="376">
        <v>-4.0000000000000001E-3</v>
      </c>
      <c r="E192" s="377">
        <v>0.999996</v>
      </c>
      <c r="F192" s="375">
        <v>1000</v>
      </c>
      <c r="G192" s="376">
        <v>500</v>
      </c>
      <c r="H192" s="378">
        <v>0</v>
      </c>
      <c r="I192" s="375">
        <v>0</v>
      </c>
      <c r="J192" s="376">
        <v>-500</v>
      </c>
      <c r="K192" s="379">
        <v>0</v>
      </c>
    </row>
    <row r="193" spans="1:11" ht="14.4" customHeight="1" thickBot="1" x14ac:dyDescent="0.35">
      <c r="A193" s="397" t="s">
        <v>441</v>
      </c>
      <c r="B193" s="375">
        <v>11.276946213901001</v>
      </c>
      <c r="C193" s="375">
        <v>0.28926000000000002</v>
      </c>
      <c r="D193" s="376">
        <v>-10.987686213901</v>
      </c>
      <c r="E193" s="377">
        <v>2.5650561286999999E-2</v>
      </c>
      <c r="F193" s="375">
        <v>0.26526836265499998</v>
      </c>
      <c r="G193" s="376">
        <v>0.132634181327</v>
      </c>
      <c r="H193" s="378">
        <v>0</v>
      </c>
      <c r="I193" s="375">
        <v>0.44628000000000001</v>
      </c>
      <c r="J193" s="376">
        <v>0.31364581867199998</v>
      </c>
      <c r="K193" s="379">
        <v>1.6823717518800001</v>
      </c>
    </row>
    <row r="194" spans="1:11" ht="14.4" customHeight="1" thickBot="1" x14ac:dyDescent="0.35">
      <c r="A194" s="393" t="s">
        <v>442</v>
      </c>
      <c r="B194" s="375">
        <v>3779.0245250921498</v>
      </c>
      <c r="C194" s="375">
        <v>4721.1108599999998</v>
      </c>
      <c r="D194" s="376">
        <v>942.08633490785496</v>
      </c>
      <c r="E194" s="377">
        <v>1.2492935223499999</v>
      </c>
      <c r="F194" s="375">
        <v>5284.8526813994204</v>
      </c>
      <c r="G194" s="376">
        <v>2642.4263406997102</v>
      </c>
      <c r="H194" s="378">
        <v>475.21697</v>
      </c>
      <c r="I194" s="375">
        <v>2422.8169700000099</v>
      </c>
      <c r="J194" s="376">
        <v>-219.60937069970299</v>
      </c>
      <c r="K194" s="379">
        <v>0.45844550757800001</v>
      </c>
    </row>
    <row r="195" spans="1:11" ht="14.4" customHeight="1" thickBot="1" x14ac:dyDescent="0.35">
      <c r="A195" s="398" t="s">
        <v>443</v>
      </c>
      <c r="B195" s="380">
        <v>3779.0245250921498</v>
      </c>
      <c r="C195" s="380">
        <v>4721.1108599999998</v>
      </c>
      <c r="D195" s="381">
        <v>942.08633490785496</v>
      </c>
      <c r="E195" s="387">
        <v>1.2492935223499999</v>
      </c>
      <c r="F195" s="380">
        <v>5284.8526813994204</v>
      </c>
      <c r="G195" s="381">
        <v>2642.4263406997102</v>
      </c>
      <c r="H195" s="383">
        <v>475.21697</v>
      </c>
      <c r="I195" s="380">
        <v>2422.8169700000099</v>
      </c>
      <c r="J195" s="381">
        <v>-219.60937069970299</v>
      </c>
      <c r="K195" s="388">
        <v>0.45844550757800001</v>
      </c>
    </row>
    <row r="196" spans="1:11" ht="14.4" customHeight="1" thickBot="1" x14ac:dyDescent="0.35">
      <c r="A196" s="400" t="s">
        <v>41</v>
      </c>
      <c r="B196" s="380">
        <v>3779.0245250921498</v>
      </c>
      <c r="C196" s="380">
        <v>4721.1108599999998</v>
      </c>
      <c r="D196" s="381">
        <v>942.08633490785496</v>
      </c>
      <c r="E196" s="387">
        <v>1.2492935223499999</v>
      </c>
      <c r="F196" s="380">
        <v>5284.8526813994204</v>
      </c>
      <c r="G196" s="381">
        <v>2642.4263406997102</v>
      </c>
      <c r="H196" s="383">
        <v>475.21697</v>
      </c>
      <c r="I196" s="380">
        <v>2422.8169700000099</v>
      </c>
      <c r="J196" s="381">
        <v>-219.60937069970299</v>
      </c>
      <c r="K196" s="388">
        <v>0.45844550757800001</v>
      </c>
    </row>
    <row r="197" spans="1:11" ht="14.4" customHeight="1" thickBot="1" x14ac:dyDescent="0.35">
      <c r="A197" s="396" t="s">
        <v>444</v>
      </c>
      <c r="B197" s="380">
        <v>101</v>
      </c>
      <c r="C197" s="380">
        <v>139.34307000000001</v>
      </c>
      <c r="D197" s="381">
        <v>38.343069999999997</v>
      </c>
      <c r="E197" s="387">
        <v>1.379634356435</v>
      </c>
      <c r="F197" s="380">
        <v>150.83457618416401</v>
      </c>
      <c r="G197" s="381">
        <v>75.417288092080994</v>
      </c>
      <c r="H197" s="383">
        <v>12.019</v>
      </c>
      <c r="I197" s="380">
        <v>73.115799999999993</v>
      </c>
      <c r="J197" s="381">
        <v>-2.3014880920810001</v>
      </c>
      <c r="K197" s="388">
        <v>0.484741641138</v>
      </c>
    </row>
    <row r="198" spans="1:11" ht="14.4" customHeight="1" thickBot="1" x14ac:dyDescent="0.35">
      <c r="A198" s="397" t="s">
        <v>445</v>
      </c>
      <c r="B198" s="375">
        <v>101</v>
      </c>
      <c r="C198" s="375">
        <v>139.34307000000001</v>
      </c>
      <c r="D198" s="376">
        <v>38.343069999999997</v>
      </c>
      <c r="E198" s="377">
        <v>1.379634356435</v>
      </c>
      <c r="F198" s="375">
        <v>150.83457618416401</v>
      </c>
      <c r="G198" s="376">
        <v>75.417288092080994</v>
      </c>
      <c r="H198" s="378">
        <v>12.019</v>
      </c>
      <c r="I198" s="375">
        <v>73.115799999999993</v>
      </c>
      <c r="J198" s="376">
        <v>-2.3014880920810001</v>
      </c>
      <c r="K198" s="379">
        <v>0.484741641138</v>
      </c>
    </row>
    <row r="199" spans="1:11" ht="14.4" customHeight="1" thickBot="1" x14ac:dyDescent="0.35">
      <c r="A199" s="396" t="s">
        <v>446</v>
      </c>
      <c r="B199" s="380">
        <v>173.02452509214601</v>
      </c>
      <c r="C199" s="380">
        <v>312.82763999999997</v>
      </c>
      <c r="D199" s="381">
        <v>139.803114907854</v>
      </c>
      <c r="E199" s="387">
        <v>1.8079959464319999</v>
      </c>
      <c r="F199" s="380">
        <v>346.81531580645998</v>
      </c>
      <c r="G199" s="381">
        <v>173.40765790322999</v>
      </c>
      <c r="H199" s="383">
        <v>27.18976</v>
      </c>
      <c r="I199" s="380">
        <v>164.32442</v>
      </c>
      <c r="J199" s="381">
        <v>-9.0832379032289996</v>
      </c>
      <c r="K199" s="388">
        <v>0.47380958253700001</v>
      </c>
    </row>
    <row r="200" spans="1:11" ht="14.4" customHeight="1" thickBot="1" x14ac:dyDescent="0.35">
      <c r="A200" s="397" t="s">
        <v>447</v>
      </c>
      <c r="B200" s="375">
        <v>173.02452509214601</v>
      </c>
      <c r="C200" s="375">
        <v>312.82763999999997</v>
      </c>
      <c r="D200" s="376">
        <v>139.803114907854</v>
      </c>
      <c r="E200" s="377">
        <v>1.8079959464319999</v>
      </c>
      <c r="F200" s="375">
        <v>0</v>
      </c>
      <c r="G200" s="376">
        <v>0</v>
      </c>
      <c r="H200" s="378">
        <v>-137.13435999999999</v>
      </c>
      <c r="I200" s="375">
        <v>2.9999999999999997E-4</v>
      </c>
      <c r="J200" s="376">
        <v>2.9999999999999997E-4</v>
      </c>
      <c r="K200" s="386" t="s">
        <v>256</v>
      </c>
    </row>
    <row r="201" spans="1:11" ht="14.4" customHeight="1" thickBot="1" x14ac:dyDescent="0.35">
      <c r="A201" s="397" t="s">
        <v>448</v>
      </c>
      <c r="B201" s="375">
        <v>0</v>
      </c>
      <c r="C201" s="375">
        <v>0</v>
      </c>
      <c r="D201" s="376">
        <v>0</v>
      </c>
      <c r="E201" s="377">
        <v>1</v>
      </c>
      <c r="F201" s="375">
        <v>240.727201870616</v>
      </c>
      <c r="G201" s="376">
        <v>120.363600935308</v>
      </c>
      <c r="H201" s="378">
        <v>119.51</v>
      </c>
      <c r="I201" s="375">
        <v>119.51</v>
      </c>
      <c r="J201" s="376">
        <v>-0.85360093530699999</v>
      </c>
      <c r="K201" s="379">
        <v>0.49645407361999999</v>
      </c>
    </row>
    <row r="202" spans="1:11" ht="14.4" customHeight="1" thickBot="1" x14ac:dyDescent="0.35">
      <c r="A202" s="397" t="s">
        <v>449</v>
      </c>
      <c r="B202" s="375">
        <v>0</v>
      </c>
      <c r="C202" s="375">
        <v>0</v>
      </c>
      <c r="D202" s="376">
        <v>0</v>
      </c>
      <c r="E202" s="377">
        <v>1</v>
      </c>
      <c r="F202" s="375">
        <v>106.088113935845</v>
      </c>
      <c r="G202" s="376">
        <v>53.044056967922003</v>
      </c>
      <c r="H202" s="378">
        <v>44.814120000000003</v>
      </c>
      <c r="I202" s="375">
        <v>44.814120000000003</v>
      </c>
      <c r="J202" s="376">
        <v>-8.2299369679220007</v>
      </c>
      <c r="K202" s="379">
        <v>0.422423571665</v>
      </c>
    </row>
    <row r="203" spans="1:11" ht="14.4" customHeight="1" thickBot="1" x14ac:dyDescent="0.35">
      <c r="A203" s="396" t="s">
        <v>450</v>
      </c>
      <c r="B203" s="380">
        <v>825</v>
      </c>
      <c r="C203" s="380">
        <v>502.40271999999999</v>
      </c>
      <c r="D203" s="381">
        <v>-322.59728000000001</v>
      </c>
      <c r="E203" s="387">
        <v>0.60897299393899995</v>
      </c>
      <c r="F203" s="380">
        <v>494.97750761229003</v>
      </c>
      <c r="G203" s="381">
        <v>247.48875380614501</v>
      </c>
      <c r="H203" s="383">
        <v>43.114899999999999</v>
      </c>
      <c r="I203" s="380">
        <v>227.03065000000001</v>
      </c>
      <c r="J203" s="381">
        <v>-20.458103806143999</v>
      </c>
      <c r="K203" s="388">
        <v>0.45866861929699998</v>
      </c>
    </row>
    <row r="204" spans="1:11" ht="14.4" customHeight="1" thickBot="1" x14ac:dyDescent="0.35">
      <c r="A204" s="397" t="s">
        <v>451</v>
      </c>
      <c r="B204" s="375">
        <v>825</v>
      </c>
      <c r="C204" s="375">
        <v>502.40271999999999</v>
      </c>
      <c r="D204" s="376">
        <v>-322.59728000000001</v>
      </c>
      <c r="E204" s="377">
        <v>0.60897299393899995</v>
      </c>
      <c r="F204" s="375">
        <v>494.97750761229003</v>
      </c>
      <c r="G204" s="376">
        <v>247.48875380614501</v>
      </c>
      <c r="H204" s="378">
        <v>43.114899999999999</v>
      </c>
      <c r="I204" s="375">
        <v>227.03065000000001</v>
      </c>
      <c r="J204" s="376">
        <v>-20.458103806143999</v>
      </c>
      <c r="K204" s="379">
        <v>0.45866861929699998</v>
      </c>
    </row>
    <row r="205" spans="1:11" ht="14.4" customHeight="1" thickBot="1" x14ac:dyDescent="0.35">
      <c r="A205" s="396" t="s">
        <v>452</v>
      </c>
      <c r="B205" s="380">
        <v>0</v>
      </c>
      <c r="C205" s="380">
        <v>8.5109999999999992</v>
      </c>
      <c r="D205" s="381">
        <v>8.5109999999999992</v>
      </c>
      <c r="E205" s="382" t="s">
        <v>277</v>
      </c>
      <c r="F205" s="380">
        <v>0</v>
      </c>
      <c r="G205" s="381">
        <v>0</v>
      </c>
      <c r="H205" s="383">
        <v>0.16800000000000001</v>
      </c>
      <c r="I205" s="380">
        <v>2.6669999999999998</v>
      </c>
      <c r="J205" s="381">
        <v>2.6669999999999998</v>
      </c>
      <c r="K205" s="384" t="s">
        <v>256</v>
      </c>
    </row>
    <row r="206" spans="1:11" ht="14.4" customHeight="1" thickBot="1" x14ac:dyDescent="0.35">
      <c r="A206" s="397" t="s">
        <v>453</v>
      </c>
      <c r="B206" s="375">
        <v>0</v>
      </c>
      <c r="C206" s="375">
        <v>8.5109999999999992</v>
      </c>
      <c r="D206" s="376">
        <v>8.5109999999999992</v>
      </c>
      <c r="E206" s="385" t="s">
        <v>277</v>
      </c>
      <c r="F206" s="375">
        <v>0</v>
      </c>
      <c r="G206" s="376">
        <v>0</v>
      </c>
      <c r="H206" s="378">
        <v>0.16800000000000001</v>
      </c>
      <c r="I206" s="375">
        <v>2.6669999999999998</v>
      </c>
      <c r="J206" s="376">
        <v>2.6669999999999998</v>
      </c>
      <c r="K206" s="386" t="s">
        <v>256</v>
      </c>
    </row>
    <row r="207" spans="1:11" ht="14.4" customHeight="1" thickBot="1" x14ac:dyDescent="0.35">
      <c r="A207" s="396" t="s">
        <v>454</v>
      </c>
      <c r="B207" s="380">
        <v>762</v>
      </c>
      <c r="C207" s="380">
        <v>672.48086000000001</v>
      </c>
      <c r="D207" s="381">
        <v>-89.519139999998998</v>
      </c>
      <c r="E207" s="387">
        <v>0.88252081364799995</v>
      </c>
      <c r="F207" s="380">
        <v>1127</v>
      </c>
      <c r="G207" s="381">
        <v>563.5</v>
      </c>
      <c r="H207" s="383">
        <v>151.66238000000001</v>
      </c>
      <c r="I207" s="380">
        <v>482.637120000001</v>
      </c>
      <c r="J207" s="381">
        <v>-80.862879999998995</v>
      </c>
      <c r="K207" s="388">
        <v>0.428249440993</v>
      </c>
    </row>
    <row r="208" spans="1:11" ht="14.4" customHeight="1" thickBot="1" x14ac:dyDescent="0.35">
      <c r="A208" s="397" t="s">
        <v>455</v>
      </c>
      <c r="B208" s="375">
        <v>747</v>
      </c>
      <c r="C208" s="375">
        <v>655.04816000000005</v>
      </c>
      <c r="D208" s="376">
        <v>-91.951839999998995</v>
      </c>
      <c r="E208" s="377">
        <v>0.87690516733599999</v>
      </c>
      <c r="F208" s="375">
        <v>1127</v>
      </c>
      <c r="G208" s="376">
        <v>563.5</v>
      </c>
      <c r="H208" s="378">
        <v>151.66238000000001</v>
      </c>
      <c r="I208" s="375">
        <v>482.637120000001</v>
      </c>
      <c r="J208" s="376">
        <v>-80.862879999998995</v>
      </c>
      <c r="K208" s="379">
        <v>0.428249440993</v>
      </c>
    </row>
    <row r="209" spans="1:11" ht="14.4" customHeight="1" thickBot="1" x14ac:dyDescent="0.35">
      <c r="A209" s="397" t="s">
        <v>456</v>
      </c>
      <c r="B209" s="375">
        <v>15</v>
      </c>
      <c r="C209" s="375">
        <v>17.432700000000001</v>
      </c>
      <c r="D209" s="376">
        <v>2.4327000000000001</v>
      </c>
      <c r="E209" s="377">
        <v>1.16218</v>
      </c>
      <c r="F209" s="375">
        <v>0</v>
      </c>
      <c r="G209" s="376">
        <v>0</v>
      </c>
      <c r="H209" s="378">
        <v>0</v>
      </c>
      <c r="I209" s="375">
        <v>0</v>
      </c>
      <c r="J209" s="376">
        <v>0</v>
      </c>
      <c r="K209" s="386" t="s">
        <v>256</v>
      </c>
    </row>
    <row r="210" spans="1:11" ht="14.4" customHeight="1" thickBot="1" x14ac:dyDescent="0.35">
      <c r="A210" s="396" t="s">
        <v>457</v>
      </c>
      <c r="B210" s="380">
        <v>0</v>
      </c>
      <c r="C210" s="380">
        <v>165.02119999999999</v>
      </c>
      <c r="D210" s="381">
        <v>165.02119999999999</v>
      </c>
      <c r="E210" s="382" t="s">
        <v>277</v>
      </c>
      <c r="F210" s="380">
        <v>0</v>
      </c>
      <c r="G210" s="381">
        <v>0</v>
      </c>
      <c r="H210" s="383">
        <v>15.10909</v>
      </c>
      <c r="I210" s="380">
        <v>107.06873</v>
      </c>
      <c r="J210" s="381">
        <v>107.06873</v>
      </c>
      <c r="K210" s="384" t="s">
        <v>256</v>
      </c>
    </row>
    <row r="211" spans="1:11" ht="14.4" customHeight="1" thickBot="1" x14ac:dyDescent="0.35">
      <c r="A211" s="397" t="s">
        <v>458</v>
      </c>
      <c r="B211" s="375">
        <v>0</v>
      </c>
      <c r="C211" s="375">
        <v>165.02119999999999</v>
      </c>
      <c r="D211" s="376">
        <v>165.02119999999999</v>
      </c>
      <c r="E211" s="385" t="s">
        <v>277</v>
      </c>
      <c r="F211" s="375">
        <v>0</v>
      </c>
      <c r="G211" s="376">
        <v>0</v>
      </c>
      <c r="H211" s="378">
        <v>15.10909</v>
      </c>
      <c r="I211" s="375">
        <v>107.06873</v>
      </c>
      <c r="J211" s="376">
        <v>107.06873</v>
      </c>
      <c r="K211" s="386" t="s">
        <v>256</v>
      </c>
    </row>
    <row r="212" spans="1:11" ht="14.4" customHeight="1" thickBot="1" x14ac:dyDescent="0.35">
      <c r="A212" s="396" t="s">
        <v>459</v>
      </c>
      <c r="B212" s="380">
        <v>1918</v>
      </c>
      <c r="C212" s="380">
        <v>2920.5243700000001</v>
      </c>
      <c r="D212" s="381">
        <v>1002.52437</v>
      </c>
      <c r="E212" s="387">
        <v>1.5226925808130001</v>
      </c>
      <c r="F212" s="380">
        <v>3165.2252817965</v>
      </c>
      <c r="G212" s="381">
        <v>1582.61264089825</v>
      </c>
      <c r="H212" s="383">
        <v>225.95384000000001</v>
      </c>
      <c r="I212" s="380">
        <v>1365.97325</v>
      </c>
      <c r="J212" s="381">
        <v>-216.639390898248</v>
      </c>
      <c r="K212" s="388">
        <v>0.43155640701300002</v>
      </c>
    </row>
    <row r="213" spans="1:11" ht="14.4" customHeight="1" thickBot="1" x14ac:dyDescent="0.35">
      <c r="A213" s="397" t="s">
        <v>460</v>
      </c>
      <c r="B213" s="375">
        <v>1918</v>
      </c>
      <c r="C213" s="375">
        <v>2920.5243700000001</v>
      </c>
      <c r="D213" s="376">
        <v>1002.52437</v>
      </c>
      <c r="E213" s="377">
        <v>1.5226925808130001</v>
      </c>
      <c r="F213" s="375">
        <v>3165.2252817965</v>
      </c>
      <c r="G213" s="376">
        <v>1582.61264089825</v>
      </c>
      <c r="H213" s="378">
        <v>225.95384000000001</v>
      </c>
      <c r="I213" s="375">
        <v>1365.97325</v>
      </c>
      <c r="J213" s="376">
        <v>-216.639390898248</v>
      </c>
      <c r="K213" s="379">
        <v>0.43155640701300002</v>
      </c>
    </row>
    <row r="214" spans="1:11" ht="14.4" customHeight="1" thickBot="1" x14ac:dyDescent="0.35">
      <c r="A214" s="401"/>
      <c r="B214" s="375">
        <v>-10071.639878464999</v>
      </c>
      <c r="C214" s="375">
        <v>-13446.492329999999</v>
      </c>
      <c r="D214" s="376">
        <v>-3374.85245153505</v>
      </c>
      <c r="E214" s="377">
        <v>1.3350847024170001</v>
      </c>
      <c r="F214" s="375">
        <v>-19274.901554699802</v>
      </c>
      <c r="G214" s="376">
        <v>-9637.4507773498808</v>
      </c>
      <c r="H214" s="378">
        <v>-687.77688999999998</v>
      </c>
      <c r="I214" s="375">
        <v>-8318.5025500000102</v>
      </c>
      <c r="J214" s="376">
        <v>1318.94822734987</v>
      </c>
      <c r="K214" s="379">
        <v>0.43157172691000001</v>
      </c>
    </row>
    <row r="215" spans="1:11" ht="14.4" customHeight="1" thickBot="1" x14ac:dyDescent="0.35">
      <c r="A215" s="402" t="s">
        <v>53</v>
      </c>
      <c r="B215" s="389">
        <v>-10071.639878464999</v>
      </c>
      <c r="C215" s="389">
        <v>-13446.492329999999</v>
      </c>
      <c r="D215" s="390">
        <v>-3374.85245153505</v>
      </c>
      <c r="E215" s="391">
        <v>-1.3091122028569999</v>
      </c>
      <c r="F215" s="389">
        <v>-19274.901554699802</v>
      </c>
      <c r="G215" s="390">
        <v>-9637.4507773498808</v>
      </c>
      <c r="H215" s="389">
        <v>-687.77688999999998</v>
      </c>
      <c r="I215" s="389">
        <v>-8318.5025500000102</v>
      </c>
      <c r="J215" s="390">
        <v>1318.94822734987</v>
      </c>
      <c r="K215" s="392">
        <v>0.43157172691000001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217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461</v>
      </c>
      <c r="B5" s="404" t="s">
        <v>462</v>
      </c>
      <c r="C5" s="405" t="s">
        <v>463</v>
      </c>
      <c r="D5" s="405" t="s">
        <v>463</v>
      </c>
      <c r="E5" s="405"/>
      <c r="F5" s="405" t="s">
        <v>463</v>
      </c>
      <c r="G5" s="405" t="s">
        <v>463</v>
      </c>
      <c r="H5" s="405" t="s">
        <v>463</v>
      </c>
      <c r="I5" s="406" t="s">
        <v>463</v>
      </c>
      <c r="J5" s="407" t="s">
        <v>56</v>
      </c>
    </row>
    <row r="6" spans="1:10" ht="14.4" customHeight="1" x14ac:dyDescent="0.3">
      <c r="A6" s="403" t="s">
        <v>461</v>
      </c>
      <c r="B6" s="404" t="s">
        <v>264</v>
      </c>
      <c r="C6" s="405">
        <v>121.05383</v>
      </c>
      <c r="D6" s="405">
        <v>123.34554999999999</v>
      </c>
      <c r="E6" s="405"/>
      <c r="F6" s="405">
        <v>128.11747</v>
      </c>
      <c r="G6" s="405">
        <v>127.99999596831</v>
      </c>
      <c r="H6" s="405">
        <v>0.11747403168999426</v>
      </c>
      <c r="I6" s="406">
        <v>1.0009177659014854</v>
      </c>
      <c r="J6" s="407" t="s">
        <v>1</v>
      </c>
    </row>
    <row r="7" spans="1:10" ht="14.4" customHeight="1" x14ac:dyDescent="0.3">
      <c r="A7" s="403" t="s">
        <v>461</v>
      </c>
      <c r="B7" s="404" t="s">
        <v>268</v>
      </c>
      <c r="C7" s="405">
        <v>1.8907399999999999</v>
      </c>
      <c r="D7" s="405">
        <v>0.76648000000000005</v>
      </c>
      <c r="E7" s="405"/>
      <c r="F7" s="405">
        <v>0.98777000000000004</v>
      </c>
      <c r="G7" s="405">
        <v>0.64167341618600005</v>
      </c>
      <c r="H7" s="405">
        <v>0.34609658381399999</v>
      </c>
      <c r="I7" s="406">
        <v>1.5393656260082278</v>
      </c>
      <c r="J7" s="407" t="s">
        <v>1</v>
      </c>
    </row>
    <row r="8" spans="1:10" ht="14.4" customHeight="1" x14ac:dyDescent="0.3">
      <c r="A8" s="403" t="s">
        <v>461</v>
      </c>
      <c r="B8" s="404" t="s">
        <v>269</v>
      </c>
      <c r="C8" s="405" t="s">
        <v>463</v>
      </c>
      <c r="D8" s="405" t="s">
        <v>463</v>
      </c>
      <c r="E8" s="405"/>
      <c r="F8" s="405">
        <v>0.10105</v>
      </c>
      <c r="G8" s="405">
        <v>0</v>
      </c>
      <c r="H8" s="405">
        <v>0.10105</v>
      </c>
      <c r="I8" s="406" t="s">
        <v>463</v>
      </c>
      <c r="J8" s="407" t="s">
        <v>1</v>
      </c>
    </row>
    <row r="9" spans="1:10" ht="14.4" customHeight="1" x14ac:dyDescent="0.3">
      <c r="A9" s="403" t="s">
        <v>461</v>
      </c>
      <c r="B9" s="404" t="s">
        <v>270</v>
      </c>
      <c r="C9" s="405">
        <v>0</v>
      </c>
      <c r="D9" s="405">
        <v>14.605</v>
      </c>
      <c r="E9" s="405"/>
      <c r="F9" s="405">
        <v>38.567099999999996</v>
      </c>
      <c r="G9" s="405">
        <v>24.046209845067001</v>
      </c>
      <c r="H9" s="405">
        <v>14.520890154932996</v>
      </c>
      <c r="I9" s="406">
        <v>1.603874383883908</v>
      </c>
      <c r="J9" s="407" t="s">
        <v>1</v>
      </c>
    </row>
    <row r="10" spans="1:10" ht="14.4" customHeight="1" x14ac:dyDescent="0.3">
      <c r="A10" s="403" t="s">
        <v>461</v>
      </c>
      <c r="B10" s="404" t="s">
        <v>464</v>
      </c>
      <c r="C10" s="405">
        <v>122.94457</v>
      </c>
      <c r="D10" s="405">
        <v>138.71702999999999</v>
      </c>
      <c r="E10" s="405"/>
      <c r="F10" s="405">
        <v>167.77339000000001</v>
      </c>
      <c r="G10" s="405">
        <v>152.68787922956301</v>
      </c>
      <c r="H10" s="405">
        <v>15.085510770436997</v>
      </c>
      <c r="I10" s="406">
        <v>1.0987996614175002</v>
      </c>
      <c r="J10" s="407" t="s">
        <v>465</v>
      </c>
    </row>
    <row r="12" spans="1:10" ht="14.4" customHeight="1" x14ac:dyDescent="0.3">
      <c r="A12" s="403" t="s">
        <v>461</v>
      </c>
      <c r="B12" s="404" t="s">
        <v>462</v>
      </c>
      <c r="C12" s="405" t="s">
        <v>463</v>
      </c>
      <c r="D12" s="405" t="s">
        <v>463</v>
      </c>
      <c r="E12" s="405"/>
      <c r="F12" s="405" t="s">
        <v>463</v>
      </c>
      <c r="G12" s="405" t="s">
        <v>463</v>
      </c>
      <c r="H12" s="405" t="s">
        <v>463</v>
      </c>
      <c r="I12" s="406" t="s">
        <v>463</v>
      </c>
      <c r="J12" s="407" t="s">
        <v>56</v>
      </c>
    </row>
    <row r="13" spans="1:10" ht="14.4" customHeight="1" x14ac:dyDescent="0.3">
      <c r="A13" s="403" t="s">
        <v>466</v>
      </c>
      <c r="B13" s="404" t="s">
        <v>467</v>
      </c>
      <c r="C13" s="405" t="s">
        <v>463</v>
      </c>
      <c r="D13" s="405" t="s">
        <v>463</v>
      </c>
      <c r="E13" s="405"/>
      <c r="F13" s="405" t="s">
        <v>463</v>
      </c>
      <c r="G13" s="405" t="s">
        <v>463</v>
      </c>
      <c r="H13" s="405" t="s">
        <v>463</v>
      </c>
      <c r="I13" s="406" t="s">
        <v>463</v>
      </c>
      <c r="J13" s="407" t="s">
        <v>0</v>
      </c>
    </row>
    <row r="14" spans="1:10" ht="14.4" customHeight="1" x14ac:dyDescent="0.3">
      <c r="A14" s="403" t="s">
        <v>466</v>
      </c>
      <c r="B14" s="404" t="s">
        <v>264</v>
      </c>
      <c r="C14" s="405">
        <v>121.05383</v>
      </c>
      <c r="D14" s="405">
        <v>123.34554999999999</v>
      </c>
      <c r="E14" s="405"/>
      <c r="F14" s="405">
        <v>128.11747</v>
      </c>
      <c r="G14" s="405">
        <v>127.99999596831</v>
      </c>
      <c r="H14" s="405">
        <v>0.11747403168999426</v>
      </c>
      <c r="I14" s="406">
        <v>1.0009177659014854</v>
      </c>
      <c r="J14" s="407" t="s">
        <v>1</v>
      </c>
    </row>
    <row r="15" spans="1:10" ht="14.4" customHeight="1" x14ac:dyDescent="0.3">
      <c r="A15" s="403" t="s">
        <v>466</v>
      </c>
      <c r="B15" s="404" t="s">
        <v>268</v>
      </c>
      <c r="C15" s="405">
        <v>1.8907399999999999</v>
      </c>
      <c r="D15" s="405">
        <v>0.76648000000000005</v>
      </c>
      <c r="E15" s="405"/>
      <c r="F15" s="405">
        <v>0.98777000000000004</v>
      </c>
      <c r="G15" s="405">
        <v>0.64167341618600005</v>
      </c>
      <c r="H15" s="405">
        <v>0.34609658381399999</v>
      </c>
      <c r="I15" s="406">
        <v>1.5393656260082278</v>
      </c>
      <c r="J15" s="407" t="s">
        <v>1</v>
      </c>
    </row>
    <row r="16" spans="1:10" ht="14.4" customHeight="1" x14ac:dyDescent="0.3">
      <c r="A16" s="403" t="s">
        <v>466</v>
      </c>
      <c r="B16" s="404" t="s">
        <v>269</v>
      </c>
      <c r="C16" s="405" t="s">
        <v>463</v>
      </c>
      <c r="D16" s="405" t="s">
        <v>463</v>
      </c>
      <c r="E16" s="405"/>
      <c r="F16" s="405">
        <v>0.10105</v>
      </c>
      <c r="G16" s="405">
        <v>0</v>
      </c>
      <c r="H16" s="405">
        <v>0.10105</v>
      </c>
      <c r="I16" s="406" t="s">
        <v>463</v>
      </c>
      <c r="J16" s="407" t="s">
        <v>1</v>
      </c>
    </row>
    <row r="17" spans="1:10" ht="14.4" customHeight="1" x14ac:dyDescent="0.3">
      <c r="A17" s="403" t="s">
        <v>466</v>
      </c>
      <c r="B17" s="404" t="s">
        <v>270</v>
      </c>
      <c r="C17" s="405">
        <v>0</v>
      </c>
      <c r="D17" s="405">
        <v>14.605</v>
      </c>
      <c r="E17" s="405"/>
      <c r="F17" s="405">
        <v>38.567099999999996</v>
      </c>
      <c r="G17" s="405">
        <v>24.046209845067001</v>
      </c>
      <c r="H17" s="405">
        <v>14.520890154932996</v>
      </c>
      <c r="I17" s="406">
        <v>1.603874383883908</v>
      </c>
      <c r="J17" s="407" t="s">
        <v>1</v>
      </c>
    </row>
    <row r="18" spans="1:10" ht="14.4" customHeight="1" x14ac:dyDescent="0.3">
      <c r="A18" s="403" t="s">
        <v>466</v>
      </c>
      <c r="B18" s="404" t="s">
        <v>468</v>
      </c>
      <c r="C18" s="405">
        <v>122.94457</v>
      </c>
      <c r="D18" s="405">
        <v>138.71702999999999</v>
      </c>
      <c r="E18" s="405"/>
      <c r="F18" s="405">
        <v>167.77339000000001</v>
      </c>
      <c r="G18" s="405">
        <v>152.68787922956301</v>
      </c>
      <c r="H18" s="405">
        <v>15.085510770436997</v>
      </c>
      <c r="I18" s="406">
        <v>1.0987996614175002</v>
      </c>
      <c r="J18" s="407" t="s">
        <v>469</v>
      </c>
    </row>
    <row r="19" spans="1:10" ht="14.4" customHeight="1" x14ac:dyDescent="0.3">
      <c r="A19" s="403" t="s">
        <v>463</v>
      </c>
      <c r="B19" s="404" t="s">
        <v>463</v>
      </c>
      <c r="C19" s="405" t="s">
        <v>463</v>
      </c>
      <c r="D19" s="405" t="s">
        <v>463</v>
      </c>
      <c r="E19" s="405"/>
      <c r="F19" s="405" t="s">
        <v>463</v>
      </c>
      <c r="G19" s="405" t="s">
        <v>463</v>
      </c>
      <c r="H19" s="405" t="s">
        <v>463</v>
      </c>
      <c r="I19" s="406" t="s">
        <v>463</v>
      </c>
      <c r="J19" s="407" t="s">
        <v>470</v>
      </c>
    </row>
    <row r="20" spans="1:10" ht="14.4" customHeight="1" x14ac:dyDescent="0.3">
      <c r="A20" s="403" t="s">
        <v>461</v>
      </c>
      <c r="B20" s="404" t="s">
        <v>464</v>
      </c>
      <c r="C20" s="405">
        <v>122.94457</v>
      </c>
      <c r="D20" s="405">
        <v>138.71702999999999</v>
      </c>
      <c r="E20" s="405"/>
      <c r="F20" s="405">
        <v>167.77339000000001</v>
      </c>
      <c r="G20" s="405">
        <v>152.68787922956301</v>
      </c>
      <c r="H20" s="405">
        <v>15.085510770436997</v>
      </c>
      <c r="I20" s="406">
        <v>1.0987996614175002</v>
      </c>
      <c r="J20" s="407" t="s">
        <v>465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110.45161331408458</v>
      </c>
      <c r="M3" s="84">
        <f>SUBTOTAL(9,M5:M1048576)</f>
        <v>1169.8</v>
      </c>
      <c r="N3" s="85">
        <f>SUBTOTAL(9,N5:N1048576)</f>
        <v>129206.29725481613</v>
      </c>
    </row>
    <row r="4" spans="1:14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8</v>
      </c>
      <c r="H4" s="409" t="s">
        <v>9</v>
      </c>
      <c r="I4" s="409" t="s">
        <v>10</v>
      </c>
      <c r="J4" s="410" t="s">
        <v>11</v>
      </c>
      <c r="K4" s="410" t="s">
        <v>12</v>
      </c>
      <c r="L4" s="411" t="s">
        <v>122</v>
      </c>
      <c r="M4" s="411" t="s">
        <v>13</v>
      </c>
      <c r="N4" s="412" t="s">
        <v>133</v>
      </c>
    </row>
    <row r="5" spans="1:14" ht="14.4" customHeight="1" x14ac:dyDescent="0.3">
      <c r="A5" s="415" t="s">
        <v>461</v>
      </c>
      <c r="B5" s="416" t="s">
        <v>462</v>
      </c>
      <c r="C5" s="417" t="s">
        <v>466</v>
      </c>
      <c r="D5" s="418" t="s">
        <v>678</v>
      </c>
      <c r="E5" s="417" t="s">
        <v>471</v>
      </c>
      <c r="F5" s="418" t="s">
        <v>679</v>
      </c>
      <c r="G5" s="417" t="s">
        <v>472</v>
      </c>
      <c r="H5" s="417" t="s">
        <v>473</v>
      </c>
      <c r="I5" s="417" t="s">
        <v>474</v>
      </c>
      <c r="J5" s="417" t="s">
        <v>475</v>
      </c>
      <c r="K5" s="417" t="s">
        <v>476</v>
      </c>
      <c r="L5" s="419">
        <v>87.030000000000015</v>
      </c>
      <c r="M5" s="419">
        <v>4</v>
      </c>
      <c r="N5" s="420">
        <v>348.12000000000006</v>
      </c>
    </row>
    <row r="6" spans="1:14" ht="14.4" customHeight="1" x14ac:dyDescent="0.3">
      <c r="A6" s="421" t="s">
        <v>461</v>
      </c>
      <c r="B6" s="422" t="s">
        <v>462</v>
      </c>
      <c r="C6" s="423" t="s">
        <v>466</v>
      </c>
      <c r="D6" s="424" t="s">
        <v>678</v>
      </c>
      <c r="E6" s="423" t="s">
        <v>471</v>
      </c>
      <c r="F6" s="424" t="s">
        <v>679</v>
      </c>
      <c r="G6" s="423" t="s">
        <v>472</v>
      </c>
      <c r="H6" s="423" t="s">
        <v>477</v>
      </c>
      <c r="I6" s="423" t="s">
        <v>478</v>
      </c>
      <c r="J6" s="423" t="s">
        <v>479</v>
      </c>
      <c r="K6" s="423" t="s">
        <v>480</v>
      </c>
      <c r="L6" s="425">
        <v>98.69</v>
      </c>
      <c r="M6" s="425">
        <v>1</v>
      </c>
      <c r="N6" s="426">
        <v>98.69</v>
      </c>
    </row>
    <row r="7" spans="1:14" ht="14.4" customHeight="1" x14ac:dyDescent="0.3">
      <c r="A7" s="421" t="s">
        <v>461</v>
      </c>
      <c r="B7" s="422" t="s">
        <v>462</v>
      </c>
      <c r="C7" s="423" t="s">
        <v>466</v>
      </c>
      <c r="D7" s="424" t="s">
        <v>678</v>
      </c>
      <c r="E7" s="423" t="s">
        <v>471</v>
      </c>
      <c r="F7" s="424" t="s">
        <v>679</v>
      </c>
      <c r="G7" s="423" t="s">
        <v>472</v>
      </c>
      <c r="H7" s="423" t="s">
        <v>481</v>
      </c>
      <c r="I7" s="423" t="s">
        <v>482</v>
      </c>
      <c r="J7" s="423" t="s">
        <v>483</v>
      </c>
      <c r="K7" s="423" t="s">
        <v>484</v>
      </c>
      <c r="L7" s="425">
        <v>40.559826840609603</v>
      </c>
      <c r="M7" s="425">
        <v>1</v>
      </c>
      <c r="N7" s="426">
        <v>40.559826840609603</v>
      </c>
    </row>
    <row r="8" spans="1:14" ht="14.4" customHeight="1" x14ac:dyDescent="0.3">
      <c r="A8" s="421" t="s">
        <v>461</v>
      </c>
      <c r="B8" s="422" t="s">
        <v>462</v>
      </c>
      <c r="C8" s="423" t="s">
        <v>466</v>
      </c>
      <c r="D8" s="424" t="s">
        <v>678</v>
      </c>
      <c r="E8" s="423" t="s">
        <v>471</v>
      </c>
      <c r="F8" s="424" t="s">
        <v>679</v>
      </c>
      <c r="G8" s="423" t="s">
        <v>472</v>
      </c>
      <c r="H8" s="423" t="s">
        <v>485</v>
      </c>
      <c r="I8" s="423" t="s">
        <v>486</v>
      </c>
      <c r="J8" s="423" t="s">
        <v>487</v>
      </c>
      <c r="K8" s="423" t="s">
        <v>488</v>
      </c>
      <c r="L8" s="425">
        <v>116.24568210482312</v>
      </c>
      <c r="M8" s="425">
        <v>5</v>
      </c>
      <c r="N8" s="426">
        <v>581.22841052411559</v>
      </c>
    </row>
    <row r="9" spans="1:14" ht="14.4" customHeight="1" x14ac:dyDescent="0.3">
      <c r="A9" s="421" t="s">
        <v>461</v>
      </c>
      <c r="B9" s="422" t="s">
        <v>462</v>
      </c>
      <c r="C9" s="423" t="s">
        <v>466</v>
      </c>
      <c r="D9" s="424" t="s">
        <v>678</v>
      </c>
      <c r="E9" s="423" t="s">
        <v>471</v>
      </c>
      <c r="F9" s="424" t="s">
        <v>679</v>
      </c>
      <c r="G9" s="423" t="s">
        <v>472</v>
      </c>
      <c r="H9" s="423" t="s">
        <v>489</v>
      </c>
      <c r="I9" s="423" t="s">
        <v>490</v>
      </c>
      <c r="J9" s="423" t="s">
        <v>491</v>
      </c>
      <c r="K9" s="423" t="s">
        <v>492</v>
      </c>
      <c r="L9" s="425">
        <v>151.8298119063254</v>
      </c>
      <c r="M9" s="425">
        <v>17</v>
      </c>
      <c r="N9" s="426">
        <v>2581.1068024075321</v>
      </c>
    </row>
    <row r="10" spans="1:14" ht="14.4" customHeight="1" x14ac:dyDescent="0.3">
      <c r="A10" s="421" t="s">
        <v>461</v>
      </c>
      <c r="B10" s="422" t="s">
        <v>462</v>
      </c>
      <c r="C10" s="423" t="s">
        <v>466</v>
      </c>
      <c r="D10" s="424" t="s">
        <v>678</v>
      </c>
      <c r="E10" s="423" t="s">
        <v>471</v>
      </c>
      <c r="F10" s="424" t="s">
        <v>679</v>
      </c>
      <c r="G10" s="423" t="s">
        <v>472</v>
      </c>
      <c r="H10" s="423" t="s">
        <v>493</v>
      </c>
      <c r="I10" s="423" t="s">
        <v>141</v>
      </c>
      <c r="J10" s="423" t="s">
        <v>494</v>
      </c>
      <c r="K10" s="423"/>
      <c r="L10" s="425">
        <v>97.320293904979849</v>
      </c>
      <c r="M10" s="425">
        <v>2</v>
      </c>
      <c r="N10" s="426">
        <v>194.6405878099597</v>
      </c>
    </row>
    <row r="11" spans="1:14" ht="14.4" customHeight="1" x14ac:dyDescent="0.3">
      <c r="A11" s="421" t="s">
        <v>461</v>
      </c>
      <c r="B11" s="422" t="s">
        <v>462</v>
      </c>
      <c r="C11" s="423" t="s">
        <v>466</v>
      </c>
      <c r="D11" s="424" t="s">
        <v>678</v>
      </c>
      <c r="E11" s="423" t="s">
        <v>471</v>
      </c>
      <c r="F11" s="424" t="s">
        <v>679</v>
      </c>
      <c r="G11" s="423" t="s">
        <v>472</v>
      </c>
      <c r="H11" s="423" t="s">
        <v>495</v>
      </c>
      <c r="I11" s="423" t="s">
        <v>141</v>
      </c>
      <c r="J11" s="423" t="s">
        <v>496</v>
      </c>
      <c r="K11" s="423"/>
      <c r="L11" s="425">
        <v>36.299884471377794</v>
      </c>
      <c r="M11" s="425">
        <v>2</v>
      </c>
      <c r="N11" s="426">
        <v>72.599768942755588</v>
      </c>
    </row>
    <row r="12" spans="1:14" ht="14.4" customHeight="1" x14ac:dyDescent="0.3">
      <c r="A12" s="421" t="s">
        <v>461</v>
      </c>
      <c r="B12" s="422" t="s">
        <v>462</v>
      </c>
      <c r="C12" s="423" t="s">
        <v>466</v>
      </c>
      <c r="D12" s="424" t="s">
        <v>678</v>
      </c>
      <c r="E12" s="423" t="s">
        <v>471</v>
      </c>
      <c r="F12" s="424" t="s">
        <v>679</v>
      </c>
      <c r="G12" s="423" t="s">
        <v>472</v>
      </c>
      <c r="H12" s="423" t="s">
        <v>497</v>
      </c>
      <c r="I12" s="423" t="s">
        <v>141</v>
      </c>
      <c r="J12" s="423" t="s">
        <v>498</v>
      </c>
      <c r="K12" s="423"/>
      <c r="L12" s="425">
        <v>30.980000000000004</v>
      </c>
      <c r="M12" s="425">
        <v>4</v>
      </c>
      <c r="N12" s="426">
        <v>123.92000000000002</v>
      </c>
    </row>
    <row r="13" spans="1:14" ht="14.4" customHeight="1" x14ac:dyDescent="0.3">
      <c r="A13" s="421" t="s">
        <v>461</v>
      </c>
      <c r="B13" s="422" t="s">
        <v>462</v>
      </c>
      <c r="C13" s="423" t="s">
        <v>466</v>
      </c>
      <c r="D13" s="424" t="s">
        <v>678</v>
      </c>
      <c r="E13" s="423" t="s">
        <v>471</v>
      </c>
      <c r="F13" s="424" t="s">
        <v>679</v>
      </c>
      <c r="G13" s="423" t="s">
        <v>472</v>
      </c>
      <c r="H13" s="423" t="s">
        <v>499</v>
      </c>
      <c r="I13" s="423" t="s">
        <v>141</v>
      </c>
      <c r="J13" s="423" t="s">
        <v>500</v>
      </c>
      <c r="K13" s="423"/>
      <c r="L13" s="425">
        <v>32.043594948007325</v>
      </c>
      <c r="M13" s="425">
        <v>44</v>
      </c>
      <c r="N13" s="426">
        <v>1409.9181777123222</v>
      </c>
    </row>
    <row r="14" spans="1:14" ht="14.4" customHeight="1" x14ac:dyDescent="0.3">
      <c r="A14" s="421" t="s">
        <v>461</v>
      </c>
      <c r="B14" s="422" t="s">
        <v>462</v>
      </c>
      <c r="C14" s="423" t="s">
        <v>466</v>
      </c>
      <c r="D14" s="424" t="s">
        <v>678</v>
      </c>
      <c r="E14" s="423" t="s">
        <v>471</v>
      </c>
      <c r="F14" s="424" t="s">
        <v>679</v>
      </c>
      <c r="G14" s="423" t="s">
        <v>472</v>
      </c>
      <c r="H14" s="423" t="s">
        <v>501</v>
      </c>
      <c r="I14" s="423" t="s">
        <v>141</v>
      </c>
      <c r="J14" s="423" t="s">
        <v>502</v>
      </c>
      <c r="K14" s="423" t="s">
        <v>503</v>
      </c>
      <c r="L14" s="425">
        <v>32.819999999999972</v>
      </c>
      <c r="M14" s="425">
        <v>3</v>
      </c>
      <c r="N14" s="426">
        <v>98.459999999999923</v>
      </c>
    </row>
    <row r="15" spans="1:14" ht="14.4" customHeight="1" x14ac:dyDescent="0.3">
      <c r="A15" s="421" t="s">
        <v>461</v>
      </c>
      <c r="B15" s="422" t="s">
        <v>462</v>
      </c>
      <c r="C15" s="423" t="s">
        <v>466</v>
      </c>
      <c r="D15" s="424" t="s">
        <v>678</v>
      </c>
      <c r="E15" s="423" t="s">
        <v>471</v>
      </c>
      <c r="F15" s="424" t="s">
        <v>679</v>
      </c>
      <c r="G15" s="423" t="s">
        <v>472</v>
      </c>
      <c r="H15" s="423" t="s">
        <v>504</v>
      </c>
      <c r="I15" s="423" t="s">
        <v>505</v>
      </c>
      <c r="J15" s="423" t="s">
        <v>506</v>
      </c>
      <c r="K15" s="423" t="s">
        <v>507</v>
      </c>
      <c r="L15" s="425">
        <v>26.880000000000003</v>
      </c>
      <c r="M15" s="425">
        <v>2</v>
      </c>
      <c r="N15" s="426">
        <v>53.760000000000005</v>
      </c>
    </row>
    <row r="16" spans="1:14" ht="14.4" customHeight="1" x14ac:dyDescent="0.3">
      <c r="A16" s="421" t="s">
        <v>461</v>
      </c>
      <c r="B16" s="422" t="s">
        <v>462</v>
      </c>
      <c r="C16" s="423" t="s">
        <v>466</v>
      </c>
      <c r="D16" s="424" t="s">
        <v>678</v>
      </c>
      <c r="E16" s="423" t="s">
        <v>471</v>
      </c>
      <c r="F16" s="424" t="s">
        <v>679</v>
      </c>
      <c r="G16" s="423" t="s">
        <v>472</v>
      </c>
      <c r="H16" s="423" t="s">
        <v>508</v>
      </c>
      <c r="I16" s="423" t="s">
        <v>141</v>
      </c>
      <c r="J16" s="423" t="s">
        <v>509</v>
      </c>
      <c r="K16" s="423"/>
      <c r="L16" s="425">
        <v>37.099599678106777</v>
      </c>
      <c r="M16" s="425">
        <v>32</v>
      </c>
      <c r="N16" s="426">
        <v>1187.1871896994169</v>
      </c>
    </row>
    <row r="17" spans="1:14" ht="14.4" customHeight="1" x14ac:dyDescent="0.3">
      <c r="A17" s="421" t="s">
        <v>461</v>
      </c>
      <c r="B17" s="422" t="s">
        <v>462</v>
      </c>
      <c r="C17" s="423" t="s">
        <v>466</v>
      </c>
      <c r="D17" s="424" t="s">
        <v>678</v>
      </c>
      <c r="E17" s="423" t="s">
        <v>471</v>
      </c>
      <c r="F17" s="424" t="s">
        <v>679</v>
      </c>
      <c r="G17" s="423" t="s">
        <v>472</v>
      </c>
      <c r="H17" s="423" t="s">
        <v>510</v>
      </c>
      <c r="I17" s="423" t="s">
        <v>510</v>
      </c>
      <c r="J17" s="423" t="s">
        <v>511</v>
      </c>
      <c r="K17" s="423" t="s">
        <v>512</v>
      </c>
      <c r="L17" s="425">
        <v>192.50000000000003</v>
      </c>
      <c r="M17" s="425">
        <v>0.79999999999999993</v>
      </c>
      <c r="N17" s="426">
        <v>154</v>
      </c>
    </row>
    <row r="18" spans="1:14" ht="14.4" customHeight="1" x14ac:dyDescent="0.3">
      <c r="A18" s="421" t="s">
        <v>461</v>
      </c>
      <c r="B18" s="422" t="s">
        <v>462</v>
      </c>
      <c r="C18" s="423" t="s">
        <v>466</v>
      </c>
      <c r="D18" s="424" t="s">
        <v>678</v>
      </c>
      <c r="E18" s="423" t="s">
        <v>471</v>
      </c>
      <c r="F18" s="424" t="s">
        <v>679</v>
      </c>
      <c r="G18" s="423" t="s">
        <v>472</v>
      </c>
      <c r="H18" s="423" t="s">
        <v>513</v>
      </c>
      <c r="I18" s="423" t="s">
        <v>514</v>
      </c>
      <c r="J18" s="423" t="s">
        <v>515</v>
      </c>
      <c r="K18" s="423" t="s">
        <v>516</v>
      </c>
      <c r="L18" s="425">
        <v>20.760000000000005</v>
      </c>
      <c r="M18" s="425">
        <v>6</v>
      </c>
      <c r="N18" s="426">
        <v>124.56000000000003</v>
      </c>
    </row>
    <row r="19" spans="1:14" ht="14.4" customHeight="1" x14ac:dyDescent="0.3">
      <c r="A19" s="421" t="s">
        <v>461</v>
      </c>
      <c r="B19" s="422" t="s">
        <v>462</v>
      </c>
      <c r="C19" s="423" t="s">
        <v>466</v>
      </c>
      <c r="D19" s="424" t="s">
        <v>678</v>
      </c>
      <c r="E19" s="423" t="s">
        <v>471</v>
      </c>
      <c r="F19" s="424" t="s">
        <v>679</v>
      </c>
      <c r="G19" s="423" t="s">
        <v>472</v>
      </c>
      <c r="H19" s="423" t="s">
        <v>517</v>
      </c>
      <c r="I19" s="423" t="s">
        <v>518</v>
      </c>
      <c r="J19" s="423" t="s">
        <v>519</v>
      </c>
      <c r="K19" s="423" t="s">
        <v>520</v>
      </c>
      <c r="L19" s="425">
        <v>52.169545984795029</v>
      </c>
      <c r="M19" s="425">
        <v>1</v>
      </c>
      <c r="N19" s="426">
        <v>52.169545984795029</v>
      </c>
    </row>
    <row r="20" spans="1:14" ht="14.4" customHeight="1" x14ac:dyDescent="0.3">
      <c r="A20" s="421" t="s">
        <v>461</v>
      </c>
      <c r="B20" s="422" t="s">
        <v>462</v>
      </c>
      <c r="C20" s="423" t="s">
        <v>466</v>
      </c>
      <c r="D20" s="424" t="s">
        <v>678</v>
      </c>
      <c r="E20" s="423" t="s">
        <v>471</v>
      </c>
      <c r="F20" s="424" t="s">
        <v>679</v>
      </c>
      <c r="G20" s="423" t="s">
        <v>472</v>
      </c>
      <c r="H20" s="423" t="s">
        <v>521</v>
      </c>
      <c r="I20" s="423" t="s">
        <v>141</v>
      </c>
      <c r="J20" s="423" t="s">
        <v>522</v>
      </c>
      <c r="K20" s="423"/>
      <c r="L20" s="425">
        <v>75.165200900435039</v>
      </c>
      <c r="M20" s="425">
        <v>4</v>
      </c>
      <c r="N20" s="426">
        <v>300.66080360174016</v>
      </c>
    </row>
    <row r="21" spans="1:14" ht="14.4" customHeight="1" x14ac:dyDescent="0.3">
      <c r="A21" s="421" t="s">
        <v>461</v>
      </c>
      <c r="B21" s="422" t="s">
        <v>462</v>
      </c>
      <c r="C21" s="423" t="s">
        <v>466</v>
      </c>
      <c r="D21" s="424" t="s">
        <v>678</v>
      </c>
      <c r="E21" s="423" t="s">
        <v>471</v>
      </c>
      <c r="F21" s="424" t="s">
        <v>679</v>
      </c>
      <c r="G21" s="423" t="s">
        <v>472</v>
      </c>
      <c r="H21" s="423" t="s">
        <v>523</v>
      </c>
      <c r="I21" s="423" t="s">
        <v>141</v>
      </c>
      <c r="J21" s="423" t="s">
        <v>524</v>
      </c>
      <c r="K21" s="423"/>
      <c r="L21" s="425">
        <v>75.165129776170019</v>
      </c>
      <c r="M21" s="425">
        <v>1</v>
      </c>
      <c r="N21" s="426">
        <v>75.165129776170019</v>
      </c>
    </row>
    <row r="22" spans="1:14" ht="14.4" customHeight="1" x14ac:dyDescent="0.3">
      <c r="A22" s="421" t="s">
        <v>461</v>
      </c>
      <c r="B22" s="422" t="s">
        <v>462</v>
      </c>
      <c r="C22" s="423" t="s">
        <v>466</v>
      </c>
      <c r="D22" s="424" t="s">
        <v>678</v>
      </c>
      <c r="E22" s="423" t="s">
        <v>471</v>
      </c>
      <c r="F22" s="424" t="s">
        <v>679</v>
      </c>
      <c r="G22" s="423" t="s">
        <v>472</v>
      </c>
      <c r="H22" s="423" t="s">
        <v>525</v>
      </c>
      <c r="I22" s="423" t="s">
        <v>526</v>
      </c>
      <c r="J22" s="423" t="s">
        <v>515</v>
      </c>
      <c r="K22" s="423" t="s">
        <v>527</v>
      </c>
      <c r="L22" s="425">
        <v>23.08</v>
      </c>
      <c r="M22" s="425">
        <v>6</v>
      </c>
      <c r="N22" s="426">
        <v>138.47999999999999</v>
      </c>
    </row>
    <row r="23" spans="1:14" ht="14.4" customHeight="1" x14ac:dyDescent="0.3">
      <c r="A23" s="421" t="s">
        <v>461</v>
      </c>
      <c r="B23" s="422" t="s">
        <v>462</v>
      </c>
      <c r="C23" s="423" t="s">
        <v>466</v>
      </c>
      <c r="D23" s="424" t="s">
        <v>678</v>
      </c>
      <c r="E23" s="423" t="s">
        <v>471</v>
      </c>
      <c r="F23" s="424" t="s">
        <v>679</v>
      </c>
      <c r="G23" s="423" t="s">
        <v>472</v>
      </c>
      <c r="H23" s="423" t="s">
        <v>528</v>
      </c>
      <c r="I23" s="423" t="s">
        <v>529</v>
      </c>
      <c r="J23" s="423" t="s">
        <v>530</v>
      </c>
      <c r="K23" s="423" t="s">
        <v>531</v>
      </c>
      <c r="L23" s="425">
        <v>152.8530647928184</v>
      </c>
      <c r="M23" s="425">
        <v>435</v>
      </c>
      <c r="N23" s="426">
        <v>66491.083184875999</v>
      </c>
    </row>
    <row r="24" spans="1:14" ht="14.4" customHeight="1" x14ac:dyDescent="0.3">
      <c r="A24" s="421" t="s">
        <v>461</v>
      </c>
      <c r="B24" s="422" t="s">
        <v>462</v>
      </c>
      <c r="C24" s="423" t="s">
        <v>466</v>
      </c>
      <c r="D24" s="424" t="s">
        <v>678</v>
      </c>
      <c r="E24" s="423" t="s">
        <v>471</v>
      </c>
      <c r="F24" s="424" t="s">
        <v>679</v>
      </c>
      <c r="G24" s="423" t="s">
        <v>472</v>
      </c>
      <c r="H24" s="423" t="s">
        <v>532</v>
      </c>
      <c r="I24" s="423" t="s">
        <v>141</v>
      </c>
      <c r="J24" s="423" t="s">
        <v>533</v>
      </c>
      <c r="K24" s="423"/>
      <c r="L24" s="425">
        <v>84.650901337331547</v>
      </c>
      <c r="M24" s="425">
        <v>8</v>
      </c>
      <c r="N24" s="426">
        <v>677.20721069865237</v>
      </c>
    </row>
    <row r="25" spans="1:14" ht="14.4" customHeight="1" x14ac:dyDescent="0.3">
      <c r="A25" s="421" t="s">
        <v>461</v>
      </c>
      <c r="B25" s="422" t="s">
        <v>462</v>
      </c>
      <c r="C25" s="423" t="s">
        <v>466</v>
      </c>
      <c r="D25" s="424" t="s">
        <v>678</v>
      </c>
      <c r="E25" s="423" t="s">
        <v>471</v>
      </c>
      <c r="F25" s="424" t="s">
        <v>679</v>
      </c>
      <c r="G25" s="423" t="s">
        <v>472</v>
      </c>
      <c r="H25" s="423" t="s">
        <v>534</v>
      </c>
      <c r="I25" s="423" t="s">
        <v>141</v>
      </c>
      <c r="J25" s="423" t="s">
        <v>535</v>
      </c>
      <c r="K25" s="423"/>
      <c r="L25" s="425">
        <v>91.570317082155114</v>
      </c>
      <c r="M25" s="425">
        <v>4</v>
      </c>
      <c r="N25" s="426">
        <v>366.28126832862046</v>
      </c>
    </row>
    <row r="26" spans="1:14" ht="14.4" customHeight="1" x14ac:dyDescent="0.3">
      <c r="A26" s="421" t="s">
        <v>461</v>
      </c>
      <c r="B26" s="422" t="s">
        <v>462</v>
      </c>
      <c r="C26" s="423" t="s">
        <v>466</v>
      </c>
      <c r="D26" s="424" t="s">
        <v>678</v>
      </c>
      <c r="E26" s="423" t="s">
        <v>471</v>
      </c>
      <c r="F26" s="424" t="s">
        <v>679</v>
      </c>
      <c r="G26" s="423" t="s">
        <v>472</v>
      </c>
      <c r="H26" s="423" t="s">
        <v>536</v>
      </c>
      <c r="I26" s="423" t="s">
        <v>537</v>
      </c>
      <c r="J26" s="423" t="s">
        <v>538</v>
      </c>
      <c r="K26" s="423" t="s">
        <v>539</v>
      </c>
      <c r="L26" s="425">
        <v>57.980000000000025</v>
      </c>
      <c r="M26" s="425">
        <v>1</v>
      </c>
      <c r="N26" s="426">
        <v>57.980000000000025</v>
      </c>
    </row>
    <row r="27" spans="1:14" ht="14.4" customHeight="1" x14ac:dyDescent="0.3">
      <c r="A27" s="421" t="s">
        <v>461</v>
      </c>
      <c r="B27" s="422" t="s">
        <v>462</v>
      </c>
      <c r="C27" s="423" t="s">
        <v>466</v>
      </c>
      <c r="D27" s="424" t="s">
        <v>678</v>
      </c>
      <c r="E27" s="423" t="s">
        <v>471</v>
      </c>
      <c r="F27" s="424" t="s">
        <v>679</v>
      </c>
      <c r="G27" s="423" t="s">
        <v>472</v>
      </c>
      <c r="H27" s="423" t="s">
        <v>540</v>
      </c>
      <c r="I27" s="423" t="s">
        <v>141</v>
      </c>
      <c r="J27" s="423" t="s">
        <v>541</v>
      </c>
      <c r="K27" s="423"/>
      <c r="L27" s="425">
        <v>29.335585320824954</v>
      </c>
      <c r="M27" s="425">
        <v>20</v>
      </c>
      <c r="N27" s="426">
        <v>586.71170641649906</v>
      </c>
    </row>
    <row r="28" spans="1:14" ht="14.4" customHeight="1" x14ac:dyDescent="0.3">
      <c r="A28" s="421" t="s">
        <v>461</v>
      </c>
      <c r="B28" s="422" t="s">
        <v>462</v>
      </c>
      <c r="C28" s="423" t="s">
        <v>466</v>
      </c>
      <c r="D28" s="424" t="s">
        <v>678</v>
      </c>
      <c r="E28" s="423" t="s">
        <v>471</v>
      </c>
      <c r="F28" s="424" t="s">
        <v>679</v>
      </c>
      <c r="G28" s="423" t="s">
        <v>472</v>
      </c>
      <c r="H28" s="423" t="s">
        <v>542</v>
      </c>
      <c r="I28" s="423" t="s">
        <v>141</v>
      </c>
      <c r="J28" s="423" t="s">
        <v>543</v>
      </c>
      <c r="K28" s="423"/>
      <c r="L28" s="425">
        <v>123.14546246676322</v>
      </c>
      <c r="M28" s="425">
        <v>29</v>
      </c>
      <c r="N28" s="426">
        <v>3571.2184115361333</v>
      </c>
    </row>
    <row r="29" spans="1:14" ht="14.4" customHeight="1" x14ac:dyDescent="0.3">
      <c r="A29" s="421" t="s">
        <v>461</v>
      </c>
      <c r="B29" s="422" t="s">
        <v>462</v>
      </c>
      <c r="C29" s="423" t="s">
        <v>466</v>
      </c>
      <c r="D29" s="424" t="s">
        <v>678</v>
      </c>
      <c r="E29" s="423" t="s">
        <v>471</v>
      </c>
      <c r="F29" s="424" t="s">
        <v>679</v>
      </c>
      <c r="G29" s="423" t="s">
        <v>472</v>
      </c>
      <c r="H29" s="423" t="s">
        <v>544</v>
      </c>
      <c r="I29" s="423" t="s">
        <v>545</v>
      </c>
      <c r="J29" s="423" t="s">
        <v>546</v>
      </c>
      <c r="K29" s="423" t="s">
        <v>547</v>
      </c>
      <c r="L29" s="425">
        <v>24.439802439774244</v>
      </c>
      <c r="M29" s="425">
        <v>1</v>
      </c>
      <c r="N29" s="426">
        <v>24.439802439774244</v>
      </c>
    </row>
    <row r="30" spans="1:14" ht="14.4" customHeight="1" x14ac:dyDescent="0.3">
      <c r="A30" s="421" t="s">
        <v>461</v>
      </c>
      <c r="B30" s="422" t="s">
        <v>462</v>
      </c>
      <c r="C30" s="423" t="s">
        <v>466</v>
      </c>
      <c r="D30" s="424" t="s">
        <v>678</v>
      </c>
      <c r="E30" s="423" t="s">
        <v>471</v>
      </c>
      <c r="F30" s="424" t="s">
        <v>679</v>
      </c>
      <c r="G30" s="423" t="s">
        <v>472</v>
      </c>
      <c r="H30" s="423" t="s">
        <v>548</v>
      </c>
      <c r="I30" s="423" t="s">
        <v>549</v>
      </c>
      <c r="J30" s="423" t="s">
        <v>550</v>
      </c>
      <c r="K30" s="423" t="s">
        <v>551</v>
      </c>
      <c r="L30" s="425">
        <v>104.06947910743355</v>
      </c>
      <c r="M30" s="425">
        <v>1</v>
      </c>
      <c r="N30" s="426">
        <v>104.06947910743355</v>
      </c>
    </row>
    <row r="31" spans="1:14" ht="14.4" customHeight="1" x14ac:dyDescent="0.3">
      <c r="A31" s="421" t="s">
        <v>461</v>
      </c>
      <c r="B31" s="422" t="s">
        <v>462</v>
      </c>
      <c r="C31" s="423" t="s">
        <v>466</v>
      </c>
      <c r="D31" s="424" t="s">
        <v>678</v>
      </c>
      <c r="E31" s="423" t="s">
        <v>471</v>
      </c>
      <c r="F31" s="424" t="s">
        <v>679</v>
      </c>
      <c r="G31" s="423" t="s">
        <v>472</v>
      </c>
      <c r="H31" s="423" t="s">
        <v>552</v>
      </c>
      <c r="I31" s="423" t="s">
        <v>553</v>
      </c>
      <c r="J31" s="423" t="s">
        <v>554</v>
      </c>
      <c r="K31" s="423" t="s">
        <v>555</v>
      </c>
      <c r="L31" s="425">
        <v>64.459872772228707</v>
      </c>
      <c r="M31" s="425">
        <v>15</v>
      </c>
      <c r="N31" s="426">
        <v>966.89809158343064</v>
      </c>
    </row>
    <row r="32" spans="1:14" ht="14.4" customHeight="1" x14ac:dyDescent="0.3">
      <c r="A32" s="421" t="s">
        <v>461</v>
      </c>
      <c r="B32" s="422" t="s">
        <v>462</v>
      </c>
      <c r="C32" s="423" t="s">
        <v>466</v>
      </c>
      <c r="D32" s="424" t="s">
        <v>678</v>
      </c>
      <c r="E32" s="423" t="s">
        <v>471</v>
      </c>
      <c r="F32" s="424" t="s">
        <v>679</v>
      </c>
      <c r="G32" s="423" t="s">
        <v>472</v>
      </c>
      <c r="H32" s="423" t="s">
        <v>556</v>
      </c>
      <c r="I32" s="423" t="s">
        <v>141</v>
      </c>
      <c r="J32" s="423" t="s">
        <v>557</v>
      </c>
      <c r="K32" s="423" t="s">
        <v>558</v>
      </c>
      <c r="L32" s="425">
        <v>23.700496211165689</v>
      </c>
      <c r="M32" s="425">
        <v>48</v>
      </c>
      <c r="N32" s="426">
        <v>1137.6238181359531</v>
      </c>
    </row>
    <row r="33" spans="1:14" ht="14.4" customHeight="1" x14ac:dyDescent="0.3">
      <c r="A33" s="421" t="s">
        <v>461</v>
      </c>
      <c r="B33" s="422" t="s">
        <v>462</v>
      </c>
      <c r="C33" s="423" t="s">
        <v>466</v>
      </c>
      <c r="D33" s="424" t="s">
        <v>678</v>
      </c>
      <c r="E33" s="423" t="s">
        <v>471</v>
      </c>
      <c r="F33" s="424" t="s">
        <v>679</v>
      </c>
      <c r="G33" s="423" t="s">
        <v>472</v>
      </c>
      <c r="H33" s="423" t="s">
        <v>559</v>
      </c>
      <c r="I33" s="423" t="s">
        <v>141</v>
      </c>
      <c r="J33" s="423" t="s">
        <v>560</v>
      </c>
      <c r="K33" s="423"/>
      <c r="L33" s="425">
        <v>76.246292531598058</v>
      </c>
      <c r="M33" s="425">
        <v>6</v>
      </c>
      <c r="N33" s="426">
        <v>457.47775518958838</v>
      </c>
    </row>
    <row r="34" spans="1:14" ht="14.4" customHeight="1" x14ac:dyDescent="0.3">
      <c r="A34" s="421" t="s">
        <v>461</v>
      </c>
      <c r="B34" s="422" t="s">
        <v>462</v>
      </c>
      <c r="C34" s="423" t="s">
        <v>466</v>
      </c>
      <c r="D34" s="424" t="s">
        <v>678</v>
      </c>
      <c r="E34" s="423" t="s">
        <v>471</v>
      </c>
      <c r="F34" s="424" t="s">
        <v>679</v>
      </c>
      <c r="G34" s="423" t="s">
        <v>472</v>
      </c>
      <c r="H34" s="423" t="s">
        <v>561</v>
      </c>
      <c r="I34" s="423" t="s">
        <v>562</v>
      </c>
      <c r="J34" s="423" t="s">
        <v>563</v>
      </c>
      <c r="K34" s="423" t="s">
        <v>564</v>
      </c>
      <c r="L34" s="425">
        <v>37.058000000000007</v>
      </c>
      <c r="M34" s="425">
        <v>5</v>
      </c>
      <c r="N34" s="426">
        <v>185.29000000000002</v>
      </c>
    </row>
    <row r="35" spans="1:14" ht="14.4" customHeight="1" x14ac:dyDescent="0.3">
      <c r="A35" s="421" t="s">
        <v>461</v>
      </c>
      <c r="B35" s="422" t="s">
        <v>462</v>
      </c>
      <c r="C35" s="423" t="s">
        <v>466</v>
      </c>
      <c r="D35" s="424" t="s">
        <v>678</v>
      </c>
      <c r="E35" s="423" t="s">
        <v>471</v>
      </c>
      <c r="F35" s="424" t="s">
        <v>679</v>
      </c>
      <c r="G35" s="423" t="s">
        <v>472</v>
      </c>
      <c r="H35" s="423" t="s">
        <v>565</v>
      </c>
      <c r="I35" s="423" t="s">
        <v>141</v>
      </c>
      <c r="J35" s="423" t="s">
        <v>566</v>
      </c>
      <c r="K35" s="423"/>
      <c r="L35" s="425">
        <v>52.821493061982792</v>
      </c>
      <c r="M35" s="425">
        <v>5</v>
      </c>
      <c r="N35" s="426">
        <v>264.10746530991395</v>
      </c>
    </row>
    <row r="36" spans="1:14" ht="14.4" customHeight="1" x14ac:dyDescent="0.3">
      <c r="A36" s="421" t="s">
        <v>461</v>
      </c>
      <c r="B36" s="422" t="s">
        <v>462</v>
      </c>
      <c r="C36" s="423" t="s">
        <v>466</v>
      </c>
      <c r="D36" s="424" t="s">
        <v>678</v>
      </c>
      <c r="E36" s="423" t="s">
        <v>471</v>
      </c>
      <c r="F36" s="424" t="s">
        <v>679</v>
      </c>
      <c r="G36" s="423" t="s">
        <v>472</v>
      </c>
      <c r="H36" s="423" t="s">
        <v>567</v>
      </c>
      <c r="I36" s="423" t="s">
        <v>141</v>
      </c>
      <c r="J36" s="423" t="s">
        <v>568</v>
      </c>
      <c r="K36" s="423"/>
      <c r="L36" s="425">
        <v>48.277965622348617</v>
      </c>
      <c r="M36" s="425">
        <v>1</v>
      </c>
      <c r="N36" s="426">
        <v>48.277965622348617</v>
      </c>
    </row>
    <row r="37" spans="1:14" ht="14.4" customHeight="1" x14ac:dyDescent="0.3">
      <c r="A37" s="421" t="s">
        <v>461</v>
      </c>
      <c r="B37" s="422" t="s">
        <v>462</v>
      </c>
      <c r="C37" s="423" t="s">
        <v>466</v>
      </c>
      <c r="D37" s="424" t="s">
        <v>678</v>
      </c>
      <c r="E37" s="423" t="s">
        <v>471</v>
      </c>
      <c r="F37" s="424" t="s">
        <v>679</v>
      </c>
      <c r="G37" s="423" t="s">
        <v>472</v>
      </c>
      <c r="H37" s="423" t="s">
        <v>569</v>
      </c>
      <c r="I37" s="423" t="s">
        <v>141</v>
      </c>
      <c r="J37" s="423" t="s">
        <v>570</v>
      </c>
      <c r="K37" s="423"/>
      <c r="L37" s="425">
        <v>133.04150264493484</v>
      </c>
      <c r="M37" s="425">
        <v>1</v>
      </c>
      <c r="N37" s="426">
        <v>133.04150264493484</v>
      </c>
    </row>
    <row r="38" spans="1:14" ht="14.4" customHeight="1" x14ac:dyDescent="0.3">
      <c r="A38" s="421" t="s">
        <v>461</v>
      </c>
      <c r="B38" s="422" t="s">
        <v>462</v>
      </c>
      <c r="C38" s="423" t="s">
        <v>466</v>
      </c>
      <c r="D38" s="424" t="s">
        <v>678</v>
      </c>
      <c r="E38" s="423" t="s">
        <v>471</v>
      </c>
      <c r="F38" s="424" t="s">
        <v>679</v>
      </c>
      <c r="G38" s="423" t="s">
        <v>472</v>
      </c>
      <c r="H38" s="423" t="s">
        <v>571</v>
      </c>
      <c r="I38" s="423" t="s">
        <v>141</v>
      </c>
      <c r="J38" s="423" t="s">
        <v>572</v>
      </c>
      <c r="K38" s="423" t="s">
        <v>573</v>
      </c>
      <c r="L38" s="425">
        <v>86.160055993801407</v>
      </c>
      <c r="M38" s="425">
        <v>3</v>
      </c>
      <c r="N38" s="426">
        <v>258.48016798140424</v>
      </c>
    </row>
    <row r="39" spans="1:14" ht="14.4" customHeight="1" x14ac:dyDescent="0.3">
      <c r="A39" s="421" t="s">
        <v>461</v>
      </c>
      <c r="B39" s="422" t="s">
        <v>462</v>
      </c>
      <c r="C39" s="423" t="s">
        <v>466</v>
      </c>
      <c r="D39" s="424" t="s">
        <v>678</v>
      </c>
      <c r="E39" s="423" t="s">
        <v>471</v>
      </c>
      <c r="F39" s="424" t="s">
        <v>679</v>
      </c>
      <c r="G39" s="423" t="s">
        <v>472</v>
      </c>
      <c r="H39" s="423" t="s">
        <v>574</v>
      </c>
      <c r="I39" s="423" t="s">
        <v>141</v>
      </c>
      <c r="J39" s="423" t="s">
        <v>575</v>
      </c>
      <c r="K39" s="423" t="s">
        <v>576</v>
      </c>
      <c r="L39" s="425">
        <v>96.840000000000032</v>
      </c>
      <c r="M39" s="425">
        <v>1</v>
      </c>
      <c r="N39" s="426">
        <v>96.840000000000032</v>
      </c>
    </row>
    <row r="40" spans="1:14" ht="14.4" customHeight="1" x14ac:dyDescent="0.3">
      <c r="A40" s="421" t="s">
        <v>461</v>
      </c>
      <c r="B40" s="422" t="s">
        <v>462</v>
      </c>
      <c r="C40" s="423" t="s">
        <v>466</v>
      </c>
      <c r="D40" s="424" t="s">
        <v>678</v>
      </c>
      <c r="E40" s="423" t="s">
        <v>471</v>
      </c>
      <c r="F40" s="424" t="s">
        <v>679</v>
      </c>
      <c r="G40" s="423" t="s">
        <v>472</v>
      </c>
      <c r="H40" s="423" t="s">
        <v>577</v>
      </c>
      <c r="I40" s="423" t="s">
        <v>141</v>
      </c>
      <c r="J40" s="423" t="s">
        <v>578</v>
      </c>
      <c r="K40" s="423"/>
      <c r="L40" s="425">
        <v>119.29699412547747</v>
      </c>
      <c r="M40" s="425">
        <v>9</v>
      </c>
      <c r="N40" s="426">
        <v>1073.6729471292972</v>
      </c>
    </row>
    <row r="41" spans="1:14" ht="14.4" customHeight="1" x14ac:dyDescent="0.3">
      <c r="A41" s="421" t="s">
        <v>461</v>
      </c>
      <c r="B41" s="422" t="s">
        <v>462</v>
      </c>
      <c r="C41" s="423" t="s">
        <v>466</v>
      </c>
      <c r="D41" s="424" t="s">
        <v>678</v>
      </c>
      <c r="E41" s="423" t="s">
        <v>471</v>
      </c>
      <c r="F41" s="424" t="s">
        <v>679</v>
      </c>
      <c r="G41" s="423" t="s">
        <v>472</v>
      </c>
      <c r="H41" s="423" t="s">
        <v>579</v>
      </c>
      <c r="I41" s="423" t="s">
        <v>141</v>
      </c>
      <c r="J41" s="423" t="s">
        <v>580</v>
      </c>
      <c r="K41" s="423" t="s">
        <v>581</v>
      </c>
      <c r="L41" s="425">
        <v>74.390896466998768</v>
      </c>
      <c r="M41" s="425">
        <v>4</v>
      </c>
      <c r="N41" s="426">
        <v>297.56358586799507</v>
      </c>
    </row>
    <row r="42" spans="1:14" ht="14.4" customHeight="1" x14ac:dyDescent="0.3">
      <c r="A42" s="421" t="s">
        <v>461</v>
      </c>
      <c r="B42" s="422" t="s">
        <v>462</v>
      </c>
      <c r="C42" s="423" t="s">
        <v>466</v>
      </c>
      <c r="D42" s="424" t="s">
        <v>678</v>
      </c>
      <c r="E42" s="423" t="s">
        <v>471</v>
      </c>
      <c r="F42" s="424" t="s">
        <v>679</v>
      </c>
      <c r="G42" s="423" t="s">
        <v>472</v>
      </c>
      <c r="H42" s="423" t="s">
        <v>582</v>
      </c>
      <c r="I42" s="423" t="s">
        <v>141</v>
      </c>
      <c r="J42" s="423" t="s">
        <v>583</v>
      </c>
      <c r="K42" s="423"/>
      <c r="L42" s="425">
        <v>51.918922049698367</v>
      </c>
      <c r="M42" s="425">
        <v>4</v>
      </c>
      <c r="N42" s="426">
        <v>207.67568819879347</v>
      </c>
    </row>
    <row r="43" spans="1:14" ht="14.4" customHeight="1" x14ac:dyDescent="0.3">
      <c r="A43" s="421" t="s">
        <v>461</v>
      </c>
      <c r="B43" s="422" t="s">
        <v>462</v>
      </c>
      <c r="C43" s="423" t="s">
        <v>466</v>
      </c>
      <c r="D43" s="424" t="s">
        <v>678</v>
      </c>
      <c r="E43" s="423" t="s">
        <v>471</v>
      </c>
      <c r="F43" s="424" t="s">
        <v>679</v>
      </c>
      <c r="G43" s="423" t="s">
        <v>472</v>
      </c>
      <c r="H43" s="423" t="s">
        <v>584</v>
      </c>
      <c r="I43" s="423" t="s">
        <v>141</v>
      </c>
      <c r="J43" s="423" t="s">
        <v>585</v>
      </c>
      <c r="K43" s="423"/>
      <c r="L43" s="425">
        <v>39.104125684505298</v>
      </c>
      <c r="M43" s="425">
        <v>19</v>
      </c>
      <c r="N43" s="426">
        <v>742.97838800560066</v>
      </c>
    </row>
    <row r="44" spans="1:14" ht="14.4" customHeight="1" x14ac:dyDescent="0.3">
      <c r="A44" s="421" t="s">
        <v>461</v>
      </c>
      <c r="B44" s="422" t="s">
        <v>462</v>
      </c>
      <c r="C44" s="423" t="s">
        <v>466</v>
      </c>
      <c r="D44" s="424" t="s">
        <v>678</v>
      </c>
      <c r="E44" s="423" t="s">
        <v>471</v>
      </c>
      <c r="F44" s="424" t="s">
        <v>679</v>
      </c>
      <c r="G44" s="423" t="s">
        <v>472</v>
      </c>
      <c r="H44" s="423" t="s">
        <v>586</v>
      </c>
      <c r="I44" s="423" t="s">
        <v>141</v>
      </c>
      <c r="J44" s="423" t="s">
        <v>587</v>
      </c>
      <c r="K44" s="423"/>
      <c r="L44" s="425">
        <v>49.049843631504956</v>
      </c>
      <c r="M44" s="425">
        <v>2</v>
      </c>
      <c r="N44" s="426">
        <v>98.099687263009912</v>
      </c>
    </row>
    <row r="45" spans="1:14" ht="14.4" customHeight="1" x14ac:dyDescent="0.3">
      <c r="A45" s="421" t="s">
        <v>461</v>
      </c>
      <c r="B45" s="422" t="s">
        <v>462</v>
      </c>
      <c r="C45" s="423" t="s">
        <v>466</v>
      </c>
      <c r="D45" s="424" t="s">
        <v>678</v>
      </c>
      <c r="E45" s="423" t="s">
        <v>471</v>
      </c>
      <c r="F45" s="424" t="s">
        <v>679</v>
      </c>
      <c r="G45" s="423" t="s">
        <v>472</v>
      </c>
      <c r="H45" s="423" t="s">
        <v>588</v>
      </c>
      <c r="I45" s="423" t="s">
        <v>141</v>
      </c>
      <c r="J45" s="423" t="s">
        <v>589</v>
      </c>
      <c r="K45" s="423"/>
      <c r="L45" s="425">
        <v>70.202818959648909</v>
      </c>
      <c r="M45" s="425">
        <v>1</v>
      </c>
      <c r="N45" s="426">
        <v>70.202818959648909</v>
      </c>
    </row>
    <row r="46" spans="1:14" ht="14.4" customHeight="1" x14ac:dyDescent="0.3">
      <c r="A46" s="421" t="s">
        <v>461</v>
      </c>
      <c r="B46" s="422" t="s">
        <v>462</v>
      </c>
      <c r="C46" s="423" t="s">
        <v>466</v>
      </c>
      <c r="D46" s="424" t="s">
        <v>678</v>
      </c>
      <c r="E46" s="423" t="s">
        <v>471</v>
      </c>
      <c r="F46" s="424" t="s">
        <v>679</v>
      </c>
      <c r="G46" s="423" t="s">
        <v>472</v>
      </c>
      <c r="H46" s="423" t="s">
        <v>590</v>
      </c>
      <c r="I46" s="423" t="s">
        <v>141</v>
      </c>
      <c r="J46" s="423" t="s">
        <v>591</v>
      </c>
      <c r="K46" s="423"/>
      <c r="L46" s="425">
        <v>44.157445874089035</v>
      </c>
      <c r="M46" s="425">
        <v>5</v>
      </c>
      <c r="N46" s="426">
        <v>220.78722937044517</v>
      </c>
    </row>
    <row r="47" spans="1:14" ht="14.4" customHeight="1" x14ac:dyDescent="0.3">
      <c r="A47" s="421" t="s">
        <v>461</v>
      </c>
      <c r="B47" s="422" t="s">
        <v>462</v>
      </c>
      <c r="C47" s="423" t="s">
        <v>466</v>
      </c>
      <c r="D47" s="424" t="s">
        <v>678</v>
      </c>
      <c r="E47" s="423" t="s">
        <v>471</v>
      </c>
      <c r="F47" s="424" t="s">
        <v>679</v>
      </c>
      <c r="G47" s="423" t="s">
        <v>472</v>
      </c>
      <c r="H47" s="423" t="s">
        <v>592</v>
      </c>
      <c r="I47" s="423" t="s">
        <v>141</v>
      </c>
      <c r="J47" s="423" t="s">
        <v>593</v>
      </c>
      <c r="K47" s="423"/>
      <c r="L47" s="425">
        <v>41.373393838262317</v>
      </c>
      <c r="M47" s="425">
        <v>13</v>
      </c>
      <c r="N47" s="426">
        <v>537.8541198974101</v>
      </c>
    </row>
    <row r="48" spans="1:14" ht="14.4" customHeight="1" x14ac:dyDescent="0.3">
      <c r="A48" s="421" t="s">
        <v>461</v>
      </c>
      <c r="B48" s="422" t="s">
        <v>462</v>
      </c>
      <c r="C48" s="423" t="s">
        <v>466</v>
      </c>
      <c r="D48" s="424" t="s">
        <v>678</v>
      </c>
      <c r="E48" s="423" t="s">
        <v>471</v>
      </c>
      <c r="F48" s="424" t="s">
        <v>679</v>
      </c>
      <c r="G48" s="423" t="s">
        <v>472</v>
      </c>
      <c r="H48" s="423" t="s">
        <v>594</v>
      </c>
      <c r="I48" s="423" t="s">
        <v>595</v>
      </c>
      <c r="J48" s="423" t="s">
        <v>596</v>
      </c>
      <c r="K48" s="423" t="s">
        <v>597</v>
      </c>
      <c r="L48" s="425">
        <v>88.145300994654562</v>
      </c>
      <c r="M48" s="425">
        <v>22</v>
      </c>
      <c r="N48" s="426">
        <v>1939.1966218824002</v>
      </c>
    </row>
    <row r="49" spans="1:14" ht="14.4" customHeight="1" x14ac:dyDescent="0.3">
      <c r="A49" s="421" t="s">
        <v>461</v>
      </c>
      <c r="B49" s="422" t="s">
        <v>462</v>
      </c>
      <c r="C49" s="423" t="s">
        <v>466</v>
      </c>
      <c r="D49" s="424" t="s">
        <v>678</v>
      </c>
      <c r="E49" s="423" t="s">
        <v>471</v>
      </c>
      <c r="F49" s="424" t="s">
        <v>679</v>
      </c>
      <c r="G49" s="423" t="s">
        <v>472</v>
      </c>
      <c r="H49" s="423" t="s">
        <v>598</v>
      </c>
      <c r="I49" s="423" t="s">
        <v>141</v>
      </c>
      <c r="J49" s="423" t="s">
        <v>599</v>
      </c>
      <c r="K49" s="423"/>
      <c r="L49" s="425">
        <v>75.39955167892056</v>
      </c>
      <c r="M49" s="425">
        <v>6</v>
      </c>
      <c r="N49" s="426">
        <v>452.39731007352339</v>
      </c>
    </row>
    <row r="50" spans="1:14" ht="14.4" customHeight="1" x14ac:dyDescent="0.3">
      <c r="A50" s="421" t="s">
        <v>461</v>
      </c>
      <c r="B50" s="422" t="s">
        <v>462</v>
      </c>
      <c r="C50" s="423" t="s">
        <v>466</v>
      </c>
      <c r="D50" s="424" t="s">
        <v>678</v>
      </c>
      <c r="E50" s="423" t="s">
        <v>471</v>
      </c>
      <c r="F50" s="424" t="s">
        <v>679</v>
      </c>
      <c r="G50" s="423" t="s">
        <v>472</v>
      </c>
      <c r="H50" s="423" t="s">
        <v>600</v>
      </c>
      <c r="I50" s="423" t="s">
        <v>141</v>
      </c>
      <c r="J50" s="423" t="s">
        <v>601</v>
      </c>
      <c r="K50" s="423" t="s">
        <v>602</v>
      </c>
      <c r="L50" s="425">
        <v>97.677573713821161</v>
      </c>
      <c r="M50" s="425">
        <v>50</v>
      </c>
      <c r="N50" s="426">
        <v>4883.8786856910583</v>
      </c>
    </row>
    <row r="51" spans="1:14" ht="14.4" customHeight="1" x14ac:dyDescent="0.3">
      <c r="A51" s="421" t="s">
        <v>461</v>
      </c>
      <c r="B51" s="422" t="s">
        <v>462</v>
      </c>
      <c r="C51" s="423" t="s">
        <v>466</v>
      </c>
      <c r="D51" s="424" t="s">
        <v>678</v>
      </c>
      <c r="E51" s="423" t="s">
        <v>471</v>
      </c>
      <c r="F51" s="424" t="s">
        <v>679</v>
      </c>
      <c r="G51" s="423" t="s">
        <v>472</v>
      </c>
      <c r="H51" s="423" t="s">
        <v>603</v>
      </c>
      <c r="I51" s="423" t="s">
        <v>141</v>
      </c>
      <c r="J51" s="423" t="s">
        <v>604</v>
      </c>
      <c r="K51" s="423"/>
      <c r="L51" s="425">
        <v>58.130918603031319</v>
      </c>
      <c r="M51" s="425">
        <v>2</v>
      </c>
      <c r="N51" s="426">
        <v>116.26183720606264</v>
      </c>
    </row>
    <row r="52" spans="1:14" ht="14.4" customHeight="1" x14ac:dyDescent="0.3">
      <c r="A52" s="421" t="s">
        <v>461</v>
      </c>
      <c r="B52" s="422" t="s">
        <v>462</v>
      </c>
      <c r="C52" s="423" t="s">
        <v>466</v>
      </c>
      <c r="D52" s="424" t="s">
        <v>678</v>
      </c>
      <c r="E52" s="423" t="s">
        <v>471</v>
      </c>
      <c r="F52" s="424" t="s">
        <v>679</v>
      </c>
      <c r="G52" s="423" t="s">
        <v>472</v>
      </c>
      <c r="H52" s="423" t="s">
        <v>605</v>
      </c>
      <c r="I52" s="423" t="s">
        <v>141</v>
      </c>
      <c r="J52" s="423" t="s">
        <v>606</v>
      </c>
      <c r="K52" s="423"/>
      <c r="L52" s="425">
        <v>144.39381105843847</v>
      </c>
      <c r="M52" s="425">
        <v>1</v>
      </c>
      <c r="N52" s="426">
        <v>144.39381105843847</v>
      </c>
    </row>
    <row r="53" spans="1:14" ht="14.4" customHeight="1" x14ac:dyDescent="0.3">
      <c r="A53" s="421" t="s">
        <v>461</v>
      </c>
      <c r="B53" s="422" t="s">
        <v>462</v>
      </c>
      <c r="C53" s="423" t="s">
        <v>466</v>
      </c>
      <c r="D53" s="424" t="s">
        <v>678</v>
      </c>
      <c r="E53" s="423" t="s">
        <v>471</v>
      </c>
      <c r="F53" s="424" t="s">
        <v>679</v>
      </c>
      <c r="G53" s="423" t="s">
        <v>472</v>
      </c>
      <c r="H53" s="423" t="s">
        <v>607</v>
      </c>
      <c r="I53" s="423" t="s">
        <v>141</v>
      </c>
      <c r="J53" s="423" t="s">
        <v>608</v>
      </c>
      <c r="K53" s="423"/>
      <c r="L53" s="425">
        <v>73.398994616175145</v>
      </c>
      <c r="M53" s="425">
        <v>10</v>
      </c>
      <c r="N53" s="426">
        <v>733.9899461617515</v>
      </c>
    </row>
    <row r="54" spans="1:14" ht="14.4" customHeight="1" x14ac:dyDescent="0.3">
      <c r="A54" s="421" t="s">
        <v>461</v>
      </c>
      <c r="B54" s="422" t="s">
        <v>462</v>
      </c>
      <c r="C54" s="423" t="s">
        <v>466</v>
      </c>
      <c r="D54" s="424" t="s">
        <v>678</v>
      </c>
      <c r="E54" s="423" t="s">
        <v>471</v>
      </c>
      <c r="F54" s="424" t="s">
        <v>679</v>
      </c>
      <c r="G54" s="423" t="s">
        <v>472</v>
      </c>
      <c r="H54" s="423" t="s">
        <v>609</v>
      </c>
      <c r="I54" s="423" t="s">
        <v>610</v>
      </c>
      <c r="J54" s="423" t="s">
        <v>611</v>
      </c>
      <c r="K54" s="423" t="s">
        <v>612</v>
      </c>
      <c r="L54" s="425">
        <v>452.75999999999988</v>
      </c>
      <c r="M54" s="425">
        <v>5</v>
      </c>
      <c r="N54" s="426">
        <v>2263.7999999999993</v>
      </c>
    </row>
    <row r="55" spans="1:14" ht="14.4" customHeight="1" x14ac:dyDescent="0.3">
      <c r="A55" s="421" t="s">
        <v>461</v>
      </c>
      <c r="B55" s="422" t="s">
        <v>462</v>
      </c>
      <c r="C55" s="423" t="s">
        <v>466</v>
      </c>
      <c r="D55" s="424" t="s">
        <v>678</v>
      </c>
      <c r="E55" s="423" t="s">
        <v>471</v>
      </c>
      <c r="F55" s="424" t="s">
        <v>679</v>
      </c>
      <c r="G55" s="423" t="s">
        <v>472</v>
      </c>
      <c r="H55" s="423" t="s">
        <v>613</v>
      </c>
      <c r="I55" s="423" t="s">
        <v>614</v>
      </c>
      <c r="J55" s="423" t="s">
        <v>615</v>
      </c>
      <c r="K55" s="423" t="s">
        <v>616</v>
      </c>
      <c r="L55" s="425">
        <v>192.0499975424847</v>
      </c>
      <c r="M55" s="425">
        <v>6</v>
      </c>
      <c r="N55" s="426">
        <v>1152.2999852549083</v>
      </c>
    </row>
    <row r="56" spans="1:14" ht="14.4" customHeight="1" x14ac:dyDescent="0.3">
      <c r="A56" s="421" t="s">
        <v>461</v>
      </c>
      <c r="B56" s="422" t="s">
        <v>462</v>
      </c>
      <c r="C56" s="423" t="s">
        <v>466</v>
      </c>
      <c r="D56" s="424" t="s">
        <v>678</v>
      </c>
      <c r="E56" s="423" t="s">
        <v>471</v>
      </c>
      <c r="F56" s="424" t="s">
        <v>679</v>
      </c>
      <c r="G56" s="423" t="s">
        <v>472</v>
      </c>
      <c r="H56" s="423" t="s">
        <v>617</v>
      </c>
      <c r="I56" s="423" t="s">
        <v>141</v>
      </c>
      <c r="J56" s="423" t="s">
        <v>618</v>
      </c>
      <c r="K56" s="423"/>
      <c r="L56" s="425">
        <v>108.77000000000002</v>
      </c>
      <c r="M56" s="425">
        <v>3</v>
      </c>
      <c r="N56" s="426">
        <v>326.31000000000006</v>
      </c>
    </row>
    <row r="57" spans="1:14" ht="14.4" customHeight="1" x14ac:dyDescent="0.3">
      <c r="A57" s="421" t="s">
        <v>461</v>
      </c>
      <c r="B57" s="422" t="s">
        <v>462</v>
      </c>
      <c r="C57" s="423" t="s">
        <v>466</v>
      </c>
      <c r="D57" s="424" t="s">
        <v>678</v>
      </c>
      <c r="E57" s="423" t="s">
        <v>471</v>
      </c>
      <c r="F57" s="424" t="s">
        <v>679</v>
      </c>
      <c r="G57" s="423" t="s">
        <v>472</v>
      </c>
      <c r="H57" s="423" t="s">
        <v>619</v>
      </c>
      <c r="I57" s="423" t="s">
        <v>141</v>
      </c>
      <c r="J57" s="423" t="s">
        <v>620</v>
      </c>
      <c r="K57" s="423"/>
      <c r="L57" s="425">
        <v>38.977594192621737</v>
      </c>
      <c r="M57" s="425">
        <v>7</v>
      </c>
      <c r="N57" s="426">
        <v>272.84315934835217</v>
      </c>
    </row>
    <row r="58" spans="1:14" ht="14.4" customHeight="1" x14ac:dyDescent="0.3">
      <c r="A58" s="421" t="s">
        <v>461</v>
      </c>
      <c r="B58" s="422" t="s">
        <v>462</v>
      </c>
      <c r="C58" s="423" t="s">
        <v>466</v>
      </c>
      <c r="D58" s="424" t="s">
        <v>678</v>
      </c>
      <c r="E58" s="423" t="s">
        <v>471</v>
      </c>
      <c r="F58" s="424" t="s">
        <v>679</v>
      </c>
      <c r="G58" s="423" t="s">
        <v>472</v>
      </c>
      <c r="H58" s="423" t="s">
        <v>621</v>
      </c>
      <c r="I58" s="423" t="s">
        <v>141</v>
      </c>
      <c r="J58" s="423" t="s">
        <v>622</v>
      </c>
      <c r="K58" s="423"/>
      <c r="L58" s="425">
        <v>74.591336463048364</v>
      </c>
      <c r="M58" s="425">
        <v>22</v>
      </c>
      <c r="N58" s="426">
        <v>1641.0094021870641</v>
      </c>
    </row>
    <row r="59" spans="1:14" ht="14.4" customHeight="1" x14ac:dyDescent="0.3">
      <c r="A59" s="421" t="s">
        <v>461</v>
      </c>
      <c r="B59" s="422" t="s">
        <v>462</v>
      </c>
      <c r="C59" s="423" t="s">
        <v>466</v>
      </c>
      <c r="D59" s="424" t="s">
        <v>678</v>
      </c>
      <c r="E59" s="423" t="s">
        <v>471</v>
      </c>
      <c r="F59" s="424" t="s">
        <v>679</v>
      </c>
      <c r="G59" s="423" t="s">
        <v>472</v>
      </c>
      <c r="H59" s="423" t="s">
        <v>623</v>
      </c>
      <c r="I59" s="423" t="s">
        <v>141</v>
      </c>
      <c r="J59" s="423" t="s">
        <v>624</v>
      </c>
      <c r="K59" s="423"/>
      <c r="L59" s="425">
        <v>104.73713926950502</v>
      </c>
      <c r="M59" s="425">
        <v>8</v>
      </c>
      <c r="N59" s="426">
        <v>837.89711415604017</v>
      </c>
    </row>
    <row r="60" spans="1:14" ht="14.4" customHeight="1" x14ac:dyDescent="0.3">
      <c r="A60" s="421" t="s">
        <v>461</v>
      </c>
      <c r="B60" s="422" t="s">
        <v>462</v>
      </c>
      <c r="C60" s="423" t="s">
        <v>466</v>
      </c>
      <c r="D60" s="424" t="s">
        <v>678</v>
      </c>
      <c r="E60" s="423" t="s">
        <v>471</v>
      </c>
      <c r="F60" s="424" t="s">
        <v>679</v>
      </c>
      <c r="G60" s="423" t="s">
        <v>472</v>
      </c>
      <c r="H60" s="423" t="s">
        <v>625</v>
      </c>
      <c r="I60" s="423" t="s">
        <v>141</v>
      </c>
      <c r="J60" s="423" t="s">
        <v>626</v>
      </c>
      <c r="K60" s="423"/>
      <c r="L60" s="425">
        <v>104.60976966080835</v>
      </c>
      <c r="M60" s="425">
        <v>6</v>
      </c>
      <c r="N60" s="426">
        <v>627.65861796485012</v>
      </c>
    </row>
    <row r="61" spans="1:14" ht="14.4" customHeight="1" x14ac:dyDescent="0.3">
      <c r="A61" s="421" t="s">
        <v>461</v>
      </c>
      <c r="B61" s="422" t="s">
        <v>462</v>
      </c>
      <c r="C61" s="423" t="s">
        <v>466</v>
      </c>
      <c r="D61" s="424" t="s">
        <v>678</v>
      </c>
      <c r="E61" s="423" t="s">
        <v>471</v>
      </c>
      <c r="F61" s="424" t="s">
        <v>679</v>
      </c>
      <c r="G61" s="423" t="s">
        <v>472</v>
      </c>
      <c r="H61" s="423" t="s">
        <v>627</v>
      </c>
      <c r="I61" s="423" t="s">
        <v>141</v>
      </c>
      <c r="J61" s="423" t="s">
        <v>628</v>
      </c>
      <c r="K61" s="423"/>
      <c r="L61" s="425">
        <v>108.30987665528545</v>
      </c>
      <c r="M61" s="425">
        <v>15</v>
      </c>
      <c r="N61" s="426">
        <v>1624.6481498292817</v>
      </c>
    </row>
    <row r="62" spans="1:14" ht="14.4" customHeight="1" x14ac:dyDescent="0.3">
      <c r="A62" s="421" t="s">
        <v>461</v>
      </c>
      <c r="B62" s="422" t="s">
        <v>462</v>
      </c>
      <c r="C62" s="423" t="s">
        <v>466</v>
      </c>
      <c r="D62" s="424" t="s">
        <v>678</v>
      </c>
      <c r="E62" s="423" t="s">
        <v>471</v>
      </c>
      <c r="F62" s="424" t="s">
        <v>679</v>
      </c>
      <c r="G62" s="423" t="s">
        <v>472</v>
      </c>
      <c r="H62" s="423" t="s">
        <v>629</v>
      </c>
      <c r="I62" s="423" t="s">
        <v>141</v>
      </c>
      <c r="J62" s="423" t="s">
        <v>630</v>
      </c>
      <c r="K62" s="423"/>
      <c r="L62" s="425">
        <v>40.859300957970639</v>
      </c>
      <c r="M62" s="425">
        <v>21</v>
      </c>
      <c r="N62" s="426">
        <v>858.04532011738343</v>
      </c>
    </row>
    <row r="63" spans="1:14" ht="14.4" customHeight="1" x14ac:dyDescent="0.3">
      <c r="A63" s="421" t="s">
        <v>461</v>
      </c>
      <c r="B63" s="422" t="s">
        <v>462</v>
      </c>
      <c r="C63" s="423" t="s">
        <v>466</v>
      </c>
      <c r="D63" s="424" t="s">
        <v>678</v>
      </c>
      <c r="E63" s="423" t="s">
        <v>471</v>
      </c>
      <c r="F63" s="424" t="s">
        <v>679</v>
      </c>
      <c r="G63" s="423" t="s">
        <v>472</v>
      </c>
      <c r="H63" s="423" t="s">
        <v>631</v>
      </c>
      <c r="I63" s="423" t="s">
        <v>141</v>
      </c>
      <c r="J63" s="423" t="s">
        <v>632</v>
      </c>
      <c r="K63" s="423"/>
      <c r="L63" s="425">
        <v>71.76658501352469</v>
      </c>
      <c r="M63" s="425">
        <v>13</v>
      </c>
      <c r="N63" s="426">
        <v>932.96560517582088</v>
      </c>
    </row>
    <row r="64" spans="1:14" ht="14.4" customHeight="1" x14ac:dyDescent="0.3">
      <c r="A64" s="421" t="s">
        <v>461</v>
      </c>
      <c r="B64" s="422" t="s">
        <v>462</v>
      </c>
      <c r="C64" s="423" t="s">
        <v>466</v>
      </c>
      <c r="D64" s="424" t="s">
        <v>678</v>
      </c>
      <c r="E64" s="423" t="s">
        <v>471</v>
      </c>
      <c r="F64" s="424" t="s">
        <v>679</v>
      </c>
      <c r="G64" s="423" t="s">
        <v>472</v>
      </c>
      <c r="H64" s="423" t="s">
        <v>633</v>
      </c>
      <c r="I64" s="423" t="s">
        <v>141</v>
      </c>
      <c r="J64" s="423" t="s">
        <v>634</v>
      </c>
      <c r="K64" s="423"/>
      <c r="L64" s="425">
        <v>47.055518356379736</v>
      </c>
      <c r="M64" s="425">
        <v>1</v>
      </c>
      <c r="N64" s="426">
        <v>47.055518356379736</v>
      </c>
    </row>
    <row r="65" spans="1:14" ht="14.4" customHeight="1" x14ac:dyDescent="0.3">
      <c r="A65" s="421" t="s">
        <v>461</v>
      </c>
      <c r="B65" s="422" t="s">
        <v>462</v>
      </c>
      <c r="C65" s="423" t="s">
        <v>466</v>
      </c>
      <c r="D65" s="424" t="s">
        <v>678</v>
      </c>
      <c r="E65" s="423" t="s">
        <v>471</v>
      </c>
      <c r="F65" s="424" t="s">
        <v>679</v>
      </c>
      <c r="G65" s="423" t="s">
        <v>472</v>
      </c>
      <c r="H65" s="423" t="s">
        <v>635</v>
      </c>
      <c r="I65" s="423" t="s">
        <v>141</v>
      </c>
      <c r="J65" s="423" t="s">
        <v>636</v>
      </c>
      <c r="K65" s="423"/>
      <c r="L65" s="425">
        <v>79.068314779195092</v>
      </c>
      <c r="M65" s="425">
        <v>19</v>
      </c>
      <c r="N65" s="426">
        <v>1502.2979808047069</v>
      </c>
    </row>
    <row r="66" spans="1:14" ht="14.4" customHeight="1" x14ac:dyDescent="0.3">
      <c r="A66" s="421" t="s">
        <v>461</v>
      </c>
      <c r="B66" s="422" t="s">
        <v>462</v>
      </c>
      <c r="C66" s="423" t="s">
        <v>466</v>
      </c>
      <c r="D66" s="424" t="s">
        <v>678</v>
      </c>
      <c r="E66" s="423" t="s">
        <v>471</v>
      </c>
      <c r="F66" s="424" t="s">
        <v>679</v>
      </c>
      <c r="G66" s="423" t="s">
        <v>472</v>
      </c>
      <c r="H66" s="423" t="s">
        <v>637</v>
      </c>
      <c r="I66" s="423" t="s">
        <v>141</v>
      </c>
      <c r="J66" s="423" t="s">
        <v>638</v>
      </c>
      <c r="K66" s="423" t="s">
        <v>602</v>
      </c>
      <c r="L66" s="425">
        <v>77.241089874773692</v>
      </c>
      <c r="M66" s="425">
        <v>58</v>
      </c>
      <c r="N66" s="426">
        <v>4479.9832127368745</v>
      </c>
    </row>
    <row r="67" spans="1:14" ht="14.4" customHeight="1" x14ac:dyDescent="0.3">
      <c r="A67" s="421" t="s">
        <v>461</v>
      </c>
      <c r="B67" s="422" t="s">
        <v>462</v>
      </c>
      <c r="C67" s="423" t="s">
        <v>466</v>
      </c>
      <c r="D67" s="424" t="s">
        <v>678</v>
      </c>
      <c r="E67" s="423" t="s">
        <v>471</v>
      </c>
      <c r="F67" s="424" t="s">
        <v>679</v>
      </c>
      <c r="G67" s="423" t="s">
        <v>472</v>
      </c>
      <c r="H67" s="423" t="s">
        <v>639</v>
      </c>
      <c r="I67" s="423" t="s">
        <v>141</v>
      </c>
      <c r="J67" s="423" t="s">
        <v>640</v>
      </c>
      <c r="K67" s="423" t="s">
        <v>602</v>
      </c>
      <c r="L67" s="425">
        <v>74.437968998180054</v>
      </c>
      <c r="M67" s="425">
        <v>17</v>
      </c>
      <c r="N67" s="426">
        <v>1265.4454729690608</v>
      </c>
    </row>
    <row r="68" spans="1:14" ht="14.4" customHeight="1" x14ac:dyDescent="0.3">
      <c r="A68" s="421" t="s">
        <v>461</v>
      </c>
      <c r="B68" s="422" t="s">
        <v>462</v>
      </c>
      <c r="C68" s="423" t="s">
        <v>466</v>
      </c>
      <c r="D68" s="424" t="s">
        <v>678</v>
      </c>
      <c r="E68" s="423" t="s">
        <v>471</v>
      </c>
      <c r="F68" s="424" t="s">
        <v>679</v>
      </c>
      <c r="G68" s="423" t="s">
        <v>472</v>
      </c>
      <c r="H68" s="423" t="s">
        <v>641</v>
      </c>
      <c r="I68" s="423" t="s">
        <v>141</v>
      </c>
      <c r="J68" s="423" t="s">
        <v>642</v>
      </c>
      <c r="K68" s="423"/>
      <c r="L68" s="425">
        <v>181.93051122665725</v>
      </c>
      <c r="M68" s="425">
        <v>65</v>
      </c>
      <c r="N68" s="426">
        <v>11825.483229732721</v>
      </c>
    </row>
    <row r="69" spans="1:14" ht="14.4" customHeight="1" x14ac:dyDescent="0.3">
      <c r="A69" s="421" t="s">
        <v>461</v>
      </c>
      <c r="B69" s="422" t="s">
        <v>462</v>
      </c>
      <c r="C69" s="423" t="s">
        <v>466</v>
      </c>
      <c r="D69" s="424" t="s">
        <v>678</v>
      </c>
      <c r="E69" s="423" t="s">
        <v>471</v>
      </c>
      <c r="F69" s="424" t="s">
        <v>679</v>
      </c>
      <c r="G69" s="423" t="s">
        <v>472</v>
      </c>
      <c r="H69" s="423" t="s">
        <v>643</v>
      </c>
      <c r="I69" s="423" t="s">
        <v>644</v>
      </c>
      <c r="J69" s="423" t="s">
        <v>645</v>
      </c>
      <c r="K69" s="423" t="s">
        <v>646</v>
      </c>
      <c r="L69" s="425">
        <v>150.05967810757107</v>
      </c>
      <c r="M69" s="425">
        <v>7</v>
      </c>
      <c r="N69" s="426">
        <v>1050.4177467529976</v>
      </c>
    </row>
    <row r="70" spans="1:14" ht="14.4" customHeight="1" x14ac:dyDescent="0.3">
      <c r="A70" s="421" t="s">
        <v>461</v>
      </c>
      <c r="B70" s="422" t="s">
        <v>462</v>
      </c>
      <c r="C70" s="423" t="s">
        <v>466</v>
      </c>
      <c r="D70" s="424" t="s">
        <v>678</v>
      </c>
      <c r="E70" s="423" t="s">
        <v>471</v>
      </c>
      <c r="F70" s="424" t="s">
        <v>679</v>
      </c>
      <c r="G70" s="423" t="s">
        <v>472</v>
      </c>
      <c r="H70" s="423" t="s">
        <v>647</v>
      </c>
      <c r="I70" s="423" t="s">
        <v>141</v>
      </c>
      <c r="J70" s="423" t="s">
        <v>648</v>
      </c>
      <c r="K70" s="423"/>
      <c r="L70" s="425">
        <v>118.3</v>
      </c>
      <c r="M70" s="425">
        <v>2</v>
      </c>
      <c r="N70" s="426">
        <v>236.6</v>
      </c>
    </row>
    <row r="71" spans="1:14" ht="14.4" customHeight="1" x14ac:dyDescent="0.3">
      <c r="A71" s="421" t="s">
        <v>461</v>
      </c>
      <c r="B71" s="422" t="s">
        <v>462</v>
      </c>
      <c r="C71" s="423" t="s">
        <v>466</v>
      </c>
      <c r="D71" s="424" t="s">
        <v>678</v>
      </c>
      <c r="E71" s="423" t="s">
        <v>471</v>
      </c>
      <c r="F71" s="424" t="s">
        <v>679</v>
      </c>
      <c r="G71" s="423" t="s">
        <v>472</v>
      </c>
      <c r="H71" s="423" t="s">
        <v>649</v>
      </c>
      <c r="I71" s="423" t="s">
        <v>141</v>
      </c>
      <c r="J71" s="423" t="s">
        <v>650</v>
      </c>
      <c r="K71" s="423"/>
      <c r="L71" s="425">
        <v>37.349999999999994</v>
      </c>
      <c r="M71" s="425">
        <v>1</v>
      </c>
      <c r="N71" s="426">
        <v>37.349999999999994</v>
      </c>
    </row>
    <row r="72" spans="1:14" ht="14.4" customHeight="1" x14ac:dyDescent="0.3">
      <c r="A72" s="421" t="s">
        <v>461</v>
      </c>
      <c r="B72" s="422" t="s">
        <v>462</v>
      </c>
      <c r="C72" s="423" t="s">
        <v>466</v>
      </c>
      <c r="D72" s="424" t="s">
        <v>678</v>
      </c>
      <c r="E72" s="423" t="s">
        <v>471</v>
      </c>
      <c r="F72" s="424" t="s">
        <v>679</v>
      </c>
      <c r="G72" s="423" t="s">
        <v>472</v>
      </c>
      <c r="H72" s="423" t="s">
        <v>651</v>
      </c>
      <c r="I72" s="423" t="s">
        <v>651</v>
      </c>
      <c r="J72" s="423" t="s">
        <v>652</v>
      </c>
      <c r="K72" s="423" t="s">
        <v>653</v>
      </c>
      <c r="L72" s="425">
        <v>116.96</v>
      </c>
      <c r="M72" s="425">
        <v>5</v>
      </c>
      <c r="N72" s="426">
        <v>584.79999999999995</v>
      </c>
    </row>
    <row r="73" spans="1:14" ht="14.4" customHeight="1" x14ac:dyDescent="0.3">
      <c r="A73" s="421" t="s">
        <v>461</v>
      </c>
      <c r="B73" s="422" t="s">
        <v>462</v>
      </c>
      <c r="C73" s="423" t="s">
        <v>466</v>
      </c>
      <c r="D73" s="424" t="s">
        <v>678</v>
      </c>
      <c r="E73" s="423" t="s">
        <v>471</v>
      </c>
      <c r="F73" s="424" t="s">
        <v>679</v>
      </c>
      <c r="G73" s="423" t="s">
        <v>472</v>
      </c>
      <c r="H73" s="423" t="s">
        <v>654</v>
      </c>
      <c r="I73" s="423" t="s">
        <v>654</v>
      </c>
      <c r="J73" s="423" t="s">
        <v>655</v>
      </c>
      <c r="K73" s="423" t="s">
        <v>656</v>
      </c>
      <c r="L73" s="425">
        <v>171.85620000000003</v>
      </c>
      <c r="M73" s="425">
        <v>10</v>
      </c>
      <c r="N73" s="426">
        <v>1718.5620000000004</v>
      </c>
    </row>
    <row r="74" spans="1:14" ht="14.4" customHeight="1" x14ac:dyDescent="0.3">
      <c r="A74" s="421" t="s">
        <v>461</v>
      </c>
      <c r="B74" s="422" t="s">
        <v>462</v>
      </c>
      <c r="C74" s="423" t="s">
        <v>466</v>
      </c>
      <c r="D74" s="424" t="s">
        <v>678</v>
      </c>
      <c r="E74" s="423" t="s">
        <v>471</v>
      </c>
      <c r="F74" s="424" t="s">
        <v>679</v>
      </c>
      <c r="G74" s="423" t="s">
        <v>472</v>
      </c>
      <c r="H74" s="423" t="s">
        <v>657</v>
      </c>
      <c r="I74" s="423" t="s">
        <v>657</v>
      </c>
      <c r="J74" s="423" t="s">
        <v>554</v>
      </c>
      <c r="K74" s="423" t="s">
        <v>658</v>
      </c>
      <c r="L74" s="425">
        <v>250.8</v>
      </c>
      <c r="M74" s="425">
        <v>1</v>
      </c>
      <c r="N74" s="426">
        <v>250.8</v>
      </c>
    </row>
    <row r="75" spans="1:14" ht="14.4" customHeight="1" x14ac:dyDescent="0.3">
      <c r="A75" s="421" t="s">
        <v>461</v>
      </c>
      <c r="B75" s="422" t="s">
        <v>462</v>
      </c>
      <c r="C75" s="423" t="s">
        <v>466</v>
      </c>
      <c r="D75" s="424" t="s">
        <v>678</v>
      </c>
      <c r="E75" s="423" t="s">
        <v>659</v>
      </c>
      <c r="F75" s="424" t="s">
        <v>680</v>
      </c>
      <c r="G75" s="423" t="s">
        <v>472</v>
      </c>
      <c r="H75" s="423" t="s">
        <v>660</v>
      </c>
      <c r="I75" s="423" t="s">
        <v>661</v>
      </c>
      <c r="J75" s="423" t="s">
        <v>662</v>
      </c>
      <c r="K75" s="423" t="s">
        <v>663</v>
      </c>
      <c r="L75" s="425">
        <v>82.810001537735616</v>
      </c>
      <c r="M75" s="425">
        <v>1</v>
      </c>
      <c r="N75" s="426">
        <v>82.810001537735616</v>
      </c>
    </row>
    <row r="76" spans="1:14" ht="14.4" customHeight="1" x14ac:dyDescent="0.3">
      <c r="A76" s="421" t="s">
        <v>461</v>
      </c>
      <c r="B76" s="422" t="s">
        <v>462</v>
      </c>
      <c r="C76" s="423" t="s">
        <v>466</v>
      </c>
      <c r="D76" s="424" t="s">
        <v>678</v>
      </c>
      <c r="E76" s="423" t="s">
        <v>659</v>
      </c>
      <c r="F76" s="424" t="s">
        <v>680</v>
      </c>
      <c r="G76" s="423" t="s">
        <v>472</v>
      </c>
      <c r="H76" s="423" t="s">
        <v>664</v>
      </c>
      <c r="I76" s="423" t="s">
        <v>665</v>
      </c>
      <c r="J76" s="423" t="s">
        <v>666</v>
      </c>
      <c r="K76" s="423" t="s">
        <v>667</v>
      </c>
      <c r="L76" s="425">
        <v>104.42</v>
      </c>
      <c r="M76" s="425">
        <v>1</v>
      </c>
      <c r="N76" s="426">
        <v>104.42</v>
      </c>
    </row>
    <row r="77" spans="1:14" ht="14.4" customHeight="1" x14ac:dyDescent="0.3">
      <c r="A77" s="421" t="s">
        <v>461</v>
      </c>
      <c r="B77" s="422" t="s">
        <v>462</v>
      </c>
      <c r="C77" s="423" t="s">
        <v>466</v>
      </c>
      <c r="D77" s="424" t="s">
        <v>678</v>
      </c>
      <c r="E77" s="423" t="s">
        <v>659</v>
      </c>
      <c r="F77" s="424" t="s">
        <v>680</v>
      </c>
      <c r="G77" s="423" t="s">
        <v>668</v>
      </c>
      <c r="H77" s="423" t="s">
        <v>669</v>
      </c>
      <c r="I77" s="423" t="s">
        <v>670</v>
      </c>
      <c r="J77" s="423" t="s">
        <v>671</v>
      </c>
      <c r="K77" s="423" t="s">
        <v>672</v>
      </c>
      <c r="L77" s="425">
        <v>114.36256970806421</v>
      </c>
      <c r="M77" s="425">
        <v>7</v>
      </c>
      <c r="N77" s="426">
        <v>800.53798795644946</v>
      </c>
    </row>
    <row r="78" spans="1:14" ht="14.4" customHeight="1" thickBot="1" x14ac:dyDescent="0.35">
      <c r="A78" s="427" t="s">
        <v>461</v>
      </c>
      <c r="B78" s="428" t="s">
        <v>462</v>
      </c>
      <c r="C78" s="429" t="s">
        <v>466</v>
      </c>
      <c r="D78" s="430" t="s">
        <v>678</v>
      </c>
      <c r="E78" s="429" t="s">
        <v>673</v>
      </c>
      <c r="F78" s="430" t="s">
        <v>681</v>
      </c>
      <c r="G78" s="429" t="s">
        <v>472</v>
      </c>
      <c r="H78" s="429" t="s">
        <v>674</v>
      </c>
      <c r="I78" s="429" t="s">
        <v>675</v>
      </c>
      <c r="J78" s="429" t="s">
        <v>676</v>
      </c>
      <c r="K78" s="429" t="s">
        <v>677</v>
      </c>
      <c r="L78" s="431">
        <v>101.05000000000003</v>
      </c>
      <c r="M78" s="431">
        <v>1</v>
      </c>
      <c r="N78" s="432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3" t="s">
        <v>123</v>
      </c>
      <c r="B4" s="434" t="s">
        <v>14</v>
      </c>
      <c r="C4" s="435" t="s">
        <v>2</v>
      </c>
      <c r="D4" s="434" t="s">
        <v>14</v>
      </c>
      <c r="E4" s="435" t="s">
        <v>2</v>
      </c>
      <c r="F4" s="436" t="s">
        <v>14</v>
      </c>
    </row>
    <row r="5" spans="1:6" ht="14.4" customHeight="1" thickBot="1" x14ac:dyDescent="0.35">
      <c r="A5" s="445" t="s">
        <v>682</v>
      </c>
      <c r="B5" s="413"/>
      <c r="C5" s="437">
        <v>0</v>
      </c>
      <c r="D5" s="413">
        <v>904.95798795644964</v>
      </c>
      <c r="E5" s="437">
        <v>1</v>
      </c>
      <c r="F5" s="414">
        <v>904.95798795644964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904.95798795644964</v>
      </c>
      <c r="E6" s="443">
        <v>1</v>
      </c>
      <c r="F6" s="444">
        <v>904.95798795644964</v>
      </c>
    </row>
    <row r="7" spans="1:6" ht="14.4" customHeight="1" thickBot="1" x14ac:dyDescent="0.35"/>
    <row r="8" spans="1:6" ht="14.4" customHeight="1" x14ac:dyDescent="0.3">
      <c r="A8" s="451" t="s">
        <v>683</v>
      </c>
      <c r="B8" s="419"/>
      <c r="C8" s="438">
        <v>0</v>
      </c>
      <c r="D8" s="419">
        <v>104.42</v>
      </c>
      <c r="E8" s="438">
        <v>1</v>
      </c>
      <c r="F8" s="420">
        <v>104.42</v>
      </c>
    </row>
    <row r="9" spans="1:6" ht="14.4" customHeight="1" thickBot="1" x14ac:dyDescent="0.35">
      <c r="A9" s="452" t="s">
        <v>684</v>
      </c>
      <c r="B9" s="448"/>
      <c r="C9" s="449">
        <v>0</v>
      </c>
      <c r="D9" s="448">
        <v>800.53798795644957</v>
      </c>
      <c r="E9" s="449">
        <v>1</v>
      </c>
      <c r="F9" s="450">
        <v>800.53798795644957</v>
      </c>
    </row>
    <row r="10" spans="1:6" ht="14.4" customHeight="1" thickBot="1" x14ac:dyDescent="0.35">
      <c r="A10" s="441" t="s">
        <v>3</v>
      </c>
      <c r="B10" s="442"/>
      <c r="C10" s="443">
        <v>0</v>
      </c>
      <c r="D10" s="442">
        <v>904.95798795644953</v>
      </c>
      <c r="E10" s="443">
        <v>1</v>
      </c>
      <c r="F10" s="444">
        <v>904.95798795644953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2015-07-23T08:33:53Z</dcterms:modified>
</cp:coreProperties>
</file>