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7" i="419" s="1"/>
  <c r="K25" i="419"/>
  <c r="G26" i="419"/>
  <c r="K28" i="419" l="1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4" i="414"/>
  <c r="D17" i="414"/>
  <c r="C17" i="414"/>
  <c r="D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<sst xmlns="http://schemas.openxmlformats.org/spreadsheetml/2006/main" count="4115" uniqueCount="1207">
  <si>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</si>
  <si>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</si>
  <si>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</si>
  <si>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</si>
  <si>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</si>
  <si>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</si>
  <si>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</si>
  <si>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</si>
  <si>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</si>
  <si>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</si>
  <si>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</si>
  <si>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</si>
  <si>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</si>
  <si>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</si>
  <si>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</si>
  <si>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</si>
  <si>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</si>
  <si>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</si>
  <si>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</si>
  <si>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</si>
  <si>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</si>
  <si>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</si>
  <si>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</si>
  <si>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</si>
  <si>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</si>
  <si>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</si>
  <si>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</si>
  <si>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</si>
  <si>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</si>
  <si>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</si>
  <si>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</si>
  <si>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</si>
  <si>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</si>
  <si>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</si>
  <si>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</si>
  <si>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</si>
  <si>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</si>
  <si>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</si>
  <si>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</si>
  <si>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</si>
  <si>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</si>
  <si>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</si>
  <si>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</si>
  <si>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</si>
  <si>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</si>
  <si>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</si>
  <si>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</si>
  <si>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</si>
  <si>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</si>
  <si>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</si>
  <si>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</si>
  <si>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</si>
  <si>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</si>
  <si>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</si>
  <si>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</si>
  <si>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</si>
  <si>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</si>
  <si>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</si>
  <si>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</si>
  <si>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</si>
  <si>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</si>
  <si>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</si>
  <si>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</si>
  <si>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</si>
  <si>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</si>
  <si>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</si>
  <si>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</si>
  <si>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</si>
  <si>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</si>
  <si>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</si>
  <si>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</si>
  <si>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</si>
  <si>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</si>
  <si>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</si>
  <si>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</si>
  <si>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</si>
  <si>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</si>
  <si>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</si>
  <si>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</si>
  <si>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</si>
  <si>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</si>
  <si>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</si>
  <si>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</si>
  <si>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</si>
  <si>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</si>
  <si>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</si>
  <si>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</si>
  <si>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</si>
  <si>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</si>
  <si>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</si>
  <si>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</si>
  <si>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</si>
  <si>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</si>
  <si>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</si>
  <si>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</si>
  <si>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</si>
  <si>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</si>
  <si>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</si>
  <si>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</si>
  <si>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</si>
  <si>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</si>
  <si>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</si>
  <si>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</si>
  <si>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</si>
  <si>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</si>
  <si>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</si>
  <si>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</si>
  <si>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</si>
  <si>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</si>
  <si>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</si>
  <si>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</si>
  <si>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</si>
  <si>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</si>
  <si>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</si>
  <si>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</si>
  <si>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</si>
  <si>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</si>
  <si>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</si>
  <si>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</si>
  <si>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</si>
  <si>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</si>
  <si>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</si>
  <si>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</si>
  <si>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</si>
  <si>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</si>
  <si>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</si>
  <si>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</si>
  <si>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</si>
  <si>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</si>
  <si>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</si>
  <si>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</si>
  <si>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</si>
  <si>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</si>
  <si>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</si>
  <si>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</si>
  <si>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</si>
  <si>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</si>
  <si>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</si>
  <si>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</si>
  <si>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</si>
  <si>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</si>
  <si>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</si>
  <si>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</si>
  <si>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</si>
  <si>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</si>
  <si>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</si>
  <si>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</si>
  <si>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</si>
  <si>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</si>
  <si>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</si>
  <si>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</si>
  <si>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</si>
  <si>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</si>
  <si>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</si>
  <si>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</si>
  <si>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</si>
  <si>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</si>
  <si>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</si>
  <si>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</si>
  <si>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</si>
  <si>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</si>
  <si>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</si>
  <si>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</si>
  <si>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</si>
  <si>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</si>
  <si>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</si>
  <si>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</si>
  <si>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</si>
  <si>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</si>
  <si>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</si>
  <si>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</si>
  <si>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</si>
  <si>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</si>
  <si>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</si>
  <si>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</si>
  <si>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</si>
  <si>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</si>
  <si>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</si>
  <si>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</si>
  <si>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</si>
  <si>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</si>
  <si>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</si>
  <si>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</si>
  <si>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</si>
  <si>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</si>
  <si>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</si>
  <si>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</si>
  <si>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</si>
  <si>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</si>
  <si>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</si>
  <si>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</si>
  <si>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</si>
  <si>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</si>
  <si>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</si>
  <si>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</si>
  <si>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</si>
  <si>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</si>
  <si>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</si>
  <si>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</si>
  <si>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</si>
  <si>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</si>
  <si>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</si>
  <si>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</si>
  <si>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</si>
  <si>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</si>
  <si>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</si>
  <si>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</si>
  <si>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</si>
  <si>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</si>
  <si>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</si>
  <si>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</si>
  <si>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</si>
  <si>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</si>
  <si>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</si>
  <si>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</si>
  <si>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</si>
  <si>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</si>
  <si>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</si>
  <si>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</si>
  <si>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</si>
  <si>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</si>
  <si>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</si>
  <si>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</si>
  <si>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</si>
  <si>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</si>
  <si>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</si>
  <si>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</si>
  <si>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</si>
  <si>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</si>
  <si>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</si>
  <si>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</si>
  <si>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</si>
  <si>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</si>
  <si>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</si>
  <si>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</si>
  <si>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</si>
  <si>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</si>
  <si>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</si>
  <si>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</si>
  <si>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</si>
  <si>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</si>
  <si>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</si>
  <si>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</si>
  <si>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</si>
  <si>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</si>
  <si>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</si>
  <si>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</si>
  <si>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</si>
  <si>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</si>
  <si>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</si>
  <si>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</si>
  <si>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</si>
  <si>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</si>
  <si>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</si>
  <si>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</si>
  <si>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</si>
  <si>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</si>
  <si>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</si>
  <si>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</si>
  <si>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</si>
  <si>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</si>
  <si>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</si>
  <si>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</si>
  <si>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</si>
  <si>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</si>
  <si>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</si>
  <si>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</si>
  <si>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</si>
  <si>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</si>
  <si>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</si>
  <si>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</si>
  <si>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</si>
  <si>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</si>
  <si>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</si>
  <si>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</si>
  <si>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</si>
  <si>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</si>
  <si>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</si>
  <si>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</si>
  <si>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</si>
  <si>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</si>
  <si>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</si>
  <si>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</si>
  <si>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</si>
  <si>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</si>
  <si>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</si>
  <si>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</si>
  <si>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</si>
  <si>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</si>
  <si>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</si>
  <si>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</si>
  <si>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</si>
  <si>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</si>
  <si>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</si>
  <si>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</si>
  <si>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</si>
  <si>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</si>
  <si>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</si>
  <si>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</si>
  <si>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</si>
  <si>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</si>
  <si>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</si>
  <si>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</si>
  <si>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</si>
  <si>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</si>
  <si>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</si>
  <si>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</si>
  <si>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</si>
  <si>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</si>
  <si>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</si>
  <si>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</si>
  <si>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</si>
  <si>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</si>
  <si>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</si>
  <si>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</si>
  <si>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</si>
  <si>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</si>
  <si>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</si>
  <si>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</si>
  <si>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</si>
  <si>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</si>
  <si>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</si>
  <si>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</si>
  <si>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</si>
  <si>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</si>
  <si>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</si>
  <si>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</si>
  <si>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</si>
  <si>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</si>
  <si>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</si>
  <si>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</si>
  <si>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</si>
  <si>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</si>
  <si>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</si>
  <si>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</si>
  <si>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</si>
  <si>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</si>
  <si>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</si>
  <si>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</si>
  <si>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</si>
  <si>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</si>
  <si>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</si>
  <si>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</si>
  <si>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</si>
  <si>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</si>
  <si>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</si>
  <si>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</si>
  <si>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</si>
  <si>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</si>
  <si>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</si>
  <si>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</si>
  <si>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</si>
  <si>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</si>
  <si>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</si>
  <si>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</si>
  <si>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</si>
  <si>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</si>
  <si>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</si>
  <si>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</si>
  <si>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</si>
  <si>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</si>
  <si>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</si>
  <si>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</si>
  <si>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</si>
  <si>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</si>
  <si>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</si>
  <si>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</si>
  <si>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</si>
  <si>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</si>
  <si>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</si>
  <si>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</si>
  <si>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</si>
  <si>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</si>
  <si>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</si>
  <si>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</si>
  <si>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</si>
  <si>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</si>
  <si>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</si>
  <si>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</si>
  <si>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</si>
  <si>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</si>
  <si>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</si>
  <si>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</si>
  <si>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</si>
  <si>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</si>
  <si>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</si>
  <si>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</si>
  <si>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</si>
  <si>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</si>
  <si>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</si>
  <si>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</si>
  <si>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</si>
  <si>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</si>
  <si>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</si>
  <si>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</si>
  <si>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</si>
  <si>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</si>
  <si>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</si>
  <si>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</si>
  <si>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</si>
  <si>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</si>
  <si>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</si>
  <si>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</si>
  <si>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</si>
  <si>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</si>
  <si>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</si>
  <si>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</si>
  <si>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</si>
  <si>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</si>
  <si>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</si>
  <si>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</si>
  <si>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</si>
  <si>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</si>
  <si>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</si>
  <si>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</si>
  <si>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</si>
  <si>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</si>
  <si>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</si>
  <si>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</si>
  <si>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</si>
  <si>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</si>
  <si>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</si>
  <si>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102479</t>
  </si>
  <si>
    <t>2479</t>
  </si>
  <si>
    <t>DITHIADEN</t>
  </si>
  <si>
    <t>TBL 20X2MG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</si>
  <si>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</si>
  <si>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</si>
  <si>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</si>
  <si>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</si>
  <si>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</si>
  <si>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</si>
  <si>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</si>
  <si>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</si>
  <si>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</si>
  <si>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</si>
  <si>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</si>
  <si>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</si>
  <si>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</si>
  <si>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</si>
  <si>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</si>
  <si>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</si>
  <si>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</si>
  <si>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</si>
  <si>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</si>
  <si>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</si>
  <si>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</si>
  <si>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</si>
  <si>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</si>
  <si>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</si>
  <si>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</si>
  <si>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0</t>
  </si>
  <si>
    <t>KL AQUA PURIF. KUL., FAG. 1 kg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</si>
  <si>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</si>
  <si>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</si>
  <si>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</si>
  <si>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</si>
  <si>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</si>
  <si>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</si>
  <si>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</si>
  <si>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</si>
  <si>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</si>
  <si>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</si>
  <si>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</si>
  <si>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</si>
  <si>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</si>
  <si>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</si>
  <si>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</si>
  <si>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</si>
  <si>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</si>
  <si>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</si>
  <si>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</si>
  <si>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</si>
  <si>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</si>
  <si>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</si>
  <si>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</si>
  <si>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501065</t>
  </si>
  <si>
    <t>KL SIGNATURY</t>
  </si>
  <si>
    <t>500224</t>
  </si>
  <si>
    <t>Parodontax Extra 300ml ústní voda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</si>
  <si>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</si>
  <si>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</si>
  <si>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</si>
  <si>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</si>
  <si>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</si>
  <si>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</si>
  <si>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</si>
  <si>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</si>
  <si>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</si>
  <si>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</si>
  <si>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</si>
  <si>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</si>
  <si>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</si>
  <si>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</si>
  <si>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</si>
  <si>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</si>
  <si>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</si>
  <si>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</si>
  <si>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</si>
  <si>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</si>
  <si>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</si>
  <si>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</si>
  <si>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</si>
  <si>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</si>
  <si>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</si>
  <si>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</si>
  <si>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</si>
  <si>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</si>
  <si>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</si>
  <si>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</si>
  <si>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</si>
  <si>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</si>
  <si>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</si>
  <si>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</si>
  <si>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</si>
  <si>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</si>
  <si>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</si>
  <si>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</si>
  <si>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</si>
  <si>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</si>
  <si>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</si>
  <si>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</si>
  <si>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</si>
  <si>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</si>
  <si>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</si>
  <si>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</si>
  <si>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</si>
  <si>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</si>
  <si>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</si>
  <si>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</si>
  <si>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</si>
  <si>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</si>
  <si>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</si>
  <si>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</si>
  <si>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</si>
  <si>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</si>
  <si>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</si>
  <si>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</si>
  <si>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</si>
  <si>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</si>
  <si>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</si>
  <si>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</si>
  <si>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</si>
  <si>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</si>
  <si>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</si>
  <si>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</si>
  <si>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</si>
  <si>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</si>
  <si>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</si>
  <si>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395712</t>
  </si>
  <si>
    <t>HBF Calcium panthotenát mast 30g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</si>
  <si>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</si>
  <si>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</si>
  <si>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</si>
  <si>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</si>
  <si>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</si>
  <si>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</si>
  <si>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</si>
  <si>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</si>
  <si>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</si>
  <si>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</si>
  <si>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</si>
  <si>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180440</t>
  </si>
  <si>
    <t>80440</t>
  </si>
  <si>
    <t>UBISTESIN</t>
  </si>
  <si>
    <t>187659</t>
  </si>
  <si>
    <t>INJ SOL 100X10ML II</t>
  </si>
  <si>
    <t>P</t>
  </si>
  <si>
    <t>166030</t>
  </si>
  <si>
    <t>66030</t>
  </si>
  <si>
    <t>ZODAC</t>
  </si>
  <si>
    <t>TBL OBD 30X10MG</t>
  </si>
  <si>
    <t>50113013</t>
  </si>
  <si>
    <t>12191</t>
  </si>
  <si>
    <t>MEGAMOX 1 G</t>
  </si>
  <si>
    <t>POR TBL FLM 14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</si>
  <si>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</si>
  <si>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</si>
  <si>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</si>
  <si>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</si>
  <si>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</si>
  <si>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</si>
  <si>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</si>
  <si>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</si>
  <si>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Klinika zubního lékařství, ambulance</t>
  </si>
  <si>
    <t>Lékárna - léčiva</t>
  </si>
  <si>
    <t>Lékárna - antibiotika</t>
  </si>
  <si>
    <t>2421 - Klinika zubního lékařství, ambulance</t>
  </si>
  <si>
    <t>R06AE07 - Cetirizin</t>
  </si>
  <si>
    <t>J01CR02 - Amoxicilin a enzymový inhibitor</t>
  </si>
  <si>
    <t>J01CR02</t>
  </si>
  <si>
    <t>AMOKSIKLAV 1 G</t>
  </si>
  <si>
    <t>R06AE07</t>
  </si>
  <si>
    <t>POR 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</si>
  <si>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</si>
  <si>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</si>
  <si>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</si>
  <si>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</si>
  <si>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</si>
  <si>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</si>
  <si>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</si>
  <si>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</si>
  <si>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</si>
  <si>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</si>
  <si>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</si>
  <si>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</si>
  <si>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</si>
  <si>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</si>
  <si>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</si>
  <si>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</si>
  <si>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</si>
  <si>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</si>
  <si>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</si>
  <si>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ZD740</t>
  </si>
  <si>
    <t>Kompresa gáza sterilkompres 7,5 x 7,5 cm/5 ks sterilní 1325019265(1230119225)</t>
  </si>
  <si>
    <t>ZG538</t>
  </si>
  <si>
    <t>Obvaz ran po chir. zákrocích COE PACK 530315</t>
  </si>
  <si>
    <t>ZA533</t>
  </si>
  <si>
    <t>Váleček zubní Celluron č.2 á 600 ks 4301821</t>
  </si>
  <si>
    <t>ZF598</t>
  </si>
  <si>
    <t>Krytí hypro-sorb Z bal. á 10 ks 009</t>
  </si>
  <si>
    <t>ZA517</t>
  </si>
  <si>
    <t>Váleček zubní Celluron č.1 á 864 ks 430181</t>
  </si>
  <si>
    <t>ZA738</t>
  </si>
  <si>
    <t>Filtr mini spike zelený 4550242</t>
  </si>
  <si>
    <t>ZA754</t>
  </si>
  <si>
    <t>Stříkačka injekční 3-dílná 10 ml LL Omnifix Solo se závitem 4617100V</t>
  </si>
  <si>
    <t>ZA789</t>
  </si>
  <si>
    <t>Stříkačka injekční 2-dílná 2 ml L Inject Solo 4606027V</t>
  </si>
  <si>
    <t>ZA790</t>
  </si>
  <si>
    <t>Stříkačka injekční 2-dílná 5 ml L Inject Solo4606051V</t>
  </si>
  <si>
    <t>ZD131</t>
  </si>
  <si>
    <t>Čepelka skalpelová 12 BB512</t>
  </si>
  <si>
    <t>ZF549</t>
  </si>
  <si>
    <t>Náústek s filtrem výměnný k plynu Entonox 1043178</t>
  </si>
  <si>
    <t>ZB823</t>
  </si>
  <si>
    <t>Drát kulatý 0,8 mm IN0308</t>
  </si>
  <si>
    <t>ZD068</t>
  </si>
  <si>
    <t>Keramika IPS InLine PoM Opaquer A-D A2 IV593161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</si>
  <si>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</si>
  <si>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</si>
  <si>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</si>
  <si>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</si>
  <si>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</si>
  <si>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</si>
  <si>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</si>
  <si>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</si>
  <si>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</si>
  <si>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</si>
  <si>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</si>
  <si>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</si>
  <si>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ZC313</t>
  </si>
  <si>
    <t>Repin 800 g orig. 4241110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</si>
  <si>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</si>
  <si>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</si>
  <si>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</si>
  <si>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</si>
  <si>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</si>
  <si>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</si>
  <si>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</si>
  <si>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</si>
  <si>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</si>
  <si>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</si>
  <si>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</si>
  <si>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</si>
  <si>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</si>
  <si>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</si>
  <si>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</si>
  <si>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</si>
  <si>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</si>
  <si>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</si>
  <si>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</si>
  <si>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</si>
  <si>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</si>
  <si>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</si>
  <si>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</si>
  <si>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</si>
  <si>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</si>
  <si>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</si>
  <si>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</si>
  <si>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</si>
  <si>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</si>
  <si>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</si>
  <si>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</si>
  <si>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</si>
  <si>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ZG693</t>
  </si>
  <si>
    <t>Desky bazální - horní transparentní bal.á 50 ks 90 02 525</t>
  </si>
  <si>
    <t>ZI807</t>
  </si>
  <si>
    <t>Implantát D4.4 BIO-ACCEL/L12 0321:3</t>
  </si>
  <si>
    <t>ZI810</t>
  </si>
  <si>
    <t>Nit elastická kulatá hrubá J0388</t>
  </si>
  <si>
    <t>ZL577</t>
  </si>
  <si>
    <t>Sprej Kavo 4119640KA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</si>
  <si>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</si>
  <si>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</si>
  <si>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</si>
  <si>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</si>
  <si>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</si>
  <si>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</si>
  <si>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</si>
  <si>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</si>
  <si>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</si>
  <si>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</si>
  <si>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</si>
  <si>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</si>
  <si>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</si>
  <si>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</si>
  <si>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</si>
  <si>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</si>
  <si>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</si>
  <si>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</si>
  <si>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ZB277</t>
  </si>
  <si>
    <t>Pronikač K - File 063025015</t>
  </si>
  <si>
    <t>ZL894</t>
  </si>
  <si>
    <t>Aplikátor M+W MicroTips modrý 0500507</t>
  </si>
  <si>
    <t>ZC193</t>
  </si>
  <si>
    <t>Poresorb-TCP 1.0 g/1.2 ml 1,0-2,0 mm 41:2</t>
  </si>
  <si>
    <t>ZC479</t>
  </si>
  <si>
    <t>Siloflex plus putty 1350 g 4213110</t>
  </si>
  <si>
    <t>ZD140</t>
  </si>
  <si>
    <t>Pájka univerz.stříbrná - 700°C 380-604-50</t>
  </si>
  <si>
    <t>ZG694</t>
  </si>
  <si>
    <t>Desky bazální - dolní transparentní bal.á 50 ks 90 02 526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</si>
  <si>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</si>
  <si>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</si>
  <si>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</si>
  <si>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</si>
  <si>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</si>
  <si>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</si>
  <si>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</si>
  <si>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</si>
  <si>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ZC299</t>
  </si>
  <si>
    <t>Impression Compound, bal. á 5 ks, 1DDCEIC</t>
  </si>
  <si>
    <t>ZF615</t>
  </si>
  <si>
    <t>Pronikač Hedstrém 053025008B</t>
  </si>
  <si>
    <t>ZL521</t>
  </si>
  <si>
    <t>Granulát spongiozní ACE Nu Oss Collagen blok 6 x 7 x 8 mm 100 mg 509-9100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</si>
  <si>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</si>
  <si>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</si>
  <si>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</si>
  <si>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</si>
  <si>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</si>
  <si>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</si>
  <si>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ZC517</t>
  </si>
  <si>
    <t>Nit dentální BT485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</si>
  <si>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</si>
  <si>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</si>
  <si>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</si>
  <si>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</si>
  <si>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</si>
  <si>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</si>
  <si>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ZC386</t>
  </si>
  <si>
    <t>Kavitan pro A3 15 g prášek 10 g LIQ 4113312</t>
  </si>
  <si>
    <t>ZI685</t>
  </si>
  <si>
    <t>Pilník K - File 397144518772</t>
  </si>
  <si>
    <t>ZH124</t>
  </si>
  <si>
    <t>Pronikač K - File 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</si>
  <si>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</si>
  <si>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</si>
  <si>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</si>
  <si>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</si>
  <si>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</si>
  <si>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</si>
  <si>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</si>
  <si>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</si>
  <si>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</si>
  <si>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 mm / 120 mm ER581210</t>
  </si>
  <si>
    <t>ZM837</t>
  </si>
  <si>
    <t>Drát ligaturový 0,25 501-025-00</t>
  </si>
  <si>
    <t>ZE019</t>
  </si>
  <si>
    <t>Pasta leštící Opal 35 g 520.0000RE</t>
  </si>
  <si>
    <t>ZC253</t>
  </si>
  <si>
    <t>Čep 06 papírový 35 dentaclean 9019140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</si>
  <si>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</si>
  <si>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</si>
  <si>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</si>
  <si>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</si>
  <si>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</si>
  <si>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</si>
  <si>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</si>
  <si>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</si>
  <si>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</si>
  <si>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</si>
  <si>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</si>
  <si>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</si>
  <si>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</si>
  <si>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</si>
  <si>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</si>
  <si>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</si>
  <si>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</si>
  <si>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</si>
  <si>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</si>
  <si>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</si>
  <si>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</si>
  <si>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</si>
  <si>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</si>
  <si>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</si>
  <si>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</si>
  <si>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</si>
  <si>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</si>
  <si>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</si>
  <si>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</si>
  <si>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</si>
  <si>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</si>
  <si>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</si>
  <si>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</si>
  <si>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</si>
  <si>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</si>
  <si>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</si>
  <si>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</si>
  <si>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</si>
  <si>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</si>
  <si>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</si>
  <si>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</si>
  <si>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</si>
  <si>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</si>
  <si>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</si>
  <si>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</si>
  <si>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</si>
  <si>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</si>
  <si>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</si>
  <si>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ZM729</t>
  </si>
  <si>
    <t>Roztok na otiskovací hmotu VPS Tray Adhezivum ES7307</t>
  </si>
  <si>
    <t>ZN281</t>
  </si>
  <si>
    <t>Knoflík OQ linqvální s očkem zavřený zakřivená baze D0332 bal. á 10 ks</t>
  </si>
  <si>
    <t>ZC478</t>
  </si>
  <si>
    <t>Provicol 1075VO</t>
  </si>
  <si>
    <t>ZE583</t>
  </si>
  <si>
    <t>Aquasil soft putty/regular economy pack 8 x 450 ml 605.78.321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</si>
  <si>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</si>
  <si>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</si>
  <si>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</si>
  <si>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</si>
  <si>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</si>
  <si>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</si>
  <si>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</si>
  <si>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</si>
  <si>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</si>
  <si>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</si>
  <si>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</si>
  <si>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</si>
  <si>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ZN639</t>
  </si>
  <si>
    <t>Krytí kuželka dentální Genta-Coll resorb 1,2 x 1,6 cm MK10</t>
  </si>
  <si>
    <t>ZE417</t>
  </si>
  <si>
    <t>Fólie termopl. Erkodur 1,5/120 mm ER524215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</si>
  <si>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</si>
  <si>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</si>
  <si>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</si>
  <si>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</si>
  <si>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</si>
  <si>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</si>
  <si>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</si>
  <si>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</si>
  <si>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</si>
  <si>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</si>
  <si>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</si>
  <si>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</si>
  <si>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</si>
  <si>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</si>
  <si>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</si>
  <si>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</si>
  <si>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</si>
  <si>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</si>
  <si>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</si>
  <si>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</si>
  <si>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</si>
  <si>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</si>
  <si>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</si>
  <si>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</si>
  <si>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</si>
  <si>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</si>
  <si>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</si>
  <si>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</si>
  <si>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</si>
  <si>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</si>
  <si>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</si>
  <si>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</si>
  <si>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</si>
  <si>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</si>
  <si>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</si>
  <si>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</si>
  <si>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</si>
  <si>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</si>
  <si>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</si>
  <si>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</si>
  <si>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</si>
  <si>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</si>
  <si>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</si>
  <si>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</si>
  <si>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</si>
  <si>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</si>
  <si>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</si>
  <si>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</si>
  <si>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</si>
  <si>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</si>
  <si>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</si>
  <si>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</si>
  <si>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</si>
  <si>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</si>
  <si>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</si>
  <si>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</si>
  <si>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</si>
  <si>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</si>
  <si>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</si>
  <si>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</si>
  <si>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</si>
  <si>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Desky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</si>
  <si>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</si>
  <si>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</si>
  <si>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</si>
  <si>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</si>
  <si>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</si>
  <si>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</si>
  <si>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</si>
  <si>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</si>
  <si>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</si>
  <si>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</si>
  <si>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</si>
  <si>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</si>
  <si>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</si>
  <si>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</si>
  <si>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</si>
  <si>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</si>
  <si>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</si>
  <si>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</si>
  <si>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</si>
  <si>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</si>
  <si>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</si>
  <si>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</si>
  <si>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</si>
  <si>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</si>
  <si>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</si>
  <si>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</si>
  <si>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ZB196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</si>
  <si>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</si>
  <si>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</si>
  <si>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</si>
  <si>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</si>
  <si>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</si>
  <si>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ZB443</t>
  </si>
  <si>
    <t>Šití silkam černý 4/0 (1.5) bal. á 36 ks C0760137</t>
  </si>
  <si>
    <t>ZC151</t>
  </si>
  <si>
    <t>Šití safil quick 3/0 (2) bal. á 36 ks C1046014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</si>
  <si>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</si>
  <si>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</si>
  <si>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</si>
  <si>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</si>
  <si>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</si>
  <si>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</si>
  <si>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</si>
  <si>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</si>
  <si>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</si>
  <si>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</si>
  <si>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ZF431</t>
  </si>
  <si>
    <t>Rukavice operační gammex PF sensitive vel. 7,5 353195</t>
  </si>
  <si>
    <t>ZI758</t>
  </si>
  <si>
    <t>Rukavice vinyl bez p. M á 100 ks EFEKTVR03</t>
  </si>
  <si>
    <t>ZI759</t>
  </si>
  <si>
    <t>Rukavice vinyl bez p. L á 100 ks EFEKTVR04</t>
  </si>
  <si>
    <t>ZK477</t>
  </si>
  <si>
    <t>Rukavice operační latexové s pudrem ansell medigrip plus vel. 8,0 303506EU (303366)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</si>
  <si>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</si>
  <si>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</si>
  <si>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</si>
  <si>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</si>
  <si>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</si>
  <si>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</si>
  <si>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</si>
  <si>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</si>
  <si>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</si>
  <si>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</si>
  <si>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</si>
  <si>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</si>
  <si>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</si>
  <si>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</si>
  <si>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</si>
  <si>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</si>
  <si>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</si>
  <si>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</si>
  <si>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</si>
  <si>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</si>
  <si>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</si>
  <si>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</si>
  <si>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</si>
  <si>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</si>
  <si>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</si>
  <si>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</si>
  <si>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</si>
  <si>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</si>
  <si>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</si>
  <si>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</si>
  <si>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</si>
  <si>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</si>
  <si>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</si>
  <si>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</si>
  <si>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</si>
  <si>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</si>
  <si>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</si>
  <si>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</si>
  <si>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</si>
  <si>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</si>
  <si>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</si>
  <si>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</si>
  <si>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</si>
  <si>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</si>
  <si>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</si>
  <si>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</si>
  <si>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</si>
  <si>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</si>
  <si>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</si>
  <si>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</si>
  <si>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</si>
  <si>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</si>
  <si>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</si>
  <si>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</si>
  <si>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</si>
  <si>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</si>
  <si>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</si>
  <si>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</si>
  <si>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</si>
  <si>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</si>
  <si>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</si>
  <si>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</si>
  <si>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</si>
  <si>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</si>
  <si>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</si>
  <si>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</si>
  <si>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</si>
  <si>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</si>
  <si>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</si>
  <si>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</si>
  <si>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</si>
  <si>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</si>
  <si>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</si>
  <si>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</si>
  <si>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</si>
  <si>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</si>
  <si>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</si>
  <si>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</si>
  <si>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</si>
  <si>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</si>
  <si>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</si>
  <si>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</si>
  <si>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</si>
  <si>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</si>
  <si>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</si>
  <si>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</si>
  <si>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</si>
  <si>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</si>
  <si>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0181132</t>
  </si>
  <si>
    <t>0081051</t>
  </si>
  <si>
    <t>0081202</t>
  </si>
  <si>
    <t>0081222</t>
  </si>
  <si>
    <t>0181231</t>
  </si>
  <si>
    <t>0082353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</si>
  <si>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</si>
  <si>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</si>
  <si>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</si>
  <si>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</si>
  <si>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</si>
  <si>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</si>
  <si>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</si>
  <si>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</si>
  <si>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</si>
  <si>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</si>
  <si>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</si>
  <si>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</si>
  <si>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</si>
  <si>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</si>
  <si>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</si>
  <si>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</si>
  <si>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</si>
  <si>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</si>
  <si>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</si>
  <si>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</si>
  <si>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</si>
  <si>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</si>
  <si>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</si>
  <si>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</si>
  <si>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</si>
  <si>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</si>
  <si>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</si>
  <si>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</si>
  <si>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</si>
  <si>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</si>
  <si>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</si>
  <si>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</si>
  <si>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</si>
  <si>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</si>
  <si>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</si>
  <si>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</si>
  <si>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</si>
  <si>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</si>
  <si>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</si>
  <si>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</si>
  <si>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</si>
  <si>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</si>
  <si>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</si>
  <si>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</si>
  <si>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</si>
  <si>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</si>
  <si>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</si>
  <si>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</si>
  <si>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</si>
  <si>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</si>
  <si>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</si>
  <si>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</si>
  <si>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</si>
  <si>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</si>
  <si>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</si>
  <si>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</si>
  <si>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00947</t>
  </si>
  <si>
    <t>PÉČE O REGISTROVANÉHO POJIŠTĚNCE NAD 18 LET VĚKU I</t>
  </si>
  <si>
    <t>00906</t>
  </si>
  <si>
    <t>STOMATOLOGICKÉ OŠETŘENÍ POJIŠTĚNCE DO 6 LET NEBO H</t>
  </si>
  <si>
    <t>00920</t>
  </si>
  <si>
    <t>OŠETŘENÍ ZUBNÍHO KAZU - STÁLÝ ZUB - FOTOKOMPOZITNÍ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</si>
  <si>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</si>
  <si>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</si>
  <si>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</si>
  <si>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</si>
  <si>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</si>
  <si>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</si>
  <si>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0072001</t>
  </si>
  <si>
    <t>0072041</t>
  </si>
  <si>
    <t>00956</t>
  </si>
  <si>
    <t>00953</t>
  </si>
  <si>
    <t>CHIRURGICKÉ OŠETŘOVÁNÍ RETENCE ZUBŮ</t>
  </si>
  <si>
    <t>00952</t>
  </si>
  <si>
    <t>CHIRURGIE TVRDÝCH TKÁNÍ DUTINY ÚSTNÍ VELKÉHO ROZSA</t>
  </si>
  <si>
    <t>00908</t>
  </si>
  <si>
    <t>AKUTNÍ OŠETŘENÍ A VYŠETŘENÍ NEREGISTROVANÉHO POJIŠ</t>
  </si>
  <si>
    <t>00933</t>
  </si>
  <si>
    <t>CHIRURGICKÁ LÉČBA ONEMOCNĚNÍ PARODONTU MALÉHO ROZS</t>
  </si>
  <si>
    <t>00904</t>
  </si>
  <si>
    <t>STOMATOLOGICKÉ VYŠETŘENÍ REGISTROVANÉHO POJIŠTĚNCE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</si>
  <si>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</si>
  <si>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</si>
  <si>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</si>
  <si>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</si>
  <si>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</si>
  <si>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</si>
  <si>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</si>
  <si>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</si>
  <si>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</si>
  <si>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</si>
  <si>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09547</t>
  </si>
  <si>
    <t>REGULAČNÍ POPLATEK -- POJIŠTĚNEC OD ÚHRADY POPLATK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</si>
  <si>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</si>
  <si>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</si>
  <si>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</si>
  <si>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</si>
  <si>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</si>
  <si>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</si>
  <si>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</si>
  <si>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0070001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</si>
  <si>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</si>
  <si>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</si>
  <si>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</si>
  <si>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</si>
  <si>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</si>
  <si>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</si>
  <si>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</si>
  <si>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</si>
  <si>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</si>
  <si>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</si>
  <si>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</si>
  <si>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0076071</t>
  </si>
  <si>
    <t>0076080</t>
  </si>
  <si>
    <t>0076081</t>
  </si>
  <si>
    <t>0080004</t>
  </si>
  <si>
    <t>0084021</t>
  </si>
  <si>
    <t>0086001</t>
  </si>
  <si>
    <t>0086031</t>
  </si>
  <si>
    <t>0086034</t>
  </si>
  <si>
    <t>0086071</t>
  </si>
  <si>
    <t>0086080</t>
  </si>
  <si>
    <t>0086081</t>
  </si>
  <si>
    <t>0086070</t>
  </si>
  <si>
    <t>0086040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</si>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</sst>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0.58160534536783681</c:v>
                </c:pt>
                <c:pt idx="1">
                  <c:v>0.5959580863342655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3836624"/>
        <c:axId val="-11138404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0.58745386667013832</c:v>
                </c:pt>
                <c:pt idx="1">
                  <c:v>0.58745386667013832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37446048"/>
        <c:axId val="-1337449856"/>
      </c:scatterChart>
      <c:catAx>
        <c:axId val="-111383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1384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13840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13836624"/>
        <c:crosses val="autoZero"/>
        <c:crossBetween val="between"/>
      </c:valAx>
      <c:valAx>
        <c:axId val="-133744604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337449856"/>
        <c:crosses val="max"/>
        <c:crossBetween val="midCat"/>
      </c:valAx>
      <c:valAx>
        <c:axId val="-13374498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33744604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594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991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995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1004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1206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594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262.10000000000002</v>
      </c>
      <c r="K3" s="44">
        <f>IF(M3=0,0,J3/M3)</f>
        <v>1</v>
      </c>
      <c r="L3" s="43">
        <f>SUBTOTAL(9,L6:L1048576)</f>
        <v>3</v>
      </c>
      <c r="M3" s="45">
        <f>SUBTOTAL(9,M6:M1048576)</f>
        <v>262.10000000000002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4" t="s">
        <v>112</v>
      </c>
      <c r="C5" s="454" t="s">
        <v>58</v>
      </c>
      <c r="D5" s="454" t="s">
        <v>113</v>
      </c>
      <c r="E5" s="454" t="s">
        <v>114</v>
      </c>
      <c r="F5" s="455" t="s">
        <v>15</v>
      </c>
      <c r="G5" s="455" t="s">
        <v>14</v>
      </c>
      <c r="H5" s="436" t="s">
        <v>115</v>
      </c>
      <c r="I5" s="435" t="s">
        <v>15</v>
      </c>
      <c r="J5" s="455" t="s">
        <v>14</v>
      </c>
      <c r="K5" s="436" t="s">
        <v>115</v>
      </c>
      <c r="L5" s="435" t="s">
        <v>15</v>
      </c>
      <c r="M5" s="456" t="s">
        <v>14</v>
      </c>
    </row>
    <row r="6" spans="1:13" ht="14.4" customHeight="1" x14ac:dyDescent="0.3">
      <c r="A6" s="416" t="s">
        <v>404</v>
      </c>
      <c r="B6" s="417" t="s">
        <v>590</v>
      </c>
      <c r="C6" s="417" t="s">
        <v>581</v>
      </c>
      <c r="D6" s="417" t="s">
        <v>591</v>
      </c>
      <c r="E6" s="417" t="s">
        <v>575</v>
      </c>
      <c r="F6" s="420"/>
      <c r="G6" s="420"/>
      <c r="H6" s="439">
        <v>0</v>
      </c>
      <c r="I6" s="420">
        <v>2</v>
      </c>
      <c r="J6" s="420">
        <v>231.88000000000002</v>
      </c>
      <c r="K6" s="439">
        <v>1</v>
      </c>
      <c r="L6" s="420">
        <v>2</v>
      </c>
      <c r="M6" s="421">
        <v>231.88000000000002</v>
      </c>
    </row>
    <row r="7" spans="1:13" ht="14.4" customHeight="1" thickBot="1" x14ac:dyDescent="0.35">
      <c r="A7" s="428" t="s">
        <v>404</v>
      </c>
      <c r="B7" s="429" t="s">
        <v>592</v>
      </c>
      <c r="C7" s="429" t="s">
        <v>569</v>
      </c>
      <c r="D7" s="429" t="s">
        <v>570</v>
      </c>
      <c r="E7" s="429" t="s">
        <v>593</v>
      </c>
      <c r="F7" s="432"/>
      <c r="G7" s="432"/>
      <c r="H7" s="440">
        <v>0</v>
      </c>
      <c r="I7" s="432">
        <v>1</v>
      </c>
      <c r="J7" s="432">
        <v>30.22</v>
      </c>
      <c r="K7" s="440">
        <v>1</v>
      </c>
      <c r="L7" s="432">
        <v>1</v>
      </c>
      <c r="M7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158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33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7" t="s">
        <v>184</v>
      </c>
      <c r="B5" s="458" t="s">
        <v>186</v>
      </c>
      <c r="C5" s="458" t="s">
        <v>187</v>
      </c>
      <c r="D5" s="458" t="s">
        <v>188</v>
      </c>
      <c r="E5" s="459" t="s">
        <v>189</v>
      </c>
      <c r="F5" s="460" t="s">
        <v>186</v>
      </c>
      <c r="G5" s="461" t="s">
        <v>187</v>
      </c>
      <c r="H5" s="461" t="s">
        <v>188</v>
      </c>
      <c r="I5" s="462" t="s">
        <v>189</v>
      </c>
      <c r="J5" s="458" t="s">
        <v>186</v>
      </c>
      <c r="K5" s="458" t="s">
        <v>187</v>
      </c>
      <c r="L5" s="458" t="s">
        <v>188</v>
      </c>
      <c r="M5" s="459" t="s">
        <v>189</v>
      </c>
      <c r="N5" s="460" t="s">
        <v>186</v>
      </c>
      <c r="O5" s="461" t="s">
        <v>187</v>
      </c>
      <c r="P5" s="461" t="s">
        <v>188</v>
      </c>
      <c r="Q5" s="462" t="s">
        <v>189</v>
      </c>
    </row>
    <row r="6" spans="1:17" ht="14.4" customHeight="1" x14ac:dyDescent="0.3">
      <c r="A6" s="465" t="s">
        <v>595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596</v>
      </c>
      <c r="B7" s="470">
        <v>158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33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399</v>
      </c>
      <c r="B5" s="405" t="s">
        <v>400</v>
      </c>
      <c r="C5" s="406" t="s">
        <v>401</v>
      </c>
      <c r="D5" s="406" t="s">
        <v>401</v>
      </c>
      <c r="E5" s="406"/>
      <c r="F5" s="406" t="s">
        <v>401</v>
      </c>
      <c r="G5" s="406" t="s">
        <v>401</v>
      </c>
      <c r="H5" s="406" t="s">
        <v>401</v>
      </c>
      <c r="I5" s="407" t="s">
        <v>401</v>
      </c>
      <c r="J5" s="408" t="s">
        <v>56</v>
      </c>
    </row>
    <row r="6" spans="1:10" ht="14.4" customHeight="1" x14ac:dyDescent="0.3">
      <c r="A6" s="404" t="s">
        <v>399</v>
      </c>
      <c r="B6" s="405" t="s">
        <v>597</v>
      </c>
      <c r="C6" s="406">
        <v>0</v>
      </c>
      <c r="D6" s="406" t="s">
        <v>401</v>
      </c>
      <c r="E6" s="406"/>
      <c r="F6" s="406" t="s">
        <v>401</v>
      </c>
      <c r="G6" s="406" t="s">
        <v>401</v>
      </c>
      <c r="H6" s="406" t="s">
        <v>401</v>
      </c>
      <c r="I6" s="407" t="s">
        <v>401</v>
      </c>
      <c r="J6" s="408" t="s">
        <v>1</v>
      </c>
    </row>
    <row r="7" spans="1:10" ht="14.4" customHeight="1" x14ac:dyDescent="0.3">
      <c r="A7" s="404" t="s">
        <v>399</v>
      </c>
      <c r="B7" s="405" t="s">
        <v>598</v>
      </c>
      <c r="C7" s="406">
        <v>0</v>
      </c>
      <c r="D7" s="406" t="s">
        <v>401</v>
      </c>
      <c r="E7" s="406"/>
      <c r="F7" s="406" t="s">
        <v>401</v>
      </c>
      <c r="G7" s="406" t="s">
        <v>401</v>
      </c>
      <c r="H7" s="406" t="s">
        <v>401</v>
      </c>
      <c r="I7" s="407" t="s">
        <v>401</v>
      </c>
      <c r="J7" s="408" t="s">
        <v>1</v>
      </c>
    </row>
    <row r="8" spans="1:10" ht="14.4" customHeight="1" x14ac:dyDescent="0.3">
      <c r="A8" s="404" t="s">
        <v>399</v>
      </c>
      <c r="B8" s="405" t="s">
        <v>242</v>
      </c>
      <c r="C8" s="406">
        <v>0</v>
      </c>
      <c r="D8" s="406">
        <v>0</v>
      </c>
      <c r="E8" s="406"/>
      <c r="F8" s="406">
        <v>0.86099999999999999</v>
      </c>
      <c r="G8" s="406">
        <v>0.20872505753616666</v>
      </c>
      <c r="H8" s="406">
        <v>0.65227494246383333</v>
      </c>
      <c r="I8" s="407">
        <v>4.1250437784682896</v>
      </c>
      <c r="J8" s="408" t="s">
        <v>1</v>
      </c>
    </row>
    <row r="9" spans="1:10" ht="14.4" customHeight="1" x14ac:dyDescent="0.3">
      <c r="A9" s="404" t="s">
        <v>399</v>
      </c>
      <c r="B9" s="405" t="s">
        <v>243</v>
      </c>
      <c r="C9" s="406">
        <v>8.8115199999999998</v>
      </c>
      <c r="D9" s="406">
        <v>14.279579999999001</v>
      </c>
      <c r="E9" s="406"/>
      <c r="F9" s="406">
        <v>10.396909999999998</v>
      </c>
      <c r="G9" s="406">
        <v>10.000002756556666</v>
      </c>
      <c r="H9" s="406">
        <v>0.39690724344333184</v>
      </c>
      <c r="I9" s="407">
        <v>1.0396907134033631</v>
      </c>
      <c r="J9" s="408" t="s">
        <v>1</v>
      </c>
    </row>
    <row r="10" spans="1:10" ht="14.4" customHeight="1" x14ac:dyDescent="0.3">
      <c r="A10" s="404" t="s">
        <v>399</v>
      </c>
      <c r="B10" s="405" t="s">
        <v>244</v>
      </c>
      <c r="C10" s="406">
        <v>13.81147</v>
      </c>
      <c r="D10" s="406">
        <v>8.6057600000000001</v>
      </c>
      <c r="E10" s="406"/>
      <c r="F10" s="406">
        <v>9.3972100000000012</v>
      </c>
      <c r="G10" s="406">
        <v>14.666670709616499</v>
      </c>
      <c r="H10" s="406">
        <v>-5.2694607096164976</v>
      </c>
      <c r="I10" s="407">
        <v>0.64071868701862456</v>
      </c>
      <c r="J10" s="408" t="s">
        <v>1</v>
      </c>
    </row>
    <row r="11" spans="1:10" ht="14.4" customHeight="1" x14ac:dyDescent="0.3">
      <c r="A11" s="404" t="s">
        <v>399</v>
      </c>
      <c r="B11" s="405" t="s">
        <v>245</v>
      </c>
      <c r="C11" s="406">
        <v>7.8479600000000005</v>
      </c>
      <c r="D11" s="406">
        <v>15.32249</v>
      </c>
      <c r="E11" s="406"/>
      <c r="F11" s="406">
        <v>11.600519999999999</v>
      </c>
      <c r="G11" s="406">
        <v>12.500003445695834</v>
      </c>
      <c r="H11" s="406">
        <v>-0.89948344569583405</v>
      </c>
      <c r="I11" s="407">
        <v>0.9280413441801445</v>
      </c>
      <c r="J11" s="408" t="s">
        <v>1</v>
      </c>
    </row>
    <row r="12" spans="1:10" ht="14.4" customHeight="1" x14ac:dyDescent="0.3">
      <c r="A12" s="404" t="s">
        <v>399</v>
      </c>
      <c r="B12" s="405" t="s">
        <v>246</v>
      </c>
      <c r="C12" s="406">
        <v>0.42</v>
      </c>
      <c r="D12" s="406">
        <v>1.0923500000000002</v>
      </c>
      <c r="E12" s="406"/>
      <c r="F12" s="406">
        <v>0.98699999999999988</v>
      </c>
      <c r="G12" s="406">
        <v>1.0000002756556667</v>
      </c>
      <c r="H12" s="406">
        <v>-1.300027565566686E-2</v>
      </c>
      <c r="I12" s="407">
        <v>0.98699972792793178</v>
      </c>
      <c r="J12" s="408" t="s">
        <v>1</v>
      </c>
    </row>
    <row r="13" spans="1:10" ht="14.4" customHeight="1" x14ac:dyDescent="0.3">
      <c r="A13" s="404" t="s">
        <v>399</v>
      </c>
      <c r="B13" s="405" t="s">
        <v>247</v>
      </c>
      <c r="C13" s="406">
        <v>27.19896</v>
      </c>
      <c r="D13" s="406">
        <v>30.825800000000001</v>
      </c>
      <c r="E13" s="406"/>
      <c r="F13" s="406">
        <v>27.31362</v>
      </c>
      <c r="G13" s="406">
        <v>30.000008269670165</v>
      </c>
      <c r="H13" s="406">
        <v>-2.6863882696701644</v>
      </c>
      <c r="I13" s="407">
        <v>0.91045374902825982</v>
      </c>
      <c r="J13" s="408" t="s">
        <v>1</v>
      </c>
    </row>
    <row r="14" spans="1:10" ht="14.4" customHeight="1" x14ac:dyDescent="0.3">
      <c r="A14" s="404" t="s">
        <v>399</v>
      </c>
      <c r="B14" s="405" t="s">
        <v>248</v>
      </c>
      <c r="C14" s="406" t="s">
        <v>401</v>
      </c>
      <c r="D14" s="406">
        <v>0</v>
      </c>
      <c r="E14" s="406"/>
      <c r="F14" s="406">
        <v>0</v>
      </c>
      <c r="G14" s="406">
        <v>1.24583367675E-2</v>
      </c>
      <c r="H14" s="406">
        <v>-1.24583367675E-2</v>
      </c>
      <c r="I14" s="407">
        <v>0</v>
      </c>
      <c r="J14" s="408" t="s">
        <v>1</v>
      </c>
    </row>
    <row r="15" spans="1:10" ht="14.4" customHeight="1" x14ac:dyDescent="0.3">
      <c r="A15" s="404" t="s">
        <v>399</v>
      </c>
      <c r="B15" s="405" t="s">
        <v>249</v>
      </c>
      <c r="C15" s="406">
        <v>566.38065000000097</v>
      </c>
      <c r="D15" s="406">
        <v>421.90636000000001</v>
      </c>
      <c r="E15" s="406"/>
      <c r="F15" s="406">
        <v>421.97158999999999</v>
      </c>
      <c r="G15" s="406">
        <v>576.00015877766668</v>
      </c>
      <c r="H15" s="406">
        <v>-154.02856877766669</v>
      </c>
      <c r="I15" s="407">
        <v>0.73258936402980923</v>
      </c>
      <c r="J15" s="408" t="s">
        <v>1</v>
      </c>
    </row>
    <row r="16" spans="1:10" ht="14.4" customHeight="1" x14ac:dyDescent="0.3">
      <c r="A16" s="404" t="s">
        <v>399</v>
      </c>
      <c r="B16" s="405" t="s">
        <v>402</v>
      </c>
      <c r="C16" s="406">
        <v>624.470560000001</v>
      </c>
      <c r="D16" s="406">
        <v>492.03233999999901</v>
      </c>
      <c r="E16" s="406"/>
      <c r="F16" s="406">
        <v>482.52785</v>
      </c>
      <c r="G16" s="406">
        <v>644.38802762916521</v>
      </c>
      <c r="H16" s="406">
        <v>-161.86017762916521</v>
      </c>
      <c r="I16" s="407">
        <v>0.74881566588894932</v>
      </c>
      <c r="J16" s="408" t="s">
        <v>403</v>
      </c>
    </row>
    <row r="18" spans="1:10" ht="14.4" customHeight="1" x14ac:dyDescent="0.3">
      <c r="A18" s="404" t="s">
        <v>399</v>
      </c>
      <c r="B18" s="405" t="s">
        <v>400</v>
      </c>
      <c r="C18" s="406" t="s">
        <v>401</v>
      </c>
      <c r="D18" s="406" t="s">
        <v>401</v>
      </c>
      <c r="E18" s="406"/>
      <c r="F18" s="406" t="s">
        <v>401</v>
      </c>
      <c r="G18" s="406" t="s">
        <v>401</v>
      </c>
      <c r="H18" s="406" t="s">
        <v>401</v>
      </c>
      <c r="I18" s="407" t="s">
        <v>401</v>
      </c>
      <c r="J18" s="408" t="s">
        <v>56</v>
      </c>
    </row>
    <row r="19" spans="1:10" ht="14.4" customHeight="1" x14ac:dyDescent="0.3">
      <c r="A19" s="404" t="s">
        <v>404</v>
      </c>
      <c r="B19" s="405" t="s">
        <v>405</v>
      </c>
      <c r="C19" s="406" t="s">
        <v>401</v>
      </c>
      <c r="D19" s="406" t="s">
        <v>401</v>
      </c>
      <c r="E19" s="406"/>
      <c r="F19" s="406" t="s">
        <v>401</v>
      </c>
      <c r="G19" s="406" t="s">
        <v>401</v>
      </c>
      <c r="H19" s="406" t="s">
        <v>401</v>
      </c>
      <c r="I19" s="407" t="s">
        <v>401</v>
      </c>
      <c r="J19" s="408" t="s">
        <v>0</v>
      </c>
    </row>
    <row r="20" spans="1:10" ht="14.4" customHeight="1" x14ac:dyDescent="0.3">
      <c r="A20" s="404" t="s">
        <v>404</v>
      </c>
      <c r="B20" s="405" t="s">
        <v>597</v>
      </c>
      <c r="C20" s="406">
        <v>0</v>
      </c>
      <c r="D20" s="406" t="s">
        <v>401</v>
      </c>
      <c r="E20" s="406"/>
      <c r="F20" s="406" t="s">
        <v>401</v>
      </c>
      <c r="G20" s="406" t="s">
        <v>401</v>
      </c>
      <c r="H20" s="406" t="s">
        <v>401</v>
      </c>
      <c r="I20" s="407" t="s">
        <v>401</v>
      </c>
      <c r="J20" s="408" t="s">
        <v>1</v>
      </c>
    </row>
    <row r="21" spans="1:10" ht="14.4" customHeight="1" x14ac:dyDescent="0.3">
      <c r="A21" s="404" t="s">
        <v>404</v>
      </c>
      <c r="B21" s="405" t="s">
        <v>598</v>
      </c>
      <c r="C21" s="406">
        <v>0</v>
      </c>
      <c r="D21" s="406" t="s">
        <v>401</v>
      </c>
      <c r="E21" s="406"/>
      <c r="F21" s="406" t="s">
        <v>401</v>
      </c>
      <c r="G21" s="406" t="s">
        <v>401</v>
      </c>
      <c r="H21" s="406" t="s">
        <v>401</v>
      </c>
      <c r="I21" s="407" t="s">
        <v>401</v>
      </c>
      <c r="J21" s="408" t="s">
        <v>1</v>
      </c>
    </row>
    <row r="22" spans="1:10" ht="14.4" customHeight="1" x14ac:dyDescent="0.3">
      <c r="A22" s="404" t="s">
        <v>404</v>
      </c>
      <c r="B22" s="405" t="s">
        <v>242</v>
      </c>
      <c r="C22" s="406">
        <v>0</v>
      </c>
      <c r="D22" s="406">
        <v>0</v>
      </c>
      <c r="E22" s="406"/>
      <c r="F22" s="406">
        <v>0.86099999999999999</v>
      </c>
      <c r="G22" s="406">
        <v>0.20872505753616666</v>
      </c>
      <c r="H22" s="406">
        <v>0.65227494246383333</v>
      </c>
      <c r="I22" s="407">
        <v>4.1250437784682896</v>
      </c>
      <c r="J22" s="408" t="s">
        <v>1</v>
      </c>
    </row>
    <row r="23" spans="1:10" ht="14.4" customHeight="1" x14ac:dyDescent="0.3">
      <c r="A23" s="404" t="s">
        <v>404</v>
      </c>
      <c r="B23" s="405" t="s">
        <v>243</v>
      </c>
      <c r="C23" s="406">
        <v>8.8115199999999998</v>
      </c>
      <c r="D23" s="406">
        <v>14.279579999999001</v>
      </c>
      <c r="E23" s="406"/>
      <c r="F23" s="406">
        <v>10.396909999999998</v>
      </c>
      <c r="G23" s="406">
        <v>10.000002756556666</v>
      </c>
      <c r="H23" s="406">
        <v>0.39690724344333184</v>
      </c>
      <c r="I23" s="407">
        <v>1.0396907134033631</v>
      </c>
      <c r="J23" s="408" t="s">
        <v>1</v>
      </c>
    </row>
    <row r="24" spans="1:10" ht="14.4" customHeight="1" x14ac:dyDescent="0.3">
      <c r="A24" s="404" t="s">
        <v>404</v>
      </c>
      <c r="B24" s="405" t="s">
        <v>244</v>
      </c>
      <c r="C24" s="406">
        <v>13.81147</v>
      </c>
      <c r="D24" s="406">
        <v>8.6057600000000001</v>
      </c>
      <c r="E24" s="406"/>
      <c r="F24" s="406">
        <v>9.3972100000000012</v>
      </c>
      <c r="G24" s="406">
        <v>14.666670709616499</v>
      </c>
      <c r="H24" s="406">
        <v>-5.2694607096164976</v>
      </c>
      <c r="I24" s="407">
        <v>0.64071868701862456</v>
      </c>
      <c r="J24" s="408" t="s">
        <v>1</v>
      </c>
    </row>
    <row r="25" spans="1:10" ht="14.4" customHeight="1" x14ac:dyDescent="0.3">
      <c r="A25" s="404" t="s">
        <v>404</v>
      </c>
      <c r="B25" s="405" t="s">
        <v>245</v>
      </c>
      <c r="C25" s="406">
        <v>7.8479600000000005</v>
      </c>
      <c r="D25" s="406">
        <v>15.32249</v>
      </c>
      <c r="E25" s="406"/>
      <c r="F25" s="406">
        <v>11.600519999999999</v>
      </c>
      <c r="G25" s="406">
        <v>12.500003445695834</v>
      </c>
      <c r="H25" s="406">
        <v>-0.89948344569583405</v>
      </c>
      <c r="I25" s="407">
        <v>0.9280413441801445</v>
      </c>
      <c r="J25" s="408" t="s">
        <v>1</v>
      </c>
    </row>
    <row r="26" spans="1:10" ht="14.4" customHeight="1" x14ac:dyDescent="0.3">
      <c r="A26" s="404" t="s">
        <v>404</v>
      </c>
      <c r="B26" s="405" t="s">
        <v>246</v>
      </c>
      <c r="C26" s="406">
        <v>0.42</v>
      </c>
      <c r="D26" s="406">
        <v>1.0923500000000002</v>
      </c>
      <c r="E26" s="406"/>
      <c r="F26" s="406">
        <v>0.98699999999999988</v>
      </c>
      <c r="G26" s="406">
        <v>1.0000002756556667</v>
      </c>
      <c r="H26" s="406">
        <v>-1.300027565566686E-2</v>
      </c>
      <c r="I26" s="407">
        <v>0.98699972792793178</v>
      </c>
      <c r="J26" s="408" t="s">
        <v>1</v>
      </c>
    </row>
    <row r="27" spans="1:10" ht="14.4" customHeight="1" x14ac:dyDescent="0.3">
      <c r="A27" s="404" t="s">
        <v>404</v>
      </c>
      <c r="B27" s="405" t="s">
        <v>247</v>
      </c>
      <c r="C27" s="406">
        <v>27.19896</v>
      </c>
      <c r="D27" s="406">
        <v>30.825800000000001</v>
      </c>
      <c r="E27" s="406"/>
      <c r="F27" s="406">
        <v>27.31362</v>
      </c>
      <c r="G27" s="406">
        <v>30.000008269670165</v>
      </c>
      <c r="H27" s="406">
        <v>-2.6863882696701644</v>
      </c>
      <c r="I27" s="407">
        <v>0.91045374902825982</v>
      </c>
      <c r="J27" s="408" t="s">
        <v>1</v>
      </c>
    </row>
    <row r="28" spans="1:10" ht="14.4" customHeight="1" x14ac:dyDescent="0.3">
      <c r="A28" s="404" t="s">
        <v>404</v>
      </c>
      <c r="B28" s="405" t="s">
        <v>248</v>
      </c>
      <c r="C28" s="406" t="s">
        <v>401</v>
      </c>
      <c r="D28" s="406">
        <v>0</v>
      </c>
      <c r="E28" s="406"/>
      <c r="F28" s="406">
        <v>0</v>
      </c>
      <c r="G28" s="406">
        <v>1.24583367675E-2</v>
      </c>
      <c r="H28" s="406">
        <v>-1.24583367675E-2</v>
      </c>
      <c r="I28" s="407">
        <v>0</v>
      </c>
      <c r="J28" s="408" t="s">
        <v>1</v>
      </c>
    </row>
    <row r="29" spans="1:10" ht="14.4" customHeight="1" x14ac:dyDescent="0.3">
      <c r="A29" s="404" t="s">
        <v>404</v>
      </c>
      <c r="B29" s="405" t="s">
        <v>249</v>
      </c>
      <c r="C29" s="406">
        <v>566.38065000000097</v>
      </c>
      <c r="D29" s="406">
        <v>421.90636000000001</v>
      </c>
      <c r="E29" s="406"/>
      <c r="F29" s="406">
        <v>421.97158999999999</v>
      </c>
      <c r="G29" s="406">
        <v>576.00015877766668</v>
      </c>
      <c r="H29" s="406">
        <v>-154.02856877766669</v>
      </c>
      <c r="I29" s="407">
        <v>0.73258936402980923</v>
      </c>
      <c r="J29" s="408" t="s">
        <v>1</v>
      </c>
    </row>
    <row r="30" spans="1:10" ht="14.4" customHeight="1" x14ac:dyDescent="0.3">
      <c r="A30" s="404" t="s">
        <v>404</v>
      </c>
      <c r="B30" s="405" t="s">
        <v>406</v>
      </c>
      <c r="C30" s="406">
        <v>624.470560000001</v>
      </c>
      <c r="D30" s="406">
        <v>492.03233999999901</v>
      </c>
      <c r="E30" s="406"/>
      <c r="F30" s="406">
        <v>482.52785</v>
      </c>
      <c r="G30" s="406">
        <v>644.38802762916521</v>
      </c>
      <c r="H30" s="406">
        <v>-161.86017762916521</v>
      </c>
      <c r="I30" s="407">
        <v>0.74881566588894932</v>
      </c>
      <c r="J30" s="408" t="s">
        <v>407</v>
      </c>
    </row>
    <row r="31" spans="1:10" ht="14.4" customHeight="1" x14ac:dyDescent="0.3">
      <c r="A31" s="404" t="s">
        <v>401</v>
      </c>
      <c r="B31" s="405" t="s">
        <v>401</v>
      </c>
      <c r="C31" s="406" t="s">
        <v>401</v>
      </c>
      <c r="D31" s="406" t="s">
        <v>401</v>
      </c>
      <c r="E31" s="406"/>
      <c r="F31" s="406" t="s">
        <v>401</v>
      </c>
      <c r="G31" s="406" t="s">
        <v>401</v>
      </c>
      <c r="H31" s="406" t="s">
        <v>401</v>
      </c>
      <c r="I31" s="407" t="s">
        <v>401</v>
      </c>
      <c r="J31" s="408" t="s">
        <v>408</v>
      </c>
    </row>
    <row r="32" spans="1:10" ht="14.4" customHeight="1" x14ac:dyDescent="0.3">
      <c r="A32" s="404" t="s">
        <v>399</v>
      </c>
      <c r="B32" s="405" t="s">
        <v>402</v>
      </c>
      <c r="C32" s="406">
        <v>624.470560000001</v>
      </c>
      <c r="D32" s="406">
        <v>492.03233999999901</v>
      </c>
      <c r="E32" s="406"/>
      <c r="F32" s="406">
        <v>482.52785</v>
      </c>
      <c r="G32" s="406">
        <v>644.38802762916521</v>
      </c>
      <c r="H32" s="406">
        <v>-161.86017762916521</v>
      </c>
      <c r="I32" s="407">
        <v>0.74881566588894932</v>
      </c>
      <c r="J32" s="408" t="s">
        <v>403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991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8.2548302939063252</v>
      </c>
      <c r="J3" s="84">
        <f>SUBTOTAL(9,J5:J1048576)</f>
        <v>58454</v>
      </c>
      <c r="K3" s="85">
        <f>SUBTOTAL(9,K5:K1048576)</f>
        <v>482527.85000000033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399</v>
      </c>
      <c r="B5" s="417" t="s">
        <v>400</v>
      </c>
      <c r="C5" s="418" t="s">
        <v>404</v>
      </c>
      <c r="D5" s="419" t="s">
        <v>584</v>
      </c>
      <c r="E5" s="418" t="s">
        <v>977</v>
      </c>
      <c r="F5" s="419" t="s">
        <v>978</v>
      </c>
      <c r="G5" s="418" t="s">
        <v>599</v>
      </c>
      <c r="H5" s="418" t="s">
        <v>600</v>
      </c>
      <c r="I5" s="420">
        <v>46.32</v>
      </c>
      <c r="J5" s="420">
        <v>6</v>
      </c>
      <c r="K5" s="421">
        <v>277.92</v>
      </c>
    </row>
    <row r="6" spans="1:11" ht="14.4" customHeight="1" x14ac:dyDescent="0.3">
      <c r="A6" s="422" t="s">
        <v>399</v>
      </c>
      <c r="B6" s="423" t="s">
        <v>400</v>
      </c>
      <c r="C6" s="424" t="s">
        <v>404</v>
      </c>
      <c r="D6" s="425" t="s">
        <v>584</v>
      </c>
      <c r="E6" s="424" t="s">
        <v>977</v>
      </c>
      <c r="F6" s="425" t="s">
        <v>978</v>
      </c>
      <c r="G6" s="424" t="s">
        <v>601</v>
      </c>
      <c r="H6" s="424" t="s">
        <v>602</v>
      </c>
      <c r="I6" s="426">
        <v>0.27</v>
      </c>
      <c r="J6" s="426">
        <v>1000</v>
      </c>
      <c r="K6" s="427">
        <v>270</v>
      </c>
    </row>
    <row r="7" spans="1:11" ht="14.4" customHeight="1" x14ac:dyDescent="0.3">
      <c r="A7" s="422" t="s">
        <v>399</v>
      </c>
      <c r="B7" s="423" t="s">
        <v>400</v>
      </c>
      <c r="C7" s="424" t="s">
        <v>404</v>
      </c>
      <c r="D7" s="425" t="s">
        <v>584</v>
      </c>
      <c r="E7" s="424" t="s">
        <v>977</v>
      </c>
      <c r="F7" s="425" t="s">
        <v>978</v>
      </c>
      <c r="G7" s="424" t="s">
        <v>603</v>
      </c>
      <c r="H7" s="424" t="s">
        <v>604</v>
      </c>
      <c r="I7" s="426">
        <v>18.399999999999999</v>
      </c>
      <c r="J7" s="426">
        <v>80</v>
      </c>
      <c r="K7" s="427">
        <v>1472</v>
      </c>
    </row>
    <row r="8" spans="1:11" ht="14.4" customHeight="1" x14ac:dyDescent="0.3">
      <c r="A8" s="422" t="s">
        <v>399</v>
      </c>
      <c r="B8" s="423" t="s">
        <v>400</v>
      </c>
      <c r="C8" s="424" t="s">
        <v>404</v>
      </c>
      <c r="D8" s="425" t="s">
        <v>584</v>
      </c>
      <c r="E8" s="424" t="s">
        <v>977</v>
      </c>
      <c r="F8" s="425" t="s">
        <v>978</v>
      </c>
      <c r="G8" s="424" t="s">
        <v>605</v>
      </c>
      <c r="H8" s="424" t="s">
        <v>606</v>
      </c>
      <c r="I8" s="426">
        <v>0.64</v>
      </c>
      <c r="J8" s="426">
        <v>1000</v>
      </c>
      <c r="K8" s="427">
        <v>638.25</v>
      </c>
    </row>
    <row r="9" spans="1:11" ht="14.4" customHeight="1" x14ac:dyDescent="0.3">
      <c r="A9" s="422" t="s">
        <v>399</v>
      </c>
      <c r="B9" s="423" t="s">
        <v>400</v>
      </c>
      <c r="C9" s="424" t="s">
        <v>404</v>
      </c>
      <c r="D9" s="425" t="s">
        <v>584</v>
      </c>
      <c r="E9" s="424" t="s">
        <v>977</v>
      </c>
      <c r="F9" s="425" t="s">
        <v>978</v>
      </c>
      <c r="G9" s="424" t="s">
        <v>607</v>
      </c>
      <c r="H9" s="424" t="s">
        <v>608</v>
      </c>
      <c r="I9" s="426">
        <v>1.21</v>
      </c>
      <c r="J9" s="426">
        <v>1000</v>
      </c>
      <c r="K9" s="427">
        <v>1210</v>
      </c>
    </row>
    <row r="10" spans="1:11" ht="14.4" customHeight="1" x14ac:dyDescent="0.3">
      <c r="A10" s="422" t="s">
        <v>399</v>
      </c>
      <c r="B10" s="423" t="s">
        <v>400</v>
      </c>
      <c r="C10" s="424" t="s">
        <v>404</v>
      </c>
      <c r="D10" s="425" t="s">
        <v>584</v>
      </c>
      <c r="E10" s="424" t="s">
        <v>977</v>
      </c>
      <c r="F10" s="425" t="s">
        <v>978</v>
      </c>
      <c r="G10" s="424" t="s">
        <v>609</v>
      </c>
      <c r="H10" s="424" t="s">
        <v>610</v>
      </c>
      <c r="I10" s="426">
        <v>13.02</v>
      </c>
      <c r="J10" s="426">
        <v>3</v>
      </c>
      <c r="K10" s="427">
        <v>39.06</v>
      </c>
    </row>
    <row r="11" spans="1:11" ht="14.4" customHeight="1" x14ac:dyDescent="0.3">
      <c r="A11" s="422" t="s">
        <v>399</v>
      </c>
      <c r="B11" s="423" t="s">
        <v>400</v>
      </c>
      <c r="C11" s="424" t="s">
        <v>404</v>
      </c>
      <c r="D11" s="425" t="s">
        <v>584</v>
      </c>
      <c r="E11" s="424" t="s">
        <v>977</v>
      </c>
      <c r="F11" s="425" t="s">
        <v>978</v>
      </c>
      <c r="G11" s="424" t="s">
        <v>611</v>
      </c>
      <c r="H11" s="424" t="s">
        <v>612</v>
      </c>
      <c r="I11" s="426">
        <v>27.87</v>
      </c>
      <c r="J11" s="426">
        <v>24</v>
      </c>
      <c r="K11" s="427">
        <v>668.88</v>
      </c>
    </row>
    <row r="12" spans="1:11" ht="14.4" customHeight="1" x14ac:dyDescent="0.3">
      <c r="A12" s="422" t="s">
        <v>399</v>
      </c>
      <c r="B12" s="423" t="s">
        <v>400</v>
      </c>
      <c r="C12" s="424" t="s">
        <v>404</v>
      </c>
      <c r="D12" s="425" t="s">
        <v>584</v>
      </c>
      <c r="E12" s="424" t="s">
        <v>977</v>
      </c>
      <c r="F12" s="425" t="s">
        <v>978</v>
      </c>
      <c r="G12" s="424" t="s">
        <v>613</v>
      </c>
      <c r="H12" s="424" t="s">
        <v>614</v>
      </c>
      <c r="I12" s="426">
        <v>0.59</v>
      </c>
      <c r="J12" s="426">
        <v>2500</v>
      </c>
      <c r="K12" s="427">
        <v>1475</v>
      </c>
    </row>
    <row r="13" spans="1:11" ht="14.4" customHeight="1" x14ac:dyDescent="0.3">
      <c r="A13" s="422" t="s">
        <v>399</v>
      </c>
      <c r="B13" s="423" t="s">
        <v>400</v>
      </c>
      <c r="C13" s="424" t="s">
        <v>404</v>
      </c>
      <c r="D13" s="425" t="s">
        <v>584</v>
      </c>
      <c r="E13" s="424" t="s">
        <v>977</v>
      </c>
      <c r="F13" s="425" t="s">
        <v>978</v>
      </c>
      <c r="G13" s="424" t="s">
        <v>615</v>
      </c>
      <c r="H13" s="424" t="s">
        <v>616</v>
      </c>
      <c r="I13" s="426">
        <v>1330</v>
      </c>
      <c r="J13" s="426">
        <v>2</v>
      </c>
      <c r="K13" s="427">
        <v>2660</v>
      </c>
    </row>
    <row r="14" spans="1:11" ht="14.4" customHeight="1" x14ac:dyDescent="0.3">
      <c r="A14" s="422" t="s">
        <v>399</v>
      </c>
      <c r="B14" s="423" t="s">
        <v>400</v>
      </c>
      <c r="C14" s="424" t="s">
        <v>404</v>
      </c>
      <c r="D14" s="425" t="s">
        <v>584</v>
      </c>
      <c r="E14" s="424" t="s">
        <v>977</v>
      </c>
      <c r="F14" s="425" t="s">
        <v>978</v>
      </c>
      <c r="G14" s="424" t="s">
        <v>617</v>
      </c>
      <c r="H14" s="424" t="s">
        <v>618</v>
      </c>
      <c r="I14" s="426">
        <v>0.19</v>
      </c>
      <c r="J14" s="426">
        <v>2400</v>
      </c>
      <c r="K14" s="427">
        <v>447.2</v>
      </c>
    </row>
    <row r="15" spans="1:11" ht="14.4" customHeight="1" x14ac:dyDescent="0.3">
      <c r="A15" s="422" t="s">
        <v>399</v>
      </c>
      <c r="B15" s="423" t="s">
        <v>400</v>
      </c>
      <c r="C15" s="424" t="s">
        <v>404</v>
      </c>
      <c r="D15" s="425" t="s">
        <v>584</v>
      </c>
      <c r="E15" s="424" t="s">
        <v>977</v>
      </c>
      <c r="F15" s="425" t="s">
        <v>978</v>
      </c>
      <c r="G15" s="424" t="s">
        <v>619</v>
      </c>
      <c r="H15" s="424" t="s">
        <v>620</v>
      </c>
      <c r="I15" s="426">
        <v>18.399999999999999</v>
      </c>
      <c r="J15" s="426">
        <v>40</v>
      </c>
      <c r="K15" s="427">
        <v>736</v>
      </c>
    </row>
    <row r="16" spans="1:11" ht="14.4" customHeight="1" x14ac:dyDescent="0.3">
      <c r="A16" s="422" t="s">
        <v>399</v>
      </c>
      <c r="B16" s="423" t="s">
        <v>400</v>
      </c>
      <c r="C16" s="424" t="s">
        <v>404</v>
      </c>
      <c r="D16" s="425" t="s">
        <v>584</v>
      </c>
      <c r="E16" s="424" t="s">
        <v>977</v>
      </c>
      <c r="F16" s="425" t="s">
        <v>978</v>
      </c>
      <c r="G16" s="424" t="s">
        <v>621</v>
      </c>
      <c r="H16" s="424" t="s">
        <v>622</v>
      </c>
      <c r="I16" s="426">
        <v>0.15</v>
      </c>
      <c r="J16" s="426">
        <v>3456</v>
      </c>
      <c r="K16" s="427">
        <v>502.6</v>
      </c>
    </row>
    <row r="17" spans="1:11" ht="14.4" customHeight="1" x14ac:dyDescent="0.3">
      <c r="A17" s="422" t="s">
        <v>399</v>
      </c>
      <c r="B17" s="423" t="s">
        <v>400</v>
      </c>
      <c r="C17" s="424" t="s">
        <v>404</v>
      </c>
      <c r="D17" s="425" t="s">
        <v>584</v>
      </c>
      <c r="E17" s="424" t="s">
        <v>979</v>
      </c>
      <c r="F17" s="425" t="s">
        <v>980</v>
      </c>
      <c r="G17" s="424" t="s">
        <v>623</v>
      </c>
      <c r="H17" s="424" t="s">
        <v>624</v>
      </c>
      <c r="I17" s="426">
        <v>11.14</v>
      </c>
      <c r="J17" s="426">
        <v>100</v>
      </c>
      <c r="K17" s="427">
        <v>1114</v>
      </c>
    </row>
    <row r="18" spans="1:11" ht="14.4" customHeight="1" x14ac:dyDescent="0.3">
      <c r="A18" s="422" t="s">
        <v>399</v>
      </c>
      <c r="B18" s="423" t="s">
        <v>400</v>
      </c>
      <c r="C18" s="424" t="s">
        <v>404</v>
      </c>
      <c r="D18" s="425" t="s">
        <v>584</v>
      </c>
      <c r="E18" s="424" t="s">
        <v>979</v>
      </c>
      <c r="F18" s="425" t="s">
        <v>980</v>
      </c>
      <c r="G18" s="424" t="s">
        <v>625</v>
      </c>
      <c r="H18" s="424" t="s">
        <v>626</v>
      </c>
      <c r="I18" s="426">
        <v>6.31</v>
      </c>
      <c r="J18" s="426">
        <v>100</v>
      </c>
      <c r="K18" s="427">
        <v>631.16999999999996</v>
      </c>
    </row>
    <row r="19" spans="1:11" ht="14.4" customHeight="1" x14ac:dyDescent="0.3">
      <c r="A19" s="422" t="s">
        <v>399</v>
      </c>
      <c r="B19" s="423" t="s">
        <v>400</v>
      </c>
      <c r="C19" s="424" t="s">
        <v>404</v>
      </c>
      <c r="D19" s="425" t="s">
        <v>584</v>
      </c>
      <c r="E19" s="424" t="s">
        <v>979</v>
      </c>
      <c r="F19" s="425" t="s">
        <v>980</v>
      </c>
      <c r="G19" s="424" t="s">
        <v>627</v>
      </c>
      <c r="H19" s="424" t="s">
        <v>628</v>
      </c>
      <c r="I19" s="426">
        <v>0.47499999999999998</v>
      </c>
      <c r="J19" s="426">
        <v>1000</v>
      </c>
      <c r="K19" s="427">
        <v>475</v>
      </c>
    </row>
    <row r="20" spans="1:11" ht="14.4" customHeight="1" x14ac:dyDescent="0.3">
      <c r="A20" s="422" t="s">
        <v>399</v>
      </c>
      <c r="B20" s="423" t="s">
        <v>400</v>
      </c>
      <c r="C20" s="424" t="s">
        <v>404</v>
      </c>
      <c r="D20" s="425" t="s">
        <v>584</v>
      </c>
      <c r="E20" s="424" t="s">
        <v>979</v>
      </c>
      <c r="F20" s="425" t="s">
        <v>980</v>
      </c>
      <c r="G20" s="424" t="s">
        <v>629</v>
      </c>
      <c r="H20" s="424" t="s">
        <v>630</v>
      </c>
      <c r="I20" s="426">
        <v>0.67</v>
      </c>
      <c r="J20" s="426">
        <v>2000</v>
      </c>
      <c r="K20" s="427">
        <v>1340</v>
      </c>
    </row>
    <row r="21" spans="1:11" ht="14.4" customHeight="1" x14ac:dyDescent="0.3">
      <c r="A21" s="422" t="s">
        <v>399</v>
      </c>
      <c r="B21" s="423" t="s">
        <v>400</v>
      </c>
      <c r="C21" s="424" t="s">
        <v>404</v>
      </c>
      <c r="D21" s="425" t="s">
        <v>584</v>
      </c>
      <c r="E21" s="424" t="s">
        <v>979</v>
      </c>
      <c r="F21" s="425" t="s">
        <v>980</v>
      </c>
      <c r="G21" s="424" t="s">
        <v>631</v>
      </c>
      <c r="H21" s="424" t="s">
        <v>632</v>
      </c>
      <c r="I21" s="426">
        <v>2.9</v>
      </c>
      <c r="J21" s="426">
        <v>100</v>
      </c>
      <c r="K21" s="427">
        <v>290.39999999999998</v>
      </c>
    </row>
    <row r="22" spans="1:11" ht="14.4" customHeight="1" x14ac:dyDescent="0.3">
      <c r="A22" s="422" t="s">
        <v>399</v>
      </c>
      <c r="B22" s="423" t="s">
        <v>400</v>
      </c>
      <c r="C22" s="424" t="s">
        <v>404</v>
      </c>
      <c r="D22" s="425" t="s">
        <v>584</v>
      </c>
      <c r="E22" s="424" t="s">
        <v>979</v>
      </c>
      <c r="F22" s="425" t="s">
        <v>980</v>
      </c>
      <c r="G22" s="424" t="s">
        <v>633</v>
      </c>
      <c r="H22" s="424" t="s">
        <v>634</v>
      </c>
      <c r="I22" s="426">
        <v>66.55</v>
      </c>
      <c r="J22" s="426">
        <v>45</v>
      </c>
      <c r="K22" s="427">
        <v>2994.75</v>
      </c>
    </row>
    <row r="23" spans="1:11" ht="14.4" customHeight="1" x14ac:dyDescent="0.3">
      <c r="A23" s="422" t="s">
        <v>399</v>
      </c>
      <c r="B23" s="423" t="s">
        <v>400</v>
      </c>
      <c r="C23" s="424" t="s">
        <v>404</v>
      </c>
      <c r="D23" s="425" t="s">
        <v>584</v>
      </c>
      <c r="E23" s="424" t="s">
        <v>979</v>
      </c>
      <c r="F23" s="425" t="s">
        <v>980</v>
      </c>
      <c r="G23" s="424" t="s">
        <v>635</v>
      </c>
      <c r="H23" s="424" t="s">
        <v>636</v>
      </c>
      <c r="I23" s="426">
        <v>141.57</v>
      </c>
      <c r="J23" s="426">
        <v>5</v>
      </c>
      <c r="K23" s="427">
        <v>707.85</v>
      </c>
    </row>
    <row r="24" spans="1:11" ht="14.4" customHeight="1" x14ac:dyDescent="0.3">
      <c r="A24" s="422" t="s">
        <v>399</v>
      </c>
      <c r="B24" s="423" t="s">
        <v>400</v>
      </c>
      <c r="C24" s="424" t="s">
        <v>404</v>
      </c>
      <c r="D24" s="425" t="s">
        <v>584</v>
      </c>
      <c r="E24" s="424" t="s">
        <v>979</v>
      </c>
      <c r="F24" s="425" t="s">
        <v>980</v>
      </c>
      <c r="G24" s="424" t="s">
        <v>637</v>
      </c>
      <c r="H24" s="424" t="s">
        <v>638</v>
      </c>
      <c r="I24" s="426">
        <v>922.02</v>
      </c>
      <c r="J24" s="426">
        <v>2</v>
      </c>
      <c r="K24" s="427">
        <v>1844.04</v>
      </c>
    </row>
    <row r="25" spans="1:11" ht="14.4" customHeight="1" x14ac:dyDescent="0.3">
      <c r="A25" s="422" t="s">
        <v>399</v>
      </c>
      <c r="B25" s="423" t="s">
        <v>400</v>
      </c>
      <c r="C25" s="424" t="s">
        <v>404</v>
      </c>
      <c r="D25" s="425" t="s">
        <v>584</v>
      </c>
      <c r="E25" s="424" t="s">
        <v>981</v>
      </c>
      <c r="F25" s="425" t="s">
        <v>982</v>
      </c>
      <c r="G25" s="424" t="s">
        <v>639</v>
      </c>
      <c r="H25" s="424" t="s">
        <v>640</v>
      </c>
      <c r="I25" s="426">
        <v>430.5</v>
      </c>
      <c r="J25" s="426">
        <v>2</v>
      </c>
      <c r="K25" s="427">
        <v>861</v>
      </c>
    </row>
    <row r="26" spans="1:11" ht="14.4" customHeight="1" x14ac:dyDescent="0.3">
      <c r="A26" s="422" t="s">
        <v>399</v>
      </c>
      <c r="B26" s="423" t="s">
        <v>400</v>
      </c>
      <c r="C26" s="424" t="s">
        <v>404</v>
      </c>
      <c r="D26" s="425" t="s">
        <v>584</v>
      </c>
      <c r="E26" s="424" t="s">
        <v>983</v>
      </c>
      <c r="F26" s="425" t="s">
        <v>984</v>
      </c>
      <c r="G26" s="424" t="s">
        <v>641</v>
      </c>
      <c r="H26" s="424" t="s">
        <v>642</v>
      </c>
      <c r="I26" s="426">
        <v>2.57</v>
      </c>
      <c r="J26" s="426">
        <v>800</v>
      </c>
      <c r="K26" s="427">
        <v>2056.88</v>
      </c>
    </row>
    <row r="27" spans="1:11" ht="14.4" customHeight="1" x14ac:dyDescent="0.3">
      <c r="A27" s="422" t="s">
        <v>399</v>
      </c>
      <c r="B27" s="423" t="s">
        <v>400</v>
      </c>
      <c r="C27" s="424" t="s">
        <v>404</v>
      </c>
      <c r="D27" s="425" t="s">
        <v>584</v>
      </c>
      <c r="E27" s="424" t="s">
        <v>983</v>
      </c>
      <c r="F27" s="425" t="s">
        <v>984</v>
      </c>
      <c r="G27" s="424" t="s">
        <v>643</v>
      </c>
      <c r="H27" s="424" t="s">
        <v>644</v>
      </c>
      <c r="I27" s="426">
        <v>3943.35</v>
      </c>
      <c r="J27" s="426">
        <v>3</v>
      </c>
      <c r="K27" s="427">
        <v>11830.06</v>
      </c>
    </row>
    <row r="28" spans="1:11" ht="14.4" customHeight="1" x14ac:dyDescent="0.3">
      <c r="A28" s="422" t="s">
        <v>399</v>
      </c>
      <c r="B28" s="423" t="s">
        <v>400</v>
      </c>
      <c r="C28" s="424" t="s">
        <v>404</v>
      </c>
      <c r="D28" s="425" t="s">
        <v>584</v>
      </c>
      <c r="E28" s="424" t="s">
        <v>983</v>
      </c>
      <c r="F28" s="425" t="s">
        <v>984</v>
      </c>
      <c r="G28" s="424" t="s">
        <v>645</v>
      </c>
      <c r="H28" s="424" t="s">
        <v>646</v>
      </c>
      <c r="I28" s="426">
        <v>3943.36</v>
      </c>
      <c r="J28" s="426">
        <v>4</v>
      </c>
      <c r="K28" s="427">
        <v>15773.43</v>
      </c>
    </row>
    <row r="29" spans="1:11" ht="14.4" customHeight="1" x14ac:dyDescent="0.3">
      <c r="A29" s="422" t="s">
        <v>399</v>
      </c>
      <c r="B29" s="423" t="s">
        <v>400</v>
      </c>
      <c r="C29" s="424" t="s">
        <v>404</v>
      </c>
      <c r="D29" s="425" t="s">
        <v>584</v>
      </c>
      <c r="E29" s="424" t="s">
        <v>983</v>
      </c>
      <c r="F29" s="425" t="s">
        <v>984</v>
      </c>
      <c r="G29" s="424" t="s">
        <v>647</v>
      </c>
      <c r="H29" s="424" t="s">
        <v>648</v>
      </c>
      <c r="I29" s="426">
        <v>3943.36</v>
      </c>
      <c r="J29" s="426">
        <v>4</v>
      </c>
      <c r="K29" s="427">
        <v>15773.43</v>
      </c>
    </row>
    <row r="30" spans="1:11" ht="14.4" customHeight="1" x14ac:dyDescent="0.3">
      <c r="A30" s="422" t="s">
        <v>399</v>
      </c>
      <c r="B30" s="423" t="s">
        <v>400</v>
      </c>
      <c r="C30" s="424" t="s">
        <v>404</v>
      </c>
      <c r="D30" s="425" t="s">
        <v>584</v>
      </c>
      <c r="E30" s="424" t="s">
        <v>983</v>
      </c>
      <c r="F30" s="425" t="s">
        <v>984</v>
      </c>
      <c r="G30" s="424" t="s">
        <v>649</v>
      </c>
      <c r="H30" s="424" t="s">
        <v>650</v>
      </c>
      <c r="I30" s="426">
        <v>128.74</v>
      </c>
      <c r="J30" s="426">
        <v>8</v>
      </c>
      <c r="K30" s="427">
        <v>1029.9499999999998</v>
      </c>
    </row>
    <row r="31" spans="1:11" ht="14.4" customHeight="1" x14ac:dyDescent="0.3">
      <c r="A31" s="422" t="s">
        <v>399</v>
      </c>
      <c r="B31" s="423" t="s">
        <v>400</v>
      </c>
      <c r="C31" s="424" t="s">
        <v>404</v>
      </c>
      <c r="D31" s="425" t="s">
        <v>584</v>
      </c>
      <c r="E31" s="424" t="s">
        <v>983</v>
      </c>
      <c r="F31" s="425" t="s">
        <v>984</v>
      </c>
      <c r="G31" s="424" t="s">
        <v>651</v>
      </c>
      <c r="H31" s="424" t="s">
        <v>652</v>
      </c>
      <c r="I31" s="426">
        <v>350.6</v>
      </c>
      <c r="J31" s="426">
        <v>4</v>
      </c>
      <c r="K31" s="427">
        <v>1402.4</v>
      </c>
    </row>
    <row r="32" spans="1:11" ht="14.4" customHeight="1" x14ac:dyDescent="0.3">
      <c r="A32" s="422" t="s">
        <v>399</v>
      </c>
      <c r="B32" s="423" t="s">
        <v>400</v>
      </c>
      <c r="C32" s="424" t="s">
        <v>404</v>
      </c>
      <c r="D32" s="425" t="s">
        <v>584</v>
      </c>
      <c r="E32" s="424" t="s">
        <v>983</v>
      </c>
      <c r="F32" s="425" t="s">
        <v>984</v>
      </c>
      <c r="G32" s="424" t="s">
        <v>653</v>
      </c>
      <c r="H32" s="424" t="s">
        <v>654</v>
      </c>
      <c r="I32" s="426">
        <v>546.01</v>
      </c>
      <c r="J32" s="426">
        <v>2</v>
      </c>
      <c r="K32" s="427">
        <v>1092.03</v>
      </c>
    </row>
    <row r="33" spans="1:11" ht="14.4" customHeight="1" x14ac:dyDescent="0.3">
      <c r="A33" s="422" t="s">
        <v>399</v>
      </c>
      <c r="B33" s="423" t="s">
        <v>400</v>
      </c>
      <c r="C33" s="424" t="s">
        <v>404</v>
      </c>
      <c r="D33" s="425" t="s">
        <v>584</v>
      </c>
      <c r="E33" s="424" t="s">
        <v>983</v>
      </c>
      <c r="F33" s="425" t="s">
        <v>984</v>
      </c>
      <c r="G33" s="424" t="s">
        <v>655</v>
      </c>
      <c r="H33" s="424" t="s">
        <v>656</v>
      </c>
      <c r="I33" s="426">
        <v>196.56</v>
      </c>
      <c r="J33" s="426">
        <v>1</v>
      </c>
      <c r="K33" s="427">
        <v>196.56</v>
      </c>
    </row>
    <row r="34" spans="1:11" ht="14.4" customHeight="1" x14ac:dyDescent="0.3">
      <c r="A34" s="422" t="s">
        <v>399</v>
      </c>
      <c r="B34" s="423" t="s">
        <v>400</v>
      </c>
      <c r="C34" s="424" t="s">
        <v>404</v>
      </c>
      <c r="D34" s="425" t="s">
        <v>584</v>
      </c>
      <c r="E34" s="424" t="s">
        <v>983</v>
      </c>
      <c r="F34" s="425" t="s">
        <v>984</v>
      </c>
      <c r="G34" s="424" t="s">
        <v>657</v>
      </c>
      <c r="H34" s="424" t="s">
        <v>658</v>
      </c>
      <c r="I34" s="426">
        <v>175.45</v>
      </c>
      <c r="J34" s="426">
        <v>16</v>
      </c>
      <c r="K34" s="427">
        <v>2807.2</v>
      </c>
    </row>
    <row r="35" spans="1:11" ht="14.4" customHeight="1" x14ac:dyDescent="0.3">
      <c r="A35" s="422" t="s">
        <v>399</v>
      </c>
      <c r="B35" s="423" t="s">
        <v>400</v>
      </c>
      <c r="C35" s="424" t="s">
        <v>404</v>
      </c>
      <c r="D35" s="425" t="s">
        <v>584</v>
      </c>
      <c r="E35" s="424" t="s">
        <v>983</v>
      </c>
      <c r="F35" s="425" t="s">
        <v>984</v>
      </c>
      <c r="G35" s="424" t="s">
        <v>659</v>
      </c>
      <c r="H35" s="424" t="s">
        <v>660</v>
      </c>
      <c r="I35" s="426">
        <v>32.19</v>
      </c>
      <c r="J35" s="426">
        <v>100</v>
      </c>
      <c r="K35" s="427">
        <v>3218.6</v>
      </c>
    </row>
    <row r="36" spans="1:11" ht="14.4" customHeight="1" x14ac:dyDescent="0.3">
      <c r="A36" s="422" t="s">
        <v>399</v>
      </c>
      <c r="B36" s="423" t="s">
        <v>400</v>
      </c>
      <c r="C36" s="424" t="s">
        <v>404</v>
      </c>
      <c r="D36" s="425" t="s">
        <v>584</v>
      </c>
      <c r="E36" s="424" t="s">
        <v>983</v>
      </c>
      <c r="F36" s="425" t="s">
        <v>984</v>
      </c>
      <c r="G36" s="424" t="s">
        <v>661</v>
      </c>
      <c r="H36" s="424" t="s">
        <v>662</v>
      </c>
      <c r="I36" s="426">
        <v>33.700000000000003</v>
      </c>
      <c r="J36" s="426">
        <v>50</v>
      </c>
      <c r="K36" s="427">
        <v>1685.17</v>
      </c>
    </row>
    <row r="37" spans="1:11" ht="14.4" customHeight="1" x14ac:dyDescent="0.3">
      <c r="A37" s="422" t="s">
        <v>399</v>
      </c>
      <c r="B37" s="423" t="s">
        <v>400</v>
      </c>
      <c r="C37" s="424" t="s">
        <v>404</v>
      </c>
      <c r="D37" s="425" t="s">
        <v>584</v>
      </c>
      <c r="E37" s="424" t="s">
        <v>983</v>
      </c>
      <c r="F37" s="425" t="s">
        <v>984</v>
      </c>
      <c r="G37" s="424" t="s">
        <v>663</v>
      </c>
      <c r="H37" s="424" t="s">
        <v>664</v>
      </c>
      <c r="I37" s="426">
        <v>5232.5</v>
      </c>
      <c r="J37" s="426">
        <v>2</v>
      </c>
      <c r="K37" s="427">
        <v>10465</v>
      </c>
    </row>
    <row r="38" spans="1:11" ht="14.4" customHeight="1" x14ac:dyDescent="0.3">
      <c r="A38" s="422" t="s">
        <v>399</v>
      </c>
      <c r="B38" s="423" t="s">
        <v>400</v>
      </c>
      <c r="C38" s="424" t="s">
        <v>404</v>
      </c>
      <c r="D38" s="425" t="s">
        <v>584</v>
      </c>
      <c r="E38" s="424" t="s">
        <v>983</v>
      </c>
      <c r="F38" s="425" t="s">
        <v>984</v>
      </c>
      <c r="G38" s="424" t="s">
        <v>665</v>
      </c>
      <c r="H38" s="424" t="s">
        <v>666</v>
      </c>
      <c r="I38" s="426">
        <v>26.01</v>
      </c>
      <c r="J38" s="426">
        <v>20</v>
      </c>
      <c r="K38" s="427">
        <v>520.29999999999995</v>
      </c>
    </row>
    <row r="39" spans="1:11" ht="14.4" customHeight="1" x14ac:dyDescent="0.3">
      <c r="A39" s="422" t="s">
        <v>399</v>
      </c>
      <c r="B39" s="423" t="s">
        <v>400</v>
      </c>
      <c r="C39" s="424" t="s">
        <v>404</v>
      </c>
      <c r="D39" s="425" t="s">
        <v>584</v>
      </c>
      <c r="E39" s="424" t="s">
        <v>983</v>
      </c>
      <c r="F39" s="425" t="s">
        <v>984</v>
      </c>
      <c r="G39" s="424" t="s">
        <v>667</v>
      </c>
      <c r="H39" s="424" t="s">
        <v>668</v>
      </c>
      <c r="I39" s="426">
        <v>1.19</v>
      </c>
      <c r="J39" s="426">
        <v>2900</v>
      </c>
      <c r="K39" s="427">
        <v>3438.5</v>
      </c>
    </row>
    <row r="40" spans="1:11" ht="14.4" customHeight="1" x14ac:dyDescent="0.3">
      <c r="A40" s="422" t="s">
        <v>399</v>
      </c>
      <c r="B40" s="423" t="s">
        <v>400</v>
      </c>
      <c r="C40" s="424" t="s">
        <v>404</v>
      </c>
      <c r="D40" s="425" t="s">
        <v>584</v>
      </c>
      <c r="E40" s="424" t="s">
        <v>983</v>
      </c>
      <c r="F40" s="425" t="s">
        <v>984</v>
      </c>
      <c r="G40" s="424" t="s">
        <v>669</v>
      </c>
      <c r="H40" s="424" t="s">
        <v>670</v>
      </c>
      <c r="I40" s="426">
        <v>270.13</v>
      </c>
      <c r="J40" s="426">
        <v>2</v>
      </c>
      <c r="K40" s="427">
        <v>540.26</v>
      </c>
    </row>
    <row r="41" spans="1:11" ht="14.4" customHeight="1" x14ac:dyDescent="0.3">
      <c r="A41" s="422" t="s">
        <v>399</v>
      </c>
      <c r="B41" s="423" t="s">
        <v>400</v>
      </c>
      <c r="C41" s="424" t="s">
        <v>404</v>
      </c>
      <c r="D41" s="425" t="s">
        <v>584</v>
      </c>
      <c r="E41" s="424" t="s">
        <v>983</v>
      </c>
      <c r="F41" s="425" t="s">
        <v>984</v>
      </c>
      <c r="G41" s="424" t="s">
        <v>671</v>
      </c>
      <c r="H41" s="424" t="s">
        <v>672</v>
      </c>
      <c r="I41" s="426">
        <v>180.29</v>
      </c>
      <c r="J41" s="426">
        <v>22</v>
      </c>
      <c r="K41" s="427">
        <v>3966.38</v>
      </c>
    </row>
    <row r="42" spans="1:11" ht="14.4" customHeight="1" x14ac:dyDescent="0.3">
      <c r="A42" s="422" t="s">
        <v>399</v>
      </c>
      <c r="B42" s="423" t="s">
        <v>400</v>
      </c>
      <c r="C42" s="424" t="s">
        <v>404</v>
      </c>
      <c r="D42" s="425" t="s">
        <v>584</v>
      </c>
      <c r="E42" s="424" t="s">
        <v>983</v>
      </c>
      <c r="F42" s="425" t="s">
        <v>984</v>
      </c>
      <c r="G42" s="424" t="s">
        <v>673</v>
      </c>
      <c r="H42" s="424" t="s">
        <v>674</v>
      </c>
      <c r="I42" s="426">
        <v>125.3</v>
      </c>
      <c r="J42" s="426">
        <v>12</v>
      </c>
      <c r="K42" s="427">
        <v>1503.5500000000002</v>
      </c>
    </row>
    <row r="43" spans="1:11" ht="14.4" customHeight="1" x14ac:dyDescent="0.3">
      <c r="A43" s="422" t="s">
        <v>399</v>
      </c>
      <c r="B43" s="423" t="s">
        <v>400</v>
      </c>
      <c r="C43" s="424" t="s">
        <v>404</v>
      </c>
      <c r="D43" s="425" t="s">
        <v>584</v>
      </c>
      <c r="E43" s="424" t="s">
        <v>983</v>
      </c>
      <c r="F43" s="425" t="s">
        <v>984</v>
      </c>
      <c r="G43" s="424" t="s">
        <v>675</v>
      </c>
      <c r="H43" s="424" t="s">
        <v>676</v>
      </c>
      <c r="I43" s="426">
        <v>21.01</v>
      </c>
      <c r="J43" s="426">
        <v>25</v>
      </c>
      <c r="K43" s="427">
        <v>525.32000000000005</v>
      </c>
    </row>
    <row r="44" spans="1:11" ht="14.4" customHeight="1" x14ac:dyDescent="0.3">
      <c r="A44" s="422" t="s">
        <v>399</v>
      </c>
      <c r="B44" s="423" t="s">
        <v>400</v>
      </c>
      <c r="C44" s="424" t="s">
        <v>404</v>
      </c>
      <c r="D44" s="425" t="s">
        <v>584</v>
      </c>
      <c r="E44" s="424" t="s">
        <v>983</v>
      </c>
      <c r="F44" s="425" t="s">
        <v>984</v>
      </c>
      <c r="G44" s="424" t="s">
        <v>677</v>
      </c>
      <c r="H44" s="424" t="s">
        <v>678</v>
      </c>
      <c r="I44" s="426">
        <v>138</v>
      </c>
      <c r="J44" s="426">
        <v>43</v>
      </c>
      <c r="K44" s="427">
        <v>5934</v>
      </c>
    </row>
    <row r="45" spans="1:11" ht="14.4" customHeight="1" x14ac:dyDescent="0.3">
      <c r="A45" s="422" t="s">
        <v>399</v>
      </c>
      <c r="B45" s="423" t="s">
        <v>400</v>
      </c>
      <c r="C45" s="424" t="s">
        <v>404</v>
      </c>
      <c r="D45" s="425" t="s">
        <v>584</v>
      </c>
      <c r="E45" s="424" t="s">
        <v>983</v>
      </c>
      <c r="F45" s="425" t="s">
        <v>984</v>
      </c>
      <c r="G45" s="424" t="s">
        <v>679</v>
      </c>
      <c r="H45" s="424" t="s">
        <v>680</v>
      </c>
      <c r="I45" s="426">
        <v>2288.5</v>
      </c>
      <c r="J45" s="426">
        <v>2</v>
      </c>
      <c r="K45" s="427">
        <v>4577</v>
      </c>
    </row>
    <row r="46" spans="1:11" ht="14.4" customHeight="1" x14ac:dyDescent="0.3">
      <c r="A46" s="422" t="s">
        <v>399</v>
      </c>
      <c r="B46" s="423" t="s">
        <v>400</v>
      </c>
      <c r="C46" s="424" t="s">
        <v>404</v>
      </c>
      <c r="D46" s="425" t="s">
        <v>584</v>
      </c>
      <c r="E46" s="424" t="s">
        <v>983</v>
      </c>
      <c r="F46" s="425" t="s">
        <v>984</v>
      </c>
      <c r="G46" s="424" t="s">
        <v>681</v>
      </c>
      <c r="H46" s="424" t="s">
        <v>682</v>
      </c>
      <c r="I46" s="426">
        <v>138</v>
      </c>
      <c r="J46" s="426">
        <v>31</v>
      </c>
      <c r="K46" s="427">
        <v>4278</v>
      </c>
    </row>
    <row r="47" spans="1:11" ht="14.4" customHeight="1" x14ac:dyDescent="0.3">
      <c r="A47" s="422" t="s">
        <v>399</v>
      </c>
      <c r="B47" s="423" t="s">
        <v>400</v>
      </c>
      <c r="C47" s="424" t="s">
        <v>404</v>
      </c>
      <c r="D47" s="425" t="s">
        <v>584</v>
      </c>
      <c r="E47" s="424" t="s">
        <v>983</v>
      </c>
      <c r="F47" s="425" t="s">
        <v>984</v>
      </c>
      <c r="G47" s="424" t="s">
        <v>683</v>
      </c>
      <c r="H47" s="424" t="s">
        <v>684</v>
      </c>
      <c r="I47" s="426">
        <v>52.393333333333338</v>
      </c>
      <c r="J47" s="426">
        <v>30</v>
      </c>
      <c r="K47" s="427">
        <v>1571.8</v>
      </c>
    </row>
    <row r="48" spans="1:11" ht="14.4" customHeight="1" x14ac:dyDescent="0.3">
      <c r="A48" s="422" t="s">
        <v>399</v>
      </c>
      <c r="B48" s="423" t="s">
        <v>400</v>
      </c>
      <c r="C48" s="424" t="s">
        <v>404</v>
      </c>
      <c r="D48" s="425" t="s">
        <v>584</v>
      </c>
      <c r="E48" s="424" t="s">
        <v>983</v>
      </c>
      <c r="F48" s="425" t="s">
        <v>984</v>
      </c>
      <c r="G48" s="424" t="s">
        <v>685</v>
      </c>
      <c r="H48" s="424" t="s">
        <v>686</v>
      </c>
      <c r="I48" s="426">
        <v>20.98</v>
      </c>
      <c r="J48" s="426">
        <v>50</v>
      </c>
      <c r="K48" s="427">
        <v>1049</v>
      </c>
    </row>
    <row r="49" spans="1:11" ht="14.4" customHeight="1" x14ac:dyDescent="0.3">
      <c r="A49" s="422" t="s">
        <v>399</v>
      </c>
      <c r="B49" s="423" t="s">
        <v>400</v>
      </c>
      <c r="C49" s="424" t="s">
        <v>404</v>
      </c>
      <c r="D49" s="425" t="s">
        <v>584</v>
      </c>
      <c r="E49" s="424" t="s">
        <v>983</v>
      </c>
      <c r="F49" s="425" t="s">
        <v>984</v>
      </c>
      <c r="G49" s="424" t="s">
        <v>687</v>
      </c>
      <c r="H49" s="424" t="s">
        <v>688</v>
      </c>
      <c r="I49" s="426">
        <v>4207.8500000000004</v>
      </c>
      <c r="J49" s="426">
        <v>1</v>
      </c>
      <c r="K49" s="427">
        <v>4207.8500000000004</v>
      </c>
    </row>
    <row r="50" spans="1:11" ht="14.4" customHeight="1" x14ac:dyDescent="0.3">
      <c r="A50" s="422" t="s">
        <v>399</v>
      </c>
      <c r="B50" s="423" t="s">
        <v>400</v>
      </c>
      <c r="C50" s="424" t="s">
        <v>404</v>
      </c>
      <c r="D50" s="425" t="s">
        <v>584</v>
      </c>
      <c r="E50" s="424" t="s">
        <v>983</v>
      </c>
      <c r="F50" s="425" t="s">
        <v>984</v>
      </c>
      <c r="G50" s="424" t="s">
        <v>689</v>
      </c>
      <c r="H50" s="424" t="s">
        <v>690</v>
      </c>
      <c r="I50" s="426">
        <v>605</v>
      </c>
      <c r="J50" s="426">
        <v>1</v>
      </c>
      <c r="K50" s="427">
        <v>605</v>
      </c>
    </row>
    <row r="51" spans="1:11" ht="14.4" customHeight="1" x14ac:dyDescent="0.3">
      <c r="A51" s="422" t="s">
        <v>399</v>
      </c>
      <c r="B51" s="423" t="s">
        <v>400</v>
      </c>
      <c r="C51" s="424" t="s">
        <v>404</v>
      </c>
      <c r="D51" s="425" t="s">
        <v>584</v>
      </c>
      <c r="E51" s="424" t="s">
        <v>983</v>
      </c>
      <c r="F51" s="425" t="s">
        <v>984</v>
      </c>
      <c r="G51" s="424" t="s">
        <v>691</v>
      </c>
      <c r="H51" s="424" t="s">
        <v>692</v>
      </c>
      <c r="I51" s="426">
        <v>1122.8699999999999</v>
      </c>
      <c r="J51" s="426">
        <v>1</v>
      </c>
      <c r="K51" s="427">
        <v>1122.8699999999999</v>
      </c>
    </row>
    <row r="52" spans="1:11" ht="14.4" customHeight="1" x14ac:dyDescent="0.3">
      <c r="A52" s="422" t="s">
        <v>399</v>
      </c>
      <c r="B52" s="423" t="s">
        <v>400</v>
      </c>
      <c r="C52" s="424" t="s">
        <v>404</v>
      </c>
      <c r="D52" s="425" t="s">
        <v>584</v>
      </c>
      <c r="E52" s="424" t="s">
        <v>983</v>
      </c>
      <c r="F52" s="425" t="s">
        <v>984</v>
      </c>
      <c r="G52" s="424" t="s">
        <v>693</v>
      </c>
      <c r="H52" s="424" t="s">
        <v>694</v>
      </c>
      <c r="I52" s="426">
        <v>1395.4560000000001</v>
      </c>
      <c r="J52" s="426">
        <v>12</v>
      </c>
      <c r="K52" s="427">
        <v>16716.400000000001</v>
      </c>
    </row>
    <row r="53" spans="1:11" ht="14.4" customHeight="1" x14ac:dyDescent="0.3">
      <c r="A53" s="422" t="s">
        <v>399</v>
      </c>
      <c r="B53" s="423" t="s">
        <v>400</v>
      </c>
      <c r="C53" s="424" t="s">
        <v>404</v>
      </c>
      <c r="D53" s="425" t="s">
        <v>584</v>
      </c>
      <c r="E53" s="424" t="s">
        <v>983</v>
      </c>
      <c r="F53" s="425" t="s">
        <v>984</v>
      </c>
      <c r="G53" s="424" t="s">
        <v>695</v>
      </c>
      <c r="H53" s="424" t="s">
        <v>696</v>
      </c>
      <c r="I53" s="426">
        <v>605</v>
      </c>
      <c r="J53" s="426">
        <v>20</v>
      </c>
      <c r="K53" s="427">
        <v>12100.04</v>
      </c>
    </row>
    <row r="54" spans="1:11" ht="14.4" customHeight="1" x14ac:dyDescent="0.3">
      <c r="A54" s="422" t="s">
        <v>399</v>
      </c>
      <c r="B54" s="423" t="s">
        <v>400</v>
      </c>
      <c r="C54" s="424" t="s">
        <v>404</v>
      </c>
      <c r="D54" s="425" t="s">
        <v>584</v>
      </c>
      <c r="E54" s="424" t="s">
        <v>983</v>
      </c>
      <c r="F54" s="425" t="s">
        <v>984</v>
      </c>
      <c r="G54" s="424" t="s">
        <v>697</v>
      </c>
      <c r="H54" s="424" t="s">
        <v>698</v>
      </c>
      <c r="I54" s="426">
        <v>435.6</v>
      </c>
      <c r="J54" s="426">
        <v>1</v>
      </c>
      <c r="K54" s="427">
        <v>435.6</v>
      </c>
    </row>
    <row r="55" spans="1:11" ht="14.4" customHeight="1" x14ac:dyDescent="0.3">
      <c r="A55" s="422" t="s">
        <v>399</v>
      </c>
      <c r="B55" s="423" t="s">
        <v>400</v>
      </c>
      <c r="C55" s="424" t="s">
        <v>404</v>
      </c>
      <c r="D55" s="425" t="s">
        <v>584</v>
      </c>
      <c r="E55" s="424" t="s">
        <v>983</v>
      </c>
      <c r="F55" s="425" t="s">
        <v>984</v>
      </c>
      <c r="G55" s="424" t="s">
        <v>699</v>
      </c>
      <c r="H55" s="424" t="s">
        <v>700</v>
      </c>
      <c r="I55" s="426">
        <v>1312</v>
      </c>
      <c r="J55" s="426">
        <v>1</v>
      </c>
      <c r="K55" s="427">
        <v>1312</v>
      </c>
    </row>
    <row r="56" spans="1:11" ht="14.4" customHeight="1" x14ac:dyDescent="0.3">
      <c r="A56" s="422" t="s">
        <v>399</v>
      </c>
      <c r="B56" s="423" t="s">
        <v>400</v>
      </c>
      <c r="C56" s="424" t="s">
        <v>404</v>
      </c>
      <c r="D56" s="425" t="s">
        <v>584</v>
      </c>
      <c r="E56" s="424" t="s">
        <v>983</v>
      </c>
      <c r="F56" s="425" t="s">
        <v>984</v>
      </c>
      <c r="G56" s="424" t="s">
        <v>701</v>
      </c>
      <c r="H56" s="424" t="s">
        <v>702</v>
      </c>
      <c r="I56" s="426">
        <v>548.30999999999995</v>
      </c>
      <c r="J56" s="426">
        <v>1</v>
      </c>
      <c r="K56" s="427">
        <v>548.30999999999995</v>
      </c>
    </row>
    <row r="57" spans="1:11" ht="14.4" customHeight="1" x14ac:dyDescent="0.3">
      <c r="A57" s="422" t="s">
        <v>399</v>
      </c>
      <c r="B57" s="423" t="s">
        <v>400</v>
      </c>
      <c r="C57" s="424" t="s">
        <v>404</v>
      </c>
      <c r="D57" s="425" t="s">
        <v>584</v>
      </c>
      <c r="E57" s="424" t="s">
        <v>983</v>
      </c>
      <c r="F57" s="425" t="s">
        <v>984</v>
      </c>
      <c r="G57" s="424" t="s">
        <v>703</v>
      </c>
      <c r="H57" s="424" t="s">
        <v>704</v>
      </c>
      <c r="I57" s="426">
        <v>1300</v>
      </c>
      <c r="J57" s="426">
        <v>2</v>
      </c>
      <c r="K57" s="427">
        <v>2600</v>
      </c>
    </row>
    <row r="58" spans="1:11" ht="14.4" customHeight="1" x14ac:dyDescent="0.3">
      <c r="A58" s="422" t="s">
        <v>399</v>
      </c>
      <c r="B58" s="423" t="s">
        <v>400</v>
      </c>
      <c r="C58" s="424" t="s">
        <v>404</v>
      </c>
      <c r="D58" s="425" t="s">
        <v>584</v>
      </c>
      <c r="E58" s="424" t="s">
        <v>983</v>
      </c>
      <c r="F58" s="425" t="s">
        <v>984</v>
      </c>
      <c r="G58" s="424" t="s">
        <v>705</v>
      </c>
      <c r="H58" s="424" t="s">
        <v>706</v>
      </c>
      <c r="I58" s="426">
        <v>599.78</v>
      </c>
      <c r="J58" s="426">
        <v>4</v>
      </c>
      <c r="K58" s="427">
        <v>2399.12</v>
      </c>
    </row>
    <row r="59" spans="1:11" ht="14.4" customHeight="1" x14ac:dyDescent="0.3">
      <c r="A59" s="422" t="s">
        <v>399</v>
      </c>
      <c r="B59" s="423" t="s">
        <v>400</v>
      </c>
      <c r="C59" s="424" t="s">
        <v>404</v>
      </c>
      <c r="D59" s="425" t="s">
        <v>584</v>
      </c>
      <c r="E59" s="424" t="s">
        <v>983</v>
      </c>
      <c r="F59" s="425" t="s">
        <v>984</v>
      </c>
      <c r="G59" s="424" t="s">
        <v>707</v>
      </c>
      <c r="H59" s="424" t="s">
        <v>708</v>
      </c>
      <c r="I59" s="426">
        <v>53.94</v>
      </c>
      <c r="J59" s="426">
        <v>10</v>
      </c>
      <c r="K59" s="427">
        <v>539.4</v>
      </c>
    </row>
    <row r="60" spans="1:11" ht="14.4" customHeight="1" x14ac:dyDescent="0.3">
      <c r="A60" s="422" t="s">
        <v>399</v>
      </c>
      <c r="B60" s="423" t="s">
        <v>400</v>
      </c>
      <c r="C60" s="424" t="s">
        <v>404</v>
      </c>
      <c r="D60" s="425" t="s">
        <v>584</v>
      </c>
      <c r="E60" s="424" t="s">
        <v>983</v>
      </c>
      <c r="F60" s="425" t="s">
        <v>984</v>
      </c>
      <c r="G60" s="424" t="s">
        <v>709</v>
      </c>
      <c r="H60" s="424" t="s">
        <v>710</v>
      </c>
      <c r="I60" s="426">
        <v>83.7</v>
      </c>
      <c r="J60" s="426">
        <v>20</v>
      </c>
      <c r="K60" s="427">
        <v>1674</v>
      </c>
    </row>
    <row r="61" spans="1:11" ht="14.4" customHeight="1" x14ac:dyDescent="0.3">
      <c r="A61" s="422" t="s">
        <v>399</v>
      </c>
      <c r="B61" s="423" t="s">
        <v>400</v>
      </c>
      <c r="C61" s="424" t="s">
        <v>404</v>
      </c>
      <c r="D61" s="425" t="s">
        <v>584</v>
      </c>
      <c r="E61" s="424" t="s">
        <v>983</v>
      </c>
      <c r="F61" s="425" t="s">
        <v>984</v>
      </c>
      <c r="G61" s="424" t="s">
        <v>711</v>
      </c>
      <c r="H61" s="424" t="s">
        <v>712</v>
      </c>
      <c r="I61" s="426">
        <v>62.92</v>
      </c>
      <c r="J61" s="426">
        <v>60</v>
      </c>
      <c r="K61" s="427">
        <v>3775.2</v>
      </c>
    </row>
    <row r="62" spans="1:11" ht="14.4" customHeight="1" x14ac:dyDescent="0.3">
      <c r="A62" s="422" t="s">
        <v>399</v>
      </c>
      <c r="B62" s="423" t="s">
        <v>400</v>
      </c>
      <c r="C62" s="424" t="s">
        <v>404</v>
      </c>
      <c r="D62" s="425" t="s">
        <v>584</v>
      </c>
      <c r="E62" s="424" t="s">
        <v>983</v>
      </c>
      <c r="F62" s="425" t="s">
        <v>984</v>
      </c>
      <c r="G62" s="424" t="s">
        <v>713</v>
      </c>
      <c r="H62" s="424" t="s">
        <v>714</v>
      </c>
      <c r="I62" s="426">
        <v>268</v>
      </c>
      <c r="J62" s="426">
        <v>2</v>
      </c>
      <c r="K62" s="427">
        <v>536</v>
      </c>
    </row>
    <row r="63" spans="1:11" ht="14.4" customHeight="1" x14ac:dyDescent="0.3">
      <c r="A63" s="422" t="s">
        <v>399</v>
      </c>
      <c r="B63" s="423" t="s">
        <v>400</v>
      </c>
      <c r="C63" s="424" t="s">
        <v>404</v>
      </c>
      <c r="D63" s="425" t="s">
        <v>584</v>
      </c>
      <c r="E63" s="424" t="s">
        <v>983</v>
      </c>
      <c r="F63" s="425" t="s">
        <v>984</v>
      </c>
      <c r="G63" s="424" t="s">
        <v>715</v>
      </c>
      <c r="H63" s="424" t="s">
        <v>716</v>
      </c>
      <c r="I63" s="426">
        <v>1005.1</v>
      </c>
      <c r="J63" s="426">
        <v>5</v>
      </c>
      <c r="K63" s="427">
        <v>5025.5200000000004</v>
      </c>
    </row>
    <row r="64" spans="1:11" ht="14.4" customHeight="1" x14ac:dyDescent="0.3">
      <c r="A64" s="422" t="s">
        <v>399</v>
      </c>
      <c r="B64" s="423" t="s">
        <v>400</v>
      </c>
      <c r="C64" s="424" t="s">
        <v>404</v>
      </c>
      <c r="D64" s="425" t="s">
        <v>584</v>
      </c>
      <c r="E64" s="424" t="s">
        <v>983</v>
      </c>
      <c r="F64" s="425" t="s">
        <v>984</v>
      </c>
      <c r="G64" s="424" t="s">
        <v>717</v>
      </c>
      <c r="H64" s="424" t="s">
        <v>718</v>
      </c>
      <c r="I64" s="426">
        <v>808.1</v>
      </c>
      <c r="J64" s="426">
        <v>3</v>
      </c>
      <c r="K64" s="427">
        <v>2424.3000000000002</v>
      </c>
    </row>
    <row r="65" spans="1:11" ht="14.4" customHeight="1" x14ac:dyDescent="0.3">
      <c r="A65" s="422" t="s">
        <v>399</v>
      </c>
      <c r="B65" s="423" t="s">
        <v>400</v>
      </c>
      <c r="C65" s="424" t="s">
        <v>404</v>
      </c>
      <c r="D65" s="425" t="s">
        <v>584</v>
      </c>
      <c r="E65" s="424" t="s">
        <v>983</v>
      </c>
      <c r="F65" s="425" t="s">
        <v>984</v>
      </c>
      <c r="G65" s="424" t="s">
        <v>719</v>
      </c>
      <c r="H65" s="424" t="s">
        <v>720</v>
      </c>
      <c r="I65" s="426">
        <v>405.35</v>
      </c>
      <c r="J65" s="426">
        <v>1</v>
      </c>
      <c r="K65" s="427">
        <v>405.35</v>
      </c>
    </row>
    <row r="66" spans="1:11" ht="14.4" customHeight="1" x14ac:dyDescent="0.3">
      <c r="A66" s="422" t="s">
        <v>399</v>
      </c>
      <c r="B66" s="423" t="s">
        <v>400</v>
      </c>
      <c r="C66" s="424" t="s">
        <v>404</v>
      </c>
      <c r="D66" s="425" t="s">
        <v>584</v>
      </c>
      <c r="E66" s="424" t="s">
        <v>983</v>
      </c>
      <c r="F66" s="425" t="s">
        <v>984</v>
      </c>
      <c r="G66" s="424" t="s">
        <v>721</v>
      </c>
      <c r="H66" s="424" t="s">
        <v>722</v>
      </c>
      <c r="I66" s="426">
        <v>20.98</v>
      </c>
      <c r="J66" s="426">
        <v>50</v>
      </c>
      <c r="K66" s="427">
        <v>1049</v>
      </c>
    </row>
    <row r="67" spans="1:11" ht="14.4" customHeight="1" x14ac:dyDescent="0.3">
      <c r="A67" s="422" t="s">
        <v>399</v>
      </c>
      <c r="B67" s="423" t="s">
        <v>400</v>
      </c>
      <c r="C67" s="424" t="s">
        <v>404</v>
      </c>
      <c r="D67" s="425" t="s">
        <v>584</v>
      </c>
      <c r="E67" s="424" t="s">
        <v>983</v>
      </c>
      <c r="F67" s="425" t="s">
        <v>984</v>
      </c>
      <c r="G67" s="424" t="s">
        <v>723</v>
      </c>
      <c r="H67" s="424" t="s">
        <v>724</v>
      </c>
      <c r="I67" s="426">
        <v>2.38</v>
      </c>
      <c r="J67" s="426">
        <v>100</v>
      </c>
      <c r="K67" s="427">
        <v>238.37</v>
      </c>
    </row>
    <row r="68" spans="1:11" ht="14.4" customHeight="1" x14ac:dyDescent="0.3">
      <c r="A68" s="422" t="s">
        <v>399</v>
      </c>
      <c r="B68" s="423" t="s">
        <v>400</v>
      </c>
      <c r="C68" s="424" t="s">
        <v>404</v>
      </c>
      <c r="D68" s="425" t="s">
        <v>584</v>
      </c>
      <c r="E68" s="424" t="s">
        <v>983</v>
      </c>
      <c r="F68" s="425" t="s">
        <v>984</v>
      </c>
      <c r="G68" s="424" t="s">
        <v>725</v>
      </c>
      <c r="H68" s="424" t="s">
        <v>726</v>
      </c>
      <c r="I68" s="426">
        <v>502.90499999999997</v>
      </c>
      <c r="J68" s="426">
        <v>6</v>
      </c>
      <c r="K68" s="427">
        <v>3057.67</v>
      </c>
    </row>
    <row r="69" spans="1:11" ht="14.4" customHeight="1" x14ac:dyDescent="0.3">
      <c r="A69" s="422" t="s">
        <v>399</v>
      </c>
      <c r="B69" s="423" t="s">
        <v>400</v>
      </c>
      <c r="C69" s="424" t="s">
        <v>404</v>
      </c>
      <c r="D69" s="425" t="s">
        <v>584</v>
      </c>
      <c r="E69" s="424" t="s">
        <v>983</v>
      </c>
      <c r="F69" s="425" t="s">
        <v>984</v>
      </c>
      <c r="G69" s="424" t="s">
        <v>727</v>
      </c>
      <c r="H69" s="424" t="s">
        <v>728</v>
      </c>
      <c r="I69" s="426">
        <v>1102.31</v>
      </c>
      <c r="J69" s="426">
        <v>1</v>
      </c>
      <c r="K69" s="427">
        <v>1102.31</v>
      </c>
    </row>
    <row r="70" spans="1:11" ht="14.4" customHeight="1" x14ac:dyDescent="0.3">
      <c r="A70" s="422" t="s">
        <v>399</v>
      </c>
      <c r="B70" s="423" t="s">
        <v>400</v>
      </c>
      <c r="C70" s="424" t="s">
        <v>404</v>
      </c>
      <c r="D70" s="425" t="s">
        <v>584</v>
      </c>
      <c r="E70" s="424" t="s">
        <v>983</v>
      </c>
      <c r="F70" s="425" t="s">
        <v>984</v>
      </c>
      <c r="G70" s="424" t="s">
        <v>729</v>
      </c>
      <c r="H70" s="424" t="s">
        <v>730</v>
      </c>
      <c r="I70" s="426">
        <v>83.13</v>
      </c>
      <c r="J70" s="426">
        <v>25</v>
      </c>
      <c r="K70" s="427">
        <v>2078.3000000000002</v>
      </c>
    </row>
    <row r="71" spans="1:11" ht="14.4" customHeight="1" x14ac:dyDescent="0.3">
      <c r="A71" s="422" t="s">
        <v>399</v>
      </c>
      <c r="B71" s="423" t="s">
        <v>400</v>
      </c>
      <c r="C71" s="424" t="s">
        <v>404</v>
      </c>
      <c r="D71" s="425" t="s">
        <v>584</v>
      </c>
      <c r="E71" s="424" t="s">
        <v>983</v>
      </c>
      <c r="F71" s="425" t="s">
        <v>984</v>
      </c>
      <c r="G71" s="424" t="s">
        <v>731</v>
      </c>
      <c r="H71" s="424" t="s">
        <v>732</v>
      </c>
      <c r="I71" s="426">
        <v>619.52</v>
      </c>
      <c r="J71" s="426">
        <v>8</v>
      </c>
      <c r="K71" s="427">
        <v>4956.16</v>
      </c>
    </row>
    <row r="72" spans="1:11" ht="14.4" customHeight="1" x14ac:dyDescent="0.3">
      <c r="A72" s="422" t="s">
        <v>399</v>
      </c>
      <c r="B72" s="423" t="s">
        <v>400</v>
      </c>
      <c r="C72" s="424" t="s">
        <v>404</v>
      </c>
      <c r="D72" s="425" t="s">
        <v>584</v>
      </c>
      <c r="E72" s="424" t="s">
        <v>983</v>
      </c>
      <c r="F72" s="425" t="s">
        <v>984</v>
      </c>
      <c r="G72" s="424" t="s">
        <v>733</v>
      </c>
      <c r="H72" s="424" t="s">
        <v>734</v>
      </c>
      <c r="I72" s="426">
        <v>62.92</v>
      </c>
      <c r="J72" s="426">
        <v>30</v>
      </c>
      <c r="K72" s="427">
        <v>1887.6</v>
      </c>
    </row>
    <row r="73" spans="1:11" ht="14.4" customHeight="1" x14ac:dyDescent="0.3">
      <c r="A73" s="422" t="s">
        <v>399</v>
      </c>
      <c r="B73" s="423" t="s">
        <v>400</v>
      </c>
      <c r="C73" s="424" t="s">
        <v>404</v>
      </c>
      <c r="D73" s="425" t="s">
        <v>584</v>
      </c>
      <c r="E73" s="424" t="s">
        <v>983</v>
      </c>
      <c r="F73" s="425" t="s">
        <v>984</v>
      </c>
      <c r="G73" s="424" t="s">
        <v>735</v>
      </c>
      <c r="H73" s="424" t="s">
        <v>736</v>
      </c>
      <c r="I73" s="426">
        <v>1884.05</v>
      </c>
      <c r="J73" s="426">
        <v>5</v>
      </c>
      <c r="K73" s="427">
        <v>9420.23</v>
      </c>
    </row>
    <row r="74" spans="1:11" ht="14.4" customHeight="1" x14ac:dyDescent="0.3">
      <c r="A74" s="422" t="s">
        <v>399</v>
      </c>
      <c r="B74" s="423" t="s">
        <v>400</v>
      </c>
      <c r="C74" s="424" t="s">
        <v>404</v>
      </c>
      <c r="D74" s="425" t="s">
        <v>584</v>
      </c>
      <c r="E74" s="424" t="s">
        <v>983</v>
      </c>
      <c r="F74" s="425" t="s">
        <v>984</v>
      </c>
      <c r="G74" s="424" t="s">
        <v>737</v>
      </c>
      <c r="H74" s="424" t="s">
        <v>738</v>
      </c>
      <c r="I74" s="426">
        <v>505.78</v>
      </c>
      <c r="J74" s="426">
        <v>2</v>
      </c>
      <c r="K74" s="427">
        <v>1011.56</v>
      </c>
    </row>
    <row r="75" spans="1:11" ht="14.4" customHeight="1" x14ac:dyDescent="0.3">
      <c r="A75" s="422" t="s">
        <v>399</v>
      </c>
      <c r="B75" s="423" t="s">
        <v>400</v>
      </c>
      <c r="C75" s="424" t="s">
        <v>404</v>
      </c>
      <c r="D75" s="425" t="s">
        <v>584</v>
      </c>
      <c r="E75" s="424" t="s">
        <v>983</v>
      </c>
      <c r="F75" s="425" t="s">
        <v>984</v>
      </c>
      <c r="G75" s="424" t="s">
        <v>739</v>
      </c>
      <c r="H75" s="424" t="s">
        <v>740</v>
      </c>
      <c r="I75" s="426">
        <v>779</v>
      </c>
      <c r="J75" s="426">
        <v>4</v>
      </c>
      <c r="K75" s="427">
        <v>3116</v>
      </c>
    </row>
    <row r="76" spans="1:11" ht="14.4" customHeight="1" x14ac:dyDescent="0.3">
      <c r="A76" s="422" t="s">
        <v>399</v>
      </c>
      <c r="B76" s="423" t="s">
        <v>400</v>
      </c>
      <c r="C76" s="424" t="s">
        <v>404</v>
      </c>
      <c r="D76" s="425" t="s">
        <v>584</v>
      </c>
      <c r="E76" s="424" t="s">
        <v>983</v>
      </c>
      <c r="F76" s="425" t="s">
        <v>984</v>
      </c>
      <c r="G76" s="424" t="s">
        <v>741</v>
      </c>
      <c r="H76" s="424" t="s">
        <v>742</v>
      </c>
      <c r="I76" s="426">
        <v>831.01</v>
      </c>
      <c r="J76" s="426">
        <v>1</v>
      </c>
      <c r="K76" s="427">
        <v>831.01</v>
      </c>
    </row>
    <row r="77" spans="1:11" ht="14.4" customHeight="1" x14ac:dyDescent="0.3">
      <c r="A77" s="422" t="s">
        <v>399</v>
      </c>
      <c r="B77" s="423" t="s">
        <v>400</v>
      </c>
      <c r="C77" s="424" t="s">
        <v>404</v>
      </c>
      <c r="D77" s="425" t="s">
        <v>584</v>
      </c>
      <c r="E77" s="424" t="s">
        <v>983</v>
      </c>
      <c r="F77" s="425" t="s">
        <v>984</v>
      </c>
      <c r="G77" s="424" t="s">
        <v>743</v>
      </c>
      <c r="H77" s="424" t="s">
        <v>744</v>
      </c>
      <c r="I77" s="426">
        <v>385.99</v>
      </c>
      <c r="J77" s="426">
        <v>5</v>
      </c>
      <c r="K77" s="427">
        <v>1929.95</v>
      </c>
    </row>
    <row r="78" spans="1:11" ht="14.4" customHeight="1" x14ac:dyDescent="0.3">
      <c r="A78" s="422" t="s">
        <v>399</v>
      </c>
      <c r="B78" s="423" t="s">
        <v>400</v>
      </c>
      <c r="C78" s="424" t="s">
        <v>404</v>
      </c>
      <c r="D78" s="425" t="s">
        <v>584</v>
      </c>
      <c r="E78" s="424" t="s">
        <v>983</v>
      </c>
      <c r="F78" s="425" t="s">
        <v>984</v>
      </c>
      <c r="G78" s="424" t="s">
        <v>745</v>
      </c>
      <c r="H78" s="424" t="s">
        <v>746</v>
      </c>
      <c r="I78" s="426">
        <v>1.92</v>
      </c>
      <c r="J78" s="426">
        <v>200</v>
      </c>
      <c r="K78" s="427">
        <v>384</v>
      </c>
    </row>
    <row r="79" spans="1:11" ht="14.4" customHeight="1" x14ac:dyDescent="0.3">
      <c r="A79" s="422" t="s">
        <v>399</v>
      </c>
      <c r="B79" s="423" t="s">
        <v>400</v>
      </c>
      <c r="C79" s="424" t="s">
        <v>404</v>
      </c>
      <c r="D79" s="425" t="s">
        <v>584</v>
      </c>
      <c r="E79" s="424" t="s">
        <v>983</v>
      </c>
      <c r="F79" s="425" t="s">
        <v>984</v>
      </c>
      <c r="G79" s="424" t="s">
        <v>747</v>
      </c>
      <c r="H79" s="424" t="s">
        <v>748</v>
      </c>
      <c r="I79" s="426">
        <v>1.92</v>
      </c>
      <c r="J79" s="426">
        <v>200</v>
      </c>
      <c r="K79" s="427">
        <v>384</v>
      </c>
    </row>
    <row r="80" spans="1:11" ht="14.4" customHeight="1" x14ac:dyDescent="0.3">
      <c r="A80" s="422" t="s">
        <v>399</v>
      </c>
      <c r="B80" s="423" t="s">
        <v>400</v>
      </c>
      <c r="C80" s="424" t="s">
        <v>404</v>
      </c>
      <c r="D80" s="425" t="s">
        <v>584</v>
      </c>
      <c r="E80" s="424" t="s">
        <v>983</v>
      </c>
      <c r="F80" s="425" t="s">
        <v>984</v>
      </c>
      <c r="G80" s="424" t="s">
        <v>749</v>
      </c>
      <c r="H80" s="424" t="s">
        <v>750</v>
      </c>
      <c r="I80" s="426">
        <v>2466</v>
      </c>
      <c r="J80" s="426">
        <v>1</v>
      </c>
      <c r="K80" s="427">
        <v>2466</v>
      </c>
    </row>
    <row r="81" spans="1:11" ht="14.4" customHeight="1" x14ac:dyDescent="0.3">
      <c r="A81" s="422" t="s">
        <v>399</v>
      </c>
      <c r="B81" s="423" t="s">
        <v>400</v>
      </c>
      <c r="C81" s="424" t="s">
        <v>404</v>
      </c>
      <c r="D81" s="425" t="s">
        <v>584</v>
      </c>
      <c r="E81" s="424" t="s">
        <v>983</v>
      </c>
      <c r="F81" s="425" t="s">
        <v>984</v>
      </c>
      <c r="G81" s="424" t="s">
        <v>751</v>
      </c>
      <c r="H81" s="424" t="s">
        <v>752</v>
      </c>
      <c r="I81" s="426">
        <v>1000.6</v>
      </c>
      <c r="J81" s="426">
        <v>8</v>
      </c>
      <c r="K81" s="427">
        <v>8016.66</v>
      </c>
    </row>
    <row r="82" spans="1:11" ht="14.4" customHeight="1" x14ac:dyDescent="0.3">
      <c r="A82" s="422" t="s">
        <v>399</v>
      </c>
      <c r="B82" s="423" t="s">
        <v>400</v>
      </c>
      <c r="C82" s="424" t="s">
        <v>404</v>
      </c>
      <c r="D82" s="425" t="s">
        <v>584</v>
      </c>
      <c r="E82" s="424" t="s">
        <v>983</v>
      </c>
      <c r="F82" s="425" t="s">
        <v>984</v>
      </c>
      <c r="G82" s="424" t="s">
        <v>753</v>
      </c>
      <c r="H82" s="424" t="s">
        <v>754</v>
      </c>
      <c r="I82" s="426">
        <v>39.93</v>
      </c>
      <c r="J82" s="426">
        <v>18</v>
      </c>
      <c r="K82" s="427">
        <v>718.74</v>
      </c>
    </row>
    <row r="83" spans="1:11" ht="14.4" customHeight="1" x14ac:dyDescent="0.3">
      <c r="A83" s="422" t="s">
        <v>399</v>
      </c>
      <c r="B83" s="423" t="s">
        <v>400</v>
      </c>
      <c r="C83" s="424" t="s">
        <v>404</v>
      </c>
      <c r="D83" s="425" t="s">
        <v>584</v>
      </c>
      <c r="E83" s="424" t="s">
        <v>983</v>
      </c>
      <c r="F83" s="425" t="s">
        <v>984</v>
      </c>
      <c r="G83" s="424" t="s">
        <v>755</v>
      </c>
      <c r="H83" s="424" t="s">
        <v>756</v>
      </c>
      <c r="I83" s="426">
        <v>71.39</v>
      </c>
      <c r="J83" s="426">
        <v>30</v>
      </c>
      <c r="K83" s="427">
        <v>2141.6999999999998</v>
      </c>
    </row>
    <row r="84" spans="1:11" ht="14.4" customHeight="1" x14ac:dyDescent="0.3">
      <c r="A84" s="422" t="s">
        <v>399</v>
      </c>
      <c r="B84" s="423" t="s">
        <v>400</v>
      </c>
      <c r="C84" s="424" t="s">
        <v>404</v>
      </c>
      <c r="D84" s="425" t="s">
        <v>584</v>
      </c>
      <c r="E84" s="424" t="s">
        <v>983</v>
      </c>
      <c r="F84" s="425" t="s">
        <v>984</v>
      </c>
      <c r="G84" s="424" t="s">
        <v>757</v>
      </c>
      <c r="H84" s="424" t="s">
        <v>758</v>
      </c>
      <c r="I84" s="426">
        <v>412.47</v>
      </c>
      <c r="J84" s="426">
        <v>18</v>
      </c>
      <c r="K84" s="427">
        <v>7424.4</v>
      </c>
    </row>
    <row r="85" spans="1:11" ht="14.4" customHeight="1" x14ac:dyDescent="0.3">
      <c r="A85" s="422" t="s">
        <v>399</v>
      </c>
      <c r="B85" s="423" t="s">
        <v>400</v>
      </c>
      <c r="C85" s="424" t="s">
        <v>404</v>
      </c>
      <c r="D85" s="425" t="s">
        <v>584</v>
      </c>
      <c r="E85" s="424" t="s">
        <v>983</v>
      </c>
      <c r="F85" s="425" t="s">
        <v>984</v>
      </c>
      <c r="G85" s="424" t="s">
        <v>759</v>
      </c>
      <c r="H85" s="424" t="s">
        <v>760</v>
      </c>
      <c r="I85" s="426">
        <v>163.22999999999999</v>
      </c>
      <c r="J85" s="426">
        <v>3</v>
      </c>
      <c r="K85" s="427">
        <v>489.68999999999994</v>
      </c>
    </row>
    <row r="86" spans="1:11" ht="14.4" customHeight="1" x14ac:dyDescent="0.3">
      <c r="A86" s="422" t="s">
        <v>399</v>
      </c>
      <c r="B86" s="423" t="s">
        <v>400</v>
      </c>
      <c r="C86" s="424" t="s">
        <v>404</v>
      </c>
      <c r="D86" s="425" t="s">
        <v>584</v>
      </c>
      <c r="E86" s="424" t="s">
        <v>983</v>
      </c>
      <c r="F86" s="425" t="s">
        <v>984</v>
      </c>
      <c r="G86" s="424" t="s">
        <v>761</v>
      </c>
      <c r="H86" s="424" t="s">
        <v>762</v>
      </c>
      <c r="I86" s="426">
        <v>1300</v>
      </c>
      <c r="J86" s="426">
        <v>2</v>
      </c>
      <c r="K86" s="427">
        <v>2600</v>
      </c>
    </row>
    <row r="87" spans="1:11" ht="14.4" customHeight="1" x14ac:dyDescent="0.3">
      <c r="A87" s="422" t="s">
        <v>399</v>
      </c>
      <c r="B87" s="423" t="s">
        <v>400</v>
      </c>
      <c r="C87" s="424" t="s">
        <v>404</v>
      </c>
      <c r="D87" s="425" t="s">
        <v>584</v>
      </c>
      <c r="E87" s="424" t="s">
        <v>983</v>
      </c>
      <c r="F87" s="425" t="s">
        <v>984</v>
      </c>
      <c r="G87" s="424" t="s">
        <v>763</v>
      </c>
      <c r="H87" s="424" t="s">
        <v>764</v>
      </c>
      <c r="I87" s="426">
        <v>347.88</v>
      </c>
      <c r="J87" s="426">
        <v>2</v>
      </c>
      <c r="K87" s="427">
        <v>695.77</v>
      </c>
    </row>
    <row r="88" spans="1:11" ht="14.4" customHeight="1" x14ac:dyDescent="0.3">
      <c r="A88" s="422" t="s">
        <v>399</v>
      </c>
      <c r="B88" s="423" t="s">
        <v>400</v>
      </c>
      <c r="C88" s="424" t="s">
        <v>404</v>
      </c>
      <c r="D88" s="425" t="s">
        <v>584</v>
      </c>
      <c r="E88" s="424" t="s">
        <v>983</v>
      </c>
      <c r="F88" s="425" t="s">
        <v>984</v>
      </c>
      <c r="G88" s="424" t="s">
        <v>765</v>
      </c>
      <c r="H88" s="424" t="s">
        <v>766</v>
      </c>
      <c r="I88" s="426">
        <v>41.74</v>
      </c>
      <c r="J88" s="426">
        <v>20</v>
      </c>
      <c r="K88" s="427">
        <v>834.9</v>
      </c>
    </row>
    <row r="89" spans="1:11" ht="14.4" customHeight="1" x14ac:dyDescent="0.3">
      <c r="A89" s="422" t="s">
        <v>399</v>
      </c>
      <c r="B89" s="423" t="s">
        <v>400</v>
      </c>
      <c r="C89" s="424" t="s">
        <v>404</v>
      </c>
      <c r="D89" s="425" t="s">
        <v>584</v>
      </c>
      <c r="E89" s="424" t="s">
        <v>983</v>
      </c>
      <c r="F89" s="425" t="s">
        <v>984</v>
      </c>
      <c r="G89" s="424" t="s">
        <v>767</v>
      </c>
      <c r="H89" s="424" t="s">
        <v>768</v>
      </c>
      <c r="I89" s="426">
        <v>2925</v>
      </c>
      <c r="J89" s="426">
        <v>1</v>
      </c>
      <c r="K89" s="427">
        <v>2925</v>
      </c>
    </row>
    <row r="90" spans="1:11" ht="14.4" customHeight="1" x14ac:dyDescent="0.3">
      <c r="A90" s="422" t="s">
        <v>399</v>
      </c>
      <c r="B90" s="423" t="s">
        <v>400</v>
      </c>
      <c r="C90" s="424" t="s">
        <v>404</v>
      </c>
      <c r="D90" s="425" t="s">
        <v>584</v>
      </c>
      <c r="E90" s="424" t="s">
        <v>983</v>
      </c>
      <c r="F90" s="425" t="s">
        <v>984</v>
      </c>
      <c r="G90" s="424" t="s">
        <v>769</v>
      </c>
      <c r="H90" s="424" t="s">
        <v>770</v>
      </c>
      <c r="I90" s="426">
        <v>379.94</v>
      </c>
      <c r="J90" s="426">
        <v>1</v>
      </c>
      <c r="K90" s="427">
        <v>379.94</v>
      </c>
    </row>
    <row r="91" spans="1:11" ht="14.4" customHeight="1" x14ac:dyDescent="0.3">
      <c r="A91" s="422" t="s">
        <v>399</v>
      </c>
      <c r="B91" s="423" t="s">
        <v>400</v>
      </c>
      <c r="C91" s="424" t="s">
        <v>404</v>
      </c>
      <c r="D91" s="425" t="s">
        <v>584</v>
      </c>
      <c r="E91" s="424" t="s">
        <v>983</v>
      </c>
      <c r="F91" s="425" t="s">
        <v>984</v>
      </c>
      <c r="G91" s="424" t="s">
        <v>771</v>
      </c>
      <c r="H91" s="424" t="s">
        <v>772</v>
      </c>
      <c r="I91" s="426">
        <v>1.92</v>
      </c>
      <c r="J91" s="426">
        <v>200</v>
      </c>
      <c r="K91" s="427">
        <v>384</v>
      </c>
    </row>
    <row r="92" spans="1:11" ht="14.4" customHeight="1" x14ac:dyDescent="0.3">
      <c r="A92" s="422" t="s">
        <v>399</v>
      </c>
      <c r="B92" s="423" t="s">
        <v>400</v>
      </c>
      <c r="C92" s="424" t="s">
        <v>404</v>
      </c>
      <c r="D92" s="425" t="s">
        <v>584</v>
      </c>
      <c r="E92" s="424" t="s">
        <v>983</v>
      </c>
      <c r="F92" s="425" t="s">
        <v>984</v>
      </c>
      <c r="G92" s="424" t="s">
        <v>773</v>
      </c>
      <c r="H92" s="424" t="s">
        <v>774</v>
      </c>
      <c r="I92" s="426">
        <v>25.72</v>
      </c>
      <c r="J92" s="426">
        <v>100</v>
      </c>
      <c r="K92" s="427">
        <v>2572</v>
      </c>
    </row>
    <row r="93" spans="1:11" ht="14.4" customHeight="1" x14ac:dyDescent="0.3">
      <c r="A93" s="422" t="s">
        <v>399</v>
      </c>
      <c r="B93" s="423" t="s">
        <v>400</v>
      </c>
      <c r="C93" s="424" t="s">
        <v>404</v>
      </c>
      <c r="D93" s="425" t="s">
        <v>584</v>
      </c>
      <c r="E93" s="424" t="s">
        <v>983</v>
      </c>
      <c r="F93" s="425" t="s">
        <v>984</v>
      </c>
      <c r="G93" s="424" t="s">
        <v>775</v>
      </c>
      <c r="H93" s="424" t="s">
        <v>776</v>
      </c>
      <c r="I93" s="426">
        <v>1159</v>
      </c>
      <c r="J93" s="426">
        <v>2</v>
      </c>
      <c r="K93" s="427">
        <v>2318</v>
      </c>
    </row>
    <row r="94" spans="1:11" ht="14.4" customHeight="1" x14ac:dyDescent="0.3">
      <c r="A94" s="422" t="s">
        <v>399</v>
      </c>
      <c r="B94" s="423" t="s">
        <v>400</v>
      </c>
      <c r="C94" s="424" t="s">
        <v>404</v>
      </c>
      <c r="D94" s="425" t="s">
        <v>584</v>
      </c>
      <c r="E94" s="424" t="s">
        <v>983</v>
      </c>
      <c r="F94" s="425" t="s">
        <v>984</v>
      </c>
      <c r="G94" s="424" t="s">
        <v>777</v>
      </c>
      <c r="H94" s="424" t="s">
        <v>778</v>
      </c>
      <c r="I94" s="426">
        <v>3974.85</v>
      </c>
      <c r="J94" s="426">
        <v>1</v>
      </c>
      <c r="K94" s="427">
        <v>3974.85</v>
      </c>
    </row>
    <row r="95" spans="1:11" ht="14.4" customHeight="1" x14ac:dyDescent="0.3">
      <c r="A95" s="422" t="s">
        <v>399</v>
      </c>
      <c r="B95" s="423" t="s">
        <v>400</v>
      </c>
      <c r="C95" s="424" t="s">
        <v>404</v>
      </c>
      <c r="D95" s="425" t="s">
        <v>584</v>
      </c>
      <c r="E95" s="424" t="s">
        <v>983</v>
      </c>
      <c r="F95" s="425" t="s">
        <v>984</v>
      </c>
      <c r="G95" s="424" t="s">
        <v>779</v>
      </c>
      <c r="H95" s="424" t="s">
        <v>780</v>
      </c>
      <c r="I95" s="426">
        <v>1012</v>
      </c>
      <c r="J95" s="426">
        <v>3</v>
      </c>
      <c r="K95" s="427">
        <v>3036</v>
      </c>
    </row>
    <row r="96" spans="1:11" ht="14.4" customHeight="1" x14ac:dyDescent="0.3">
      <c r="A96" s="422" t="s">
        <v>399</v>
      </c>
      <c r="B96" s="423" t="s">
        <v>400</v>
      </c>
      <c r="C96" s="424" t="s">
        <v>404</v>
      </c>
      <c r="D96" s="425" t="s">
        <v>584</v>
      </c>
      <c r="E96" s="424" t="s">
        <v>983</v>
      </c>
      <c r="F96" s="425" t="s">
        <v>984</v>
      </c>
      <c r="G96" s="424" t="s">
        <v>781</v>
      </c>
      <c r="H96" s="424" t="s">
        <v>782</v>
      </c>
      <c r="I96" s="426">
        <v>548.4</v>
      </c>
      <c r="J96" s="426">
        <v>5</v>
      </c>
      <c r="K96" s="427">
        <v>2741.99</v>
      </c>
    </row>
    <row r="97" spans="1:11" ht="14.4" customHeight="1" x14ac:dyDescent="0.3">
      <c r="A97" s="422" t="s">
        <v>399</v>
      </c>
      <c r="B97" s="423" t="s">
        <v>400</v>
      </c>
      <c r="C97" s="424" t="s">
        <v>404</v>
      </c>
      <c r="D97" s="425" t="s">
        <v>584</v>
      </c>
      <c r="E97" s="424" t="s">
        <v>983</v>
      </c>
      <c r="F97" s="425" t="s">
        <v>984</v>
      </c>
      <c r="G97" s="424" t="s">
        <v>783</v>
      </c>
      <c r="H97" s="424" t="s">
        <v>784</v>
      </c>
      <c r="I97" s="426">
        <v>617.1</v>
      </c>
      <c r="J97" s="426">
        <v>2</v>
      </c>
      <c r="K97" s="427">
        <v>1234.2</v>
      </c>
    </row>
    <row r="98" spans="1:11" ht="14.4" customHeight="1" x14ac:dyDescent="0.3">
      <c r="A98" s="422" t="s">
        <v>399</v>
      </c>
      <c r="B98" s="423" t="s">
        <v>400</v>
      </c>
      <c r="C98" s="424" t="s">
        <v>404</v>
      </c>
      <c r="D98" s="425" t="s">
        <v>584</v>
      </c>
      <c r="E98" s="424" t="s">
        <v>983</v>
      </c>
      <c r="F98" s="425" t="s">
        <v>984</v>
      </c>
      <c r="G98" s="424" t="s">
        <v>785</v>
      </c>
      <c r="H98" s="424" t="s">
        <v>786</v>
      </c>
      <c r="I98" s="426">
        <v>3956.7</v>
      </c>
      <c r="J98" s="426">
        <v>1</v>
      </c>
      <c r="K98" s="427">
        <v>3956.7</v>
      </c>
    </row>
    <row r="99" spans="1:11" ht="14.4" customHeight="1" x14ac:dyDescent="0.3">
      <c r="A99" s="422" t="s">
        <v>399</v>
      </c>
      <c r="B99" s="423" t="s">
        <v>400</v>
      </c>
      <c r="C99" s="424" t="s">
        <v>404</v>
      </c>
      <c r="D99" s="425" t="s">
        <v>584</v>
      </c>
      <c r="E99" s="424" t="s">
        <v>983</v>
      </c>
      <c r="F99" s="425" t="s">
        <v>984</v>
      </c>
      <c r="G99" s="424" t="s">
        <v>787</v>
      </c>
      <c r="H99" s="424" t="s">
        <v>788</v>
      </c>
      <c r="I99" s="426">
        <v>3156.75</v>
      </c>
      <c r="J99" s="426">
        <v>1</v>
      </c>
      <c r="K99" s="427">
        <v>3156.75</v>
      </c>
    </row>
    <row r="100" spans="1:11" ht="14.4" customHeight="1" x14ac:dyDescent="0.3">
      <c r="A100" s="422" t="s">
        <v>399</v>
      </c>
      <c r="B100" s="423" t="s">
        <v>400</v>
      </c>
      <c r="C100" s="424" t="s">
        <v>404</v>
      </c>
      <c r="D100" s="425" t="s">
        <v>584</v>
      </c>
      <c r="E100" s="424" t="s">
        <v>983</v>
      </c>
      <c r="F100" s="425" t="s">
        <v>984</v>
      </c>
      <c r="G100" s="424" t="s">
        <v>789</v>
      </c>
      <c r="H100" s="424" t="s">
        <v>790</v>
      </c>
      <c r="I100" s="426">
        <v>955.9</v>
      </c>
      <c r="J100" s="426">
        <v>1</v>
      </c>
      <c r="K100" s="427">
        <v>955.9</v>
      </c>
    </row>
    <row r="101" spans="1:11" ht="14.4" customHeight="1" x14ac:dyDescent="0.3">
      <c r="A101" s="422" t="s">
        <v>399</v>
      </c>
      <c r="B101" s="423" t="s">
        <v>400</v>
      </c>
      <c r="C101" s="424" t="s">
        <v>404</v>
      </c>
      <c r="D101" s="425" t="s">
        <v>584</v>
      </c>
      <c r="E101" s="424" t="s">
        <v>983</v>
      </c>
      <c r="F101" s="425" t="s">
        <v>984</v>
      </c>
      <c r="G101" s="424" t="s">
        <v>791</v>
      </c>
      <c r="H101" s="424" t="s">
        <v>792</v>
      </c>
      <c r="I101" s="426">
        <v>157.47999999999999</v>
      </c>
      <c r="J101" s="426">
        <v>5</v>
      </c>
      <c r="K101" s="427">
        <v>787.41</v>
      </c>
    </row>
    <row r="102" spans="1:11" ht="14.4" customHeight="1" x14ac:dyDescent="0.3">
      <c r="A102" s="422" t="s">
        <v>399</v>
      </c>
      <c r="B102" s="423" t="s">
        <v>400</v>
      </c>
      <c r="C102" s="424" t="s">
        <v>404</v>
      </c>
      <c r="D102" s="425" t="s">
        <v>584</v>
      </c>
      <c r="E102" s="424" t="s">
        <v>983</v>
      </c>
      <c r="F102" s="425" t="s">
        <v>984</v>
      </c>
      <c r="G102" s="424" t="s">
        <v>793</v>
      </c>
      <c r="H102" s="424" t="s">
        <v>794</v>
      </c>
      <c r="I102" s="426">
        <v>163.22999999999999</v>
      </c>
      <c r="J102" s="426">
        <v>3</v>
      </c>
      <c r="K102" s="427">
        <v>489.69</v>
      </c>
    </row>
    <row r="103" spans="1:11" ht="14.4" customHeight="1" x14ac:dyDescent="0.3">
      <c r="A103" s="422" t="s">
        <v>399</v>
      </c>
      <c r="B103" s="423" t="s">
        <v>400</v>
      </c>
      <c r="C103" s="424" t="s">
        <v>404</v>
      </c>
      <c r="D103" s="425" t="s">
        <v>584</v>
      </c>
      <c r="E103" s="424" t="s">
        <v>983</v>
      </c>
      <c r="F103" s="425" t="s">
        <v>984</v>
      </c>
      <c r="G103" s="424" t="s">
        <v>795</v>
      </c>
      <c r="H103" s="424" t="s">
        <v>796</v>
      </c>
      <c r="I103" s="426">
        <v>676</v>
      </c>
      <c r="J103" s="426">
        <v>2</v>
      </c>
      <c r="K103" s="427">
        <v>1352.01</v>
      </c>
    </row>
    <row r="104" spans="1:11" ht="14.4" customHeight="1" x14ac:dyDescent="0.3">
      <c r="A104" s="422" t="s">
        <v>399</v>
      </c>
      <c r="B104" s="423" t="s">
        <v>400</v>
      </c>
      <c r="C104" s="424" t="s">
        <v>404</v>
      </c>
      <c r="D104" s="425" t="s">
        <v>584</v>
      </c>
      <c r="E104" s="424" t="s">
        <v>983</v>
      </c>
      <c r="F104" s="425" t="s">
        <v>984</v>
      </c>
      <c r="G104" s="424" t="s">
        <v>797</v>
      </c>
      <c r="H104" s="424" t="s">
        <v>798</v>
      </c>
      <c r="I104" s="426">
        <v>71.39</v>
      </c>
      <c r="J104" s="426">
        <v>30</v>
      </c>
      <c r="K104" s="427">
        <v>2141.6999999999998</v>
      </c>
    </row>
    <row r="105" spans="1:11" ht="14.4" customHeight="1" x14ac:dyDescent="0.3">
      <c r="A105" s="422" t="s">
        <v>399</v>
      </c>
      <c r="B105" s="423" t="s">
        <v>400</v>
      </c>
      <c r="C105" s="424" t="s">
        <v>404</v>
      </c>
      <c r="D105" s="425" t="s">
        <v>584</v>
      </c>
      <c r="E105" s="424" t="s">
        <v>983</v>
      </c>
      <c r="F105" s="425" t="s">
        <v>984</v>
      </c>
      <c r="G105" s="424" t="s">
        <v>799</v>
      </c>
      <c r="H105" s="424" t="s">
        <v>800</v>
      </c>
      <c r="I105" s="426">
        <v>3943.355</v>
      </c>
      <c r="J105" s="426">
        <v>10</v>
      </c>
      <c r="K105" s="427">
        <v>39433.53</v>
      </c>
    </row>
    <row r="106" spans="1:11" ht="14.4" customHeight="1" x14ac:dyDescent="0.3">
      <c r="A106" s="422" t="s">
        <v>399</v>
      </c>
      <c r="B106" s="423" t="s">
        <v>400</v>
      </c>
      <c r="C106" s="424" t="s">
        <v>404</v>
      </c>
      <c r="D106" s="425" t="s">
        <v>584</v>
      </c>
      <c r="E106" s="424" t="s">
        <v>983</v>
      </c>
      <c r="F106" s="425" t="s">
        <v>984</v>
      </c>
      <c r="G106" s="424" t="s">
        <v>801</v>
      </c>
      <c r="H106" s="424" t="s">
        <v>802</v>
      </c>
      <c r="I106" s="426">
        <v>53.94</v>
      </c>
      <c r="J106" s="426">
        <v>20</v>
      </c>
      <c r="K106" s="427">
        <v>1078.8</v>
      </c>
    </row>
    <row r="107" spans="1:11" ht="14.4" customHeight="1" x14ac:dyDescent="0.3">
      <c r="A107" s="422" t="s">
        <v>399</v>
      </c>
      <c r="B107" s="423" t="s">
        <v>400</v>
      </c>
      <c r="C107" s="424" t="s">
        <v>404</v>
      </c>
      <c r="D107" s="425" t="s">
        <v>584</v>
      </c>
      <c r="E107" s="424" t="s">
        <v>983</v>
      </c>
      <c r="F107" s="425" t="s">
        <v>984</v>
      </c>
      <c r="G107" s="424" t="s">
        <v>803</v>
      </c>
      <c r="H107" s="424" t="s">
        <v>804</v>
      </c>
      <c r="I107" s="426">
        <v>3943.36</v>
      </c>
      <c r="J107" s="426">
        <v>4</v>
      </c>
      <c r="K107" s="427">
        <v>15773.43</v>
      </c>
    </row>
    <row r="108" spans="1:11" ht="14.4" customHeight="1" x14ac:dyDescent="0.3">
      <c r="A108" s="422" t="s">
        <v>399</v>
      </c>
      <c r="B108" s="423" t="s">
        <v>400</v>
      </c>
      <c r="C108" s="424" t="s">
        <v>404</v>
      </c>
      <c r="D108" s="425" t="s">
        <v>584</v>
      </c>
      <c r="E108" s="424" t="s">
        <v>983</v>
      </c>
      <c r="F108" s="425" t="s">
        <v>984</v>
      </c>
      <c r="G108" s="424" t="s">
        <v>805</v>
      </c>
      <c r="H108" s="424" t="s">
        <v>806</v>
      </c>
      <c r="I108" s="426">
        <v>268</v>
      </c>
      <c r="J108" s="426">
        <v>2</v>
      </c>
      <c r="K108" s="427">
        <v>536</v>
      </c>
    </row>
    <row r="109" spans="1:11" ht="14.4" customHeight="1" x14ac:dyDescent="0.3">
      <c r="A109" s="422" t="s">
        <v>399</v>
      </c>
      <c r="B109" s="423" t="s">
        <v>400</v>
      </c>
      <c r="C109" s="424" t="s">
        <v>404</v>
      </c>
      <c r="D109" s="425" t="s">
        <v>584</v>
      </c>
      <c r="E109" s="424" t="s">
        <v>983</v>
      </c>
      <c r="F109" s="425" t="s">
        <v>984</v>
      </c>
      <c r="G109" s="424" t="s">
        <v>807</v>
      </c>
      <c r="H109" s="424" t="s">
        <v>808</v>
      </c>
      <c r="I109" s="426">
        <v>53.94</v>
      </c>
      <c r="J109" s="426">
        <v>10</v>
      </c>
      <c r="K109" s="427">
        <v>539.4</v>
      </c>
    </row>
    <row r="110" spans="1:11" ht="14.4" customHeight="1" x14ac:dyDescent="0.3">
      <c r="A110" s="422" t="s">
        <v>399</v>
      </c>
      <c r="B110" s="423" t="s">
        <v>400</v>
      </c>
      <c r="C110" s="424" t="s">
        <v>404</v>
      </c>
      <c r="D110" s="425" t="s">
        <v>584</v>
      </c>
      <c r="E110" s="424" t="s">
        <v>983</v>
      </c>
      <c r="F110" s="425" t="s">
        <v>984</v>
      </c>
      <c r="G110" s="424" t="s">
        <v>809</v>
      </c>
      <c r="H110" s="424" t="s">
        <v>810</v>
      </c>
      <c r="I110" s="426">
        <v>530.75</v>
      </c>
      <c r="J110" s="426">
        <v>3</v>
      </c>
      <c r="K110" s="427">
        <v>1573</v>
      </c>
    </row>
    <row r="111" spans="1:11" ht="14.4" customHeight="1" x14ac:dyDescent="0.3">
      <c r="A111" s="422" t="s">
        <v>399</v>
      </c>
      <c r="B111" s="423" t="s">
        <v>400</v>
      </c>
      <c r="C111" s="424" t="s">
        <v>404</v>
      </c>
      <c r="D111" s="425" t="s">
        <v>584</v>
      </c>
      <c r="E111" s="424" t="s">
        <v>983</v>
      </c>
      <c r="F111" s="425" t="s">
        <v>984</v>
      </c>
      <c r="G111" s="424" t="s">
        <v>811</v>
      </c>
      <c r="H111" s="424" t="s">
        <v>812</v>
      </c>
      <c r="I111" s="426">
        <v>3885.51</v>
      </c>
      <c r="J111" s="426">
        <v>1</v>
      </c>
      <c r="K111" s="427">
        <v>3885.51</v>
      </c>
    </row>
    <row r="112" spans="1:11" ht="14.4" customHeight="1" x14ac:dyDescent="0.3">
      <c r="A112" s="422" t="s">
        <v>399</v>
      </c>
      <c r="B112" s="423" t="s">
        <v>400</v>
      </c>
      <c r="C112" s="424" t="s">
        <v>404</v>
      </c>
      <c r="D112" s="425" t="s">
        <v>584</v>
      </c>
      <c r="E112" s="424" t="s">
        <v>983</v>
      </c>
      <c r="F112" s="425" t="s">
        <v>984</v>
      </c>
      <c r="G112" s="424" t="s">
        <v>813</v>
      </c>
      <c r="H112" s="424" t="s">
        <v>814</v>
      </c>
      <c r="I112" s="426">
        <v>1385.45</v>
      </c>
      <c r="J112" s="426">
        <v>1</v>
      </c>
      <c r="K112" s="427">
        <v>1385.45</v>
      </c>
    </row>
    <row r="113" spans="1:11" ht="14.4" customHeight="1" x14ac:dyDescent="0.3">
      <c r="A113" s="422" t="s">
        <v>399</v>
      </c>
      <c r="B113" s="423" t="s">
        <v>400</v>
      </c>
      <c r="C113" s="424" t="s">
        <v>404</v>
      </c>
      <c r="D113" s="425" t="s">
        <v>584</v>
      </c>
      <c r="E113" s="424" t="s">
        <v>983</v>
      </c>
      <c r="F113" s="425" t="s">
        <v>984</v>
      </c>
      <c r="G113" s="424" t="s">
        <v>815</v>
      </c>
      <c r="H113" s="424" t="s">
        <v>816</v>
      </c>
      <c r="I113" s="426">
        <v>2003.5</v>
      </c>
      <c r="J113" s="426">
        <v>1</v>
      </c>
      <c r="K113" s="427">
        <v>2003.5</v>
      </c>
    </row>
    <row r="114" spans="1:11" ht="14.4" customHeight="1" x14ac:dyDescent="0.3">
      <c r="A114" s="422" t="s">
        <v>399</v>
      </c>
      <c r="B114" s="423" t="s">
        <v>400</v>
      </c>
      <c r="C114" s="424" t="s">
        <v>404</v>
      </c>
      <c r="D114" s="425" t="s">
        <v>584</v>
      </c>
      <c r="E114" s="424" t="s">
        <v>983</v>
      </c>
      <c r="F114" s="425" t="s">
        <v>984</v>
      </c>
      <c r="G114" s="424" t="s">
        <v>817</v>
      </c>
      <c r="H114" s="424" t="s">
        <v>818</v>
      </c>
      <c r="I114" s="426">
        <v>922.02</v>
      </c>
      <c r="J114" s="426">
        <v>2</v>
      </c>
      <c r="K114" s="427">
        <v>1844.04</v>
      </c>
    </row>
    <row r="115" spans="1:11" ht="14.4" customHeight="1" x14ac:dyDescent="0.3">
      <c r="A115" s="422" t="s">
        <v>399</v>
      </c>
      <c r="B115" s="423" t="s">
        <v>400</v>
      </c>
      <c r="C115" s="424" t="s">
        <v>404</v>
      </c>
      <c r="D115" s="425" t="s">
        <v>584</v>
      </c>
      <c r="E115" s="424" t="s">
        <v>983</v>
      </c>
      <c r="F115" s="425" t="s">
        <v>984</v>
      </c>
      <c r="G115" s="424" t="s">
        <v>819</v>
      </c>
      <c r="H115" s="424" t="s">
        <v>820</v>
      </c>
      <c r="I115" s="426">
        <v>4295.5</v>
      </c>
      <c r="J115" s="426">
        <v>2</v>
      </c>
      <c r="K115" s="427">
        <v>8591</v>
      </c>
    </row>
    <row r="116" spans="1:11" ht="14.4" customHeight="1" x14ac:dyDescent="0.3">
      <c r="A116" s="422" t="s">
        <v>399</v>
      </c>
      <c r="B116" s="423" t="s">
        <v>400</v>
      </c>
      <c r="C116" s="424" t="s">
        <v>404</v>
      </c>
      <c r="D116" s="425" t="s">
        <v>584</v>
      </c>
      <c r="E116" s="424" t="s">
        <v>983</v>
      </c>
      <c r="F116" s="425" t="s">
        <v>984</v>
      </c>
      <c r="G116" s="424" t="s">
        <v>821</v>
      </c>
      <c r="H116" s="424" t="s">
        <v>822</v>
      </c>
      <c r="I116" s="426">
        <v>809</v>
      </c>
      <c r="J116" s="426">
        <v>1</v>
      </c>
      <c r="K116" s="427">
        <v>809</v>
      </c>
    </row>
    <row r="117" spans="1:11" ht="14.4" customHeight="1" x14ac:dyDescent="0.3">
      <c r="A117" s="422" t="s">
        <v>399</v>
      </c>
      <c r="B117" s="423" t="s">
        <v>400</v>
      </c>
      <c r="C117" s="424" t="s">
        <v>404</v>
      </c>
      <c r="D117" s="425" t="s">
        <v>584</v>
      </c>
      <c r="E117" s="424" t="s">
        <v>983</v>
      </c>
      <c r="F117" s="425" t="s">
        <v>984</v>
      </c>
      <c r="G117" s="424" t="s">
        <v>823</v>
      </c>
      <c r="H117" s="424" t="s">
        <v>824</v>
      </c>
      <c r="I117" s="426">
        <v>125</v>
      </c>
      <c r="J117" s="426">
        <v>30</v>
      </c>
      <c r="K117" s="427">
        <v>3750.01</v>
      </c>
    </row>
    <row r="118" spans="1:11" ht="14.4" customHeight="1" x14ac:dyDescent="0.3">
      <c r="A118" s="422" t="s">
        <v>399</v>
      </c>
      <c r="B118" s="423" t="s">
        <v>400</v>
      </c>
      <c r="C118" s="424" t="s">
        <v>404</v>
      </c>
      <c r="D118" s="425" t="s">
        <v>584</v>
      </c>
      <c r="E118" s="424" t="s">
        <v>983</v>
      </c>
      <c r="F118" s="425" t="s">
        <v>984</v>
      </c>
      <c r="G118" s="424" t="s">
        <v>825</v>
      </c>
      <c r="H118" s="424" t="s">
        <v>826</v>
      </c>
      <c r="I118" s="426">
        <v>1058</v>
      </c>
      <c r="J118" s="426">
        <v>1</v>
      </c>
      <c r="K118" s="427">
        <v>1058</v>
      </c>
    </row>
    <row r="119" spans="1:11" ht="14.4" customHeight="1" x14ac:dyDescent="0.3">
      <c r="A119" s="422" t="s">
        <v>399</v>
      </c>
      <c r="B119" s="423" t="s">
        <v>400</v>
      </c>
      <c r="C119" s="424" t="s">
        <v>404</v>
      </c>
      <c r="D119" s="425" t="s">
        <v>584</v>
      </c>
      <c r="E119" s="424" t="s">
        <v>983</v>
      </c>
      <c r="F119" s="425" t="s">
        <v>984</v>
      </c>
      <c r="G119" s="424" t="s">
        <v>827</v>
      </c>
      <c r="H119" s="424" t="s">
        <v>828</v>
      </c>
      <c r="I119" s="426">
        <v>13918.63</v>
      </c>
      <c r="J119" s="426">
        <v>1</v>
      </c>
      <c r="K119" s="427">
        <v>13918.63</v>
      </c>
    </row>
    <row r="120" spans="1:11" ht="14.4" customHeight="1" x14ac:dyDescent="0.3">
      <c r="A120" s="422" t="s">
        <v>399</v>
      </c>
      <c r="B120" s="423" t="s">
        <v>400</v>
      </c>
      <c r="C120" s="424" t="s">
        <v>404</v>
      </c>
      <c r="D120" s="425" t="s">
        <v>584</v>
      </c>
      <c r="E120" s="424" t="s">
        <v>983</v>
      </c>
      <c r="F120" s="425" t="s">
        <v>984</v>
      </c>
      <c r="G120" s="424" t="s">
        <v>829</v>
      </c>
      <c r="H120" s="424" t="s">
        <v>830</v>
      </c>
      <c r="I120" s="426">
        <v>3852</v>
      </c>
      <c r="J120" s="426">
        <v>1</v>
      </c>
      <c r="K120" s="427">
        <v>3852</v>
      </c>
    </row>
    <row r="121" spans="1:11" ht="14.4" customHeight="1" x14ac:dyDescent="0.3">
      <c r="A121" s="422" t="s">
        <v>399</v>
      </c>
      <c r="B121" s="423" t="s">
        <v>400</v>
      </c>
      <c r="C121" s="424" t="s">
        <v>404</v>
      </c>
      <c r="D121" s="425" t="s">
        <v>584</v>
      </c>
      <c r="E121" s="424" t="s">
        <v>983</v>
      </c>
      <c r="F121" s="425" t="s">
        <v>984</v>
      </c>
      <c r="G121" s="424" t="s">
        <v>831</v>
      </c>
      <c r="H121" s="424" t="s">
        <v>832</v>
      </c>
      <c r="I121" s="426">
        <v>52.393333333333338</v>
      </c>
      <c r="J121" s="426">
        <v>30</v>
      </c>
      <c r="K121" s="427">
        <v>1571.8</v>
      </c>
    </row>
    <row r="122" spans="1:11" ht="14.4" customHeight="1" x14ac:dyDescent="0.3">
      <c r="A122" s="422" t="s">
        <v>399</v>
      </c>
      <c r="B122" s="423" t="s">
        <v>400</v>
      </c>
      <c r="C122" s="424" t="s">
        <v>404</v>
      </c>
      <c r="D122" s="425" t="s">
        <v>584</v>
      </c>
      <c r="E122" s="424" t="s">
        <v>983</v>
      </c>
      <c r="F122" s="425" t="s">
        <v>984</v>
      </c>
      <c r="G122" s="424" t="s">
        <v>833</v>
      </c>
      <c r="H122" s="424" t="s">
        <v>834</v>
      </c>
      <c r="I122" s="426">
        <v>18.600000000000001</v>
      </c>
      <c r="J122" s="426">
        <v>50</v>
      </c>
      <c r="K122" s="427">
        <v>930</v>
      </c>
    </row>
    <row r="123" spans="1:11" ht="14.4" customHeight="1" x14ac:dyDescent="0.3">
      <c r="A123" s="422" t="s">
        <v>399</v>
      </c>
      <c r="B123" s="423" t="s">
        <v>400</v>
      </c>
      <c r="C123" s="424" t="s">
        <v>404</v>
      </c>
      <c r="D123" s="425" t="s">
        <v>584</v>
      </c>
      <c r="E123" s="424" t="s">
        <v>983</v>
      </c>
      <c r="F123" s="425" t="s">
        <v>984</v>
      </c>
      <c r="G123" s="424" t="s">
        <v>835</v>
      </c>
      <c r="H123" s="424" t="s">
        <v>836</v>
      </c>
      <c r="I123" s="426">
        <v>52.393333333333338</v>
      </c>
      <c r="J123" s="426">
        <v>20</v>
      </c>
      <c r="K123" s="427">
        <v>1032.4000000000001</v>
      </c>
    </row>
    <row r="124" spans="1:11" ht="14.4" customHeight="1" x14ac:dyDescent="0.3">
      <c r="A124" s="422" t="s">
        <v>399</v>
      </c>
      <c r="B124" s="423" t="s">
        <v>400</v>
      </c>
      <c r="C124" s="424" t="s">
        <v>404</v>
      </c>
      <c r="D124" s="425" t="s">
        <v>584</v>
      </c>
      <c r="E124" s="424" t="s">
        <v>983</v>
      </c>
      <c r="F124" s="425" t="s">
        <v>984</v>
      </c>
      <c r="G124" s="424" t="s">
        <v>837</v>
      </c>
      <c r="H124" s="424" t="s">
        <v>838</v>
      </c>
      <c r="I124" s="426">
        <v>18.600000000000001</v>
      </c>
      <c r="J124" s="426">
        <v>40</v>
      </c>
      <c r="K124" s="427">
        <v>744</v>
      </c>
    </row>
    <row r="125" spans="1:11" ht="14.4" customHeight="1" x14ac:dyDescent="0.3">
      <c r="A125" s="422" t="s">
        <v>399</v>
      </c>
      <c r="B125" s="423" t="s">
        <v>400</v>
      </c>
      <c r="C125" s="424" t="s">
        <v>404</v>
      </c>
      <c r="D125" s="425" t="s">
        <v>584</v>
      </c>
      <c r="E125" s="424" t="s">
        <v>983</v>
      </c>
      <c r="F125" s="425" t="s">
        <v>984</v>
      </c>
      <c r="G125" s="424" t="s">
        <v>839</v>
      </c>
      <c r="H125" s="424" t="s">
        <v>840</v>
      </c>
      <c r="I125" s="426">
        <v>52.393333333333338</v>
      </c>
      <c r="J125" s="426">
        <v>30</v>
      </c>
      <c r="K125" s="427">
        <v>1525.4</v>
      </c>
    </row>
    <row r="126" spans="1:11" ht="14.4" customHeight="1" x14ac:dyDescent="0.3">
      <c r="A126" s="422" t="s">
        <v>399</v>
      </c>
      <c r="B126" s="423" t="s">
        <v>400</v>
      </c>
      <c r="C126" s="424" t="s">
        <v>404</v>
      </c>
      <c r="D126" s="425" t="s">
        <v>584</v>
      </c>
      <c r="E126" s="424" t="s">
        <v>983</v>
      </c>
      <c r="F126" s="425" t="s">
        <v>984</v>
      </c>
      <c r="G126" s="424" t="s">
        <v>841</v>
      </c>
      <c r="H126" s="424" t="s">
        <v>842</v>
      </c>
      <c r="I126" s="426">
        <v>310.5</v>
      </c>
      <c r="J126" s="426">
        <v>10</v>
      </c>
      <c r="K126" s="427">
        <v>3105</v>
      </c>
    </row>
    <row r="127" spans="1:11" ht="14.4" customHeight="1" x14ac:dyDescent="0.3">
      <c r="A127" s="422" t="s">
        <v>399</v>
      </c>
      <c r="B127" s="423" t="s">
        <v>400</v>
      </c>
      <c r="C127" s="424" t="s">
        <v>404</v>
      </c>
      <c r="D127" s="425" t="s">
        <v>584</v>
      </c>
      <c r="E127" s="424" t="s">
        <v>983</v>
      </c>
      <c r="F127" s="425" t="s">
        <v>984</v>
      </c>
      <c r="G127" s="424" t="s">
        <v>843</v>
      </c>
      <c r="H127" s="424" t="s">
        <v>844</v>
      </c>
      <c r="I127" s="426">
        <v>2722.5</v>
      </c>
      <c r="J127" s="426">
        <v>1</v>
      </c>
      <c r="K127" s="427">
        <v>2722.5</v>
      </c>
    </row>
    <row r="128" spans="1:11" ht="14.4" customHeight="1" x14ac:dyDescent="0.3">
      <c r="A128" s="422" t="s">
        <v>399</v>
      </c>
      <c r="B128" s="423" t="s">
        <v>400</v>
      </c>
      <c r="C128" s="424" t="s">
        <v>404</v>
      </c>
      <c r="D128" s="425" t="s">
        <v>584</v>
      </c>
      <c r="E128" s="424" t="s">
        <v>983</v>
      </c>
      <c r="F128" s="425" t="s">
        <v>984</v>
      </c>
      <c r="G128" s="424" t="s">
        <v>845</v>
      </c>
      <c r="H128" s="424" t="s">
        <v>846</v>
      </c>
      <c r="I128" s="426">
        <v>375.06</v>
      </c>
      <c r="J128" s="426">
        <v>1</v>
      </c>
      <c r="K128" s="427">
        <v>375.06</v>
      </c>
    </row>
    <row r="129" spans="1:11" ht="14.4" customHeight="1" x14ac:dyDescent="0.3">
      <c r="A129" s="422" t="s">
        <v>399</v>
      </c>
      <c r="B129" s="423" t="s">
        <v>400</v>
      </c>
      <c r="C129" s="424" t="s">
        <v>404</v>
      </c>
      <c r="D129" s="425" t="s">
        <v>584</v>
      </c>
      <c r="E129" s="424" t="s">
        <v>983</v>
      </c>
      <c r="F129" s="425" t="s">
        <v>984</v>
      </c>
      <c r="G129" s="424" t="s">
        <v>847</v>
      </c>
      <c r="H129" s="424" t="s">
        <v>848</v>
      </c>
      <c r="I129" s="426">
        <v>62.92</v>
      </c>
      <c r="J129" s="426">
        <v>30</v>
      </c>
      <c r="K129" s="427">
        <v>1887.6</v>
      </c>
    </row>
    <row r="130" spans="1:11" ht="14.4" customHeight="1" x14ac:dyDescent="0.3">
      <c r="A130" s="422" t="s">
        <v>399</v>
      </c>
      <c r="B130" s="423" t="s">
        <v>400</v>
      </c>
      <c r="C130" s="424" t="s">
        <v>404</v>
      </c>
      <c r="D130" s="425" t="s">
        <v>584</v>
      </c>
      <c r="E130" s="424" t="s">
        <v>983</v>
      </c>
      <c r="F130" s="425" t="s">
        <v>984</v>
      </c>
      <c r="G130" s="424" t="s">
        <v>849</v>
      </c>
      <c r="H130" s="424" t="s">
        <v>850</v>
      </c>
      <c r="I130" s="426">
        <v>18.600000000000001</v>
      </c>
      <c r="J130" s="426">
        <v>10</v>
      </c>
      <c r="K130" s="427">
        <v>186</v>
      </c>
    </row>
    <row r="131" spans="1:11" ht="14.4" customHeight="1" x14ac:dyDescent="0.3">
      <c r="A131" s="422" t="s">
        <v>399</v>
      </c>
      <c r="B131" s="423" t="s">
        <v>400</v>
      </c>
      <c r="C131" s="424" t="s">
        <v>404</v>
      </c>
      <c r="D131" s="425" t="s">
        <v>584</v>
      </c>
      <c r="E131" s="424" t="s">
        <v>983</v>
      </c>
      <c r="F131" s="425" t="s">
        <v>984</v>
      </c>
      <c r="G131" s="424" t="s">
        <v>851</v>
      </c>
      <c r="H131" s="424" t="s">
        <v>852</v>
      </c>
      <c r="I131" s="426">
        <v>94.01</v>
      </c>
      <c r="J131" s="426">
        <v>10</v>
      </c>
      <c r="K131" s="427">
        <v>940.06</v>
      </c>
    </row>
    <row r="132" spans="1:11" ht="14.4" customHeight="1" x14ac:dyDescent="0.3">
      <c r="A132" s="422" t="s">
        <v>399</v>
      </c>
      <c r="B132" s="423" t="s">
        <v>400</v>
      </c>
      <c r="C132" s="424" t="s">
        <v>404</v>
      </c>
      <c r="D132" s="425" t="s">
        <v>584</v>
      </c>
      <c r="E132" s="424" t="s">
        <v>983</v>
      </c>
      <c r="F132" s="425" t="s">
        <v>984</v>
      </c>
      <c r="G132" s="424" t="s">
        <v>853</v>
      </c>
      <c r="H132" s="424" t="s">
        <v>854</v>
      </c>
      <c r="I132" s="426">
        <v>266.2</v>
      </c>
      <c r="J132" s="426">
        <v>2</v>
      </c>
      <c r="K132" s="427">
        <v>532.4</v>
      </c>
    </row>
    <row r="133" spans="1:11" ht="14.4" customHeight="1" x14ac:dyDescent="0.3">
      <c r="A133" s="422" t="s">
        <v>399</v>
      </c>
      <c r="B133" s="423" t="s">
        <v>400</v>
      </c>
      <c r="C133" s="424" t="s">
        <v>404</v>
      </c>
      <c r="D133" s="425" t="s">
        <v>584</v>
      </c>
      <c r="E133" s="424" t="s">
        <v>983</v>
      </c>
      <c r="F133" s="425" t="s">
        <v>984</v>
      </c>
      <c r="G133" s="424" t="s">
        <v>855</v>
      </c>
      <c r="H133" s="424" t="s">
        <v>856</v>
      </c>
      <c r="I133" s="426">
        <v>570.45000000000005</v>
      </c>
      <c r="J133" s="426">
        <v>1</v>
      </c>
      <c r="K133" s="427">
        <v>570.45000000000005</v>
      </c>
    </row>
    <row r="134" spans="1:11" ht="14.4" customHeight="1" x14ac:dyDescent="0.3">
      <c r="A134" s="422" t="s">
        <v>399</v>
      </c>
      <c r="B134" s="423" t="s">
        <v>400</v>
      </c>
      <c r="C134" s="424" t="s">
        <v>404</v>
      </c>
      <c r="D134" s="425" t="s">
        <v>584</v>
      </c>
      <c r="E134" s="424" t="s">
        <v>983</v>
      </c>
      <c r="F134" s="425" t="s">
        <v>984</v>
      </c>
      <c r="G134" s="424" t="s">
        <v>857</v>
      </c>
      <c r="H134" s="424" t="s">
        <v>858</v>
      </c>
      <c r="I134" s="426">
        <v>589</v>
      </c>
      <c r="J134" s="426">
        <v>2</v>
      </c>
      <c r="K134" s="427">
        <v>1178</v>
      </c>
    </row>
    <row r="135" spans="1:11" ht="14.4" customHeight="1" x14ac:dyDescent="0.3">
      <c r="A135" s="422" t="s">
        <v>399</v>
      </c>
      <c r="B135" s="423" t="s">
        <v>400</v>
      </c>
      <c r="C135" s="424" t="s">
        <v>404</v>
      </c>
      <c r="D135" s="425" t="s">
        <v>584</v>
      </c>
      <c r="E135" s="424" t="s">
        <v>983</v>
      </c>
      <c r="F135" s="425" t="s">
        <v>984</v>
      </c>
      <c r="G135" s="424" t="s">
        <v>859</v>
      </c>
      <c r="H135" s="424" t="s">
        <v>860</v>
      </c>
      <c r="I135" s="426">
        <v>4168.45</v>
      </c>
      <c r="J135" s="426">
        <v>1</v>
      </c>
      <c r="K135" s="427">
        <v>4168.45</v>
      </c>
    </row>
    <row r="136" spans="1:11" ht="14.4" customHeight="1" x14ac:dyDescent="0.3">
      <c r="A136" s="422" t="s">
        <v>399</v>
      </c>
      <c r="B136" s="423" t="s">
        <v>400</v>
      </c>
      <c r="C136" s="424" t="s">
        <v>404</v>
      </c>
      <c r="D136" s="425" t="s">
        <v>584</v>
      </c>
      <c r="E136" s="424" t="s">
        <v>983</v>
      </c>
      <c r="F136" s="425" t="s">
        <v>984</v>
      </c>
      <c r="G136" s="424" t="s">
        <v>861</v>
      </c>
      <c r="H136" s="424" t="s">
        <v>862</v>
      </c>
      <c r="I136" s="426">
        <v>1012</v>
      </c>
      <c r="J136" s="426">
        <v>1</v>
      </c>
      <c r="K136" s="427">
        <v>1012</v>
      </c>
    </row>
    <row r="137" spans="1:11" ht="14.4" customHeight="1" x14ac:dyDescent="0.3">
      <c r="A137" s="422" t="s">
        <v>399</v>
      </c>
      <c r="B137" s="423" t="s">
        <v>400</v>
      </c>
      <c r="C137" s="424" t="s">
        <v>404</v>
      </c>
      <c r="D137" s="425" t="s">
        <v>584</v>
      </c>
      <c r="E137" s="424" t="s">
        <v>983</v>
      </c>
      <c r="F137" s="425" t="s">
        <v>984</v>
      </c>
      <c r="G137" s="424" t="s">
        <v>863</v>
      </c>
      <c r="H137" s="424" t="s">
        <v>864</v>
      </c>
      <c r="I137" s="426">
        <v>25.72</v>
      </c>
      <c r="J137" s="426">
        <v>50</v>
      </c>
      <c r="K137" s="427">
        <v>1286</v>
      </c>
    </row>
    <row r="138" spans="1:11" ht="14.4" customHeight="1" x14ac:dyDescent="0.3">
      <c r="A138" s="422" t="s">
        <v>399</v>
      </c>
      <c r="B138" s="423" t="s">
        <v>400</v>
      </c>
      <c r="C138" s="424" t="s">
        <v>404</v>
      </c>
      <c r="D138" s="425" t="s">
        <v>584</v>
      </c>
      <c r="E138" s="424" t="s">
        <v>983</v>
      </c>
      <c r="F138" s="425" t="s">
        <v>984</v>
      </c>
      <c r="G138" s="424" t="s">
        <v>865</v>
      </c>
      <c r="H138" s="424" t="s">
        <v>866</v>
      </c>
      <c r="I138" s="426">
        <v>548</v>
      </c>
      <c r="J138" s="426">
        <v>2</v>
      </c>
      <c r="K138" s="427">
        <v>1096</v>
      </c>
    </row>
    <row r="139" spans="1:11" ht="14.4" customHeight="1" x14ac:dyDescent="0.3">
      <c r="A139" s="422" t="s">
        <v>399</v>
      </c>
      <c r="B139" s="423" t="s">
        <v>400</v>
      </c>
      <c r="C139" s="424" t="s">
        <v>404</v>
      </c>
      <c r="D139" s="425" t="s">
        <v>584</v>
      </c>
      <c r="E139" s="424" t="s">
        <v>983</v>
      </c>
      <c r="F139" s="425" t="s">
        <v>984</v>
      </c>
      <c r="G139" s="424" t="s">
        <v>867</v>
      </c>
      <c r="H139" s="424" t="s">
        <v>868</v>
      </c>
      <c r="I139" s="426">
        <v>141.57</v>
      </c>
      <c r="J139" s="426">
        <v>10</v>
      </c>
      <c r="K139" s="427">
        <v>1415.7</v>
      </c>
    </row>
    <row r="140" spans="1:11" ht="14.4" customHeight="1" x14ac:dyDescent="0.3">
      <c r="A140" s="422" t="s">
        <v>399</v>
      </c>
      <c r="B140" s="423" t="s">
        <v>400</v>
      </c>
      <c r="C140" s="424" t="s">
        <v>404</v>
      </c>
      <c r="D140" s="425" t="s">
        <v>584</v>
      </c>
      <c r="E140" s="424" t="s">
        <v>983</v>
      </c>
      <c r="F140" s="425" t="s">
        <v>984</v>
      </c>
      <c r="G140" s="424" t="s">
        <v>869</v>
      </c>
      <c r="H140" s="424" t="s">
        <v>870</v>
      </c>
      <c r="I140" s="426">
        <v>3345.3</v>
      </c>
      <c r="J140" s="426">
        <v>2</v>
      </c>
      <c r="K140" s="427">
        <v>6690.6</v>
      </c>
    </row>
    <row r="141" spans="1:11" ht="14.4" customHeight="1" x14ac:dyDescent="0.3">
      <c r="A141" s="422" t="s">
        <v>399</v>
      </c>
      <c r="B141" s="423" t="s">
        <v>400</v>
      </c>
      <c r="C141" s="424" t="s">
        <v>404</v>
      </c>
      <c r="D141" s="425" t="s">
        <v>584</v>
      </c>
      <c r="E141" s="424" t="s">
        <v>983</v>
      </c>
      <c r="F141" s="425" t="s">
        <v>984</v>
      </c>
      <c r="G141" s="424" t="s">
        <v>871</v>
      </c>
      <c r="H141" s="424" t="s">
        <v>872</v>
      </c>
      <c r="I141" s="426">
        <v>459.81</v>
      </c>
      <c r="J141" s="426">
        <v>1</v>
      </c>
      <c r="K141" s="427">
        <v>459.81</v>
      </c>
    </row>
    <row r="142" spans="1:11" ht="14.4" customHeight="1" x14ac:dyDescent="0.3">
      <c r="A142" s="422" t="s">
        <v>399</v>
      </c>
      <c r="B142" s="423" t="s">
        <v>400</v>
      </c>
      <c r="C142" s="424" t="s">
        <v>404</v>
      </c>
      <c r="D142" s="425" t="s">
        <v>584</v>
      </c>
      <c r="E142" s="424" t="s">
        <v>983</v>
      </c>
      <c r="F142" s="425" t="s">
        <v>984</v>
      </c>
      <c r="G142" s="424" t="s">
        <v>873</v>
      </c>
      <c r="H142" s="424" t="s">
        <v>874</v>
      </c>
      <c r="I142" s="426">
        <v>570.45000000000005</v>
      </c>
      <c r="J142" s="426">
        <v>1</v>
      </c>
      <c r="K142" s="427">
        <v>570.45000000000005</v>
      </c>
    </row>
    <row r="143" spans="1:11" ht="14.4" customHeight="1" x14ac:dyDescent="0.3">
      <c r="A143" s="422" t="s">
        <v>399</v>
      </c>
      <c r="B143" s="423" t="s">
        <v>400</v>
      </c>
      <c r="C143" s="424" t="s">
        <v>404</v>
      </c>
      <c r="D143" s="425" t="s">
        <v>584</v>
      </c>
      <c r="E143" s="424" t="s">
        <v>983</v>
      </c>
      <c r="F143" s="425" t="s">
        <v>984</v>
      </c>
      <c r="G143" s="424" t="s">
        <v>875</v>
      </c>
      <c r="H143" s="424" t="s">
        <v>876</v>
      </c>
      <c r="I143" s="426">
        <v>570.45000000000005</v>
      </c>
      <c r="J143" s="426">
        <v>1</v>
      </c>
      <c r="K143" s="427">
        <v>570.45000000000005</v>
      </c>
    </row>
    <row r="144" spans="1:11" ht="14.4" customHeight="1" x14ac:dyDescent="0.3">
      <c r="A144" s="422" t="s">
        <v>399</v>
      </c>
      <c r="B144" s="423" t="s">
        <v>400</v>
      </c>
      <c r="C144" s="424" t="s">
        <v>404</v>
      </c>
      <c r="D144" s="425" t="s">
        <v>584</v>
      </c>
      <c r="E144" s="424" t="s">
        <v>983</v>
      </c>
      <c r="F144" s="425" t="s">
        <v>984</v>
      </c>
      <c r="G144" s="424" t="s">
        <v>877</v>
      </c>
      <c r="H144" s="424" t="s">
        <v>878</v>
      </c>
      <c r="I144" s="426">
        <v>570.46</v>
      </c>
      <c r="J144" s="426">
        <v>1</v>
      </c>
      <c r="K144" s="427">
        <v>570.46</v>
      </c>
    </row>
    <row r="145" spans="1:11" ht="14.4" customHeight="1" x14ac:dyDescent="0.3">
      <c r="A145" s="422" t="s">
        <v>399</v>
      </c>
      <c r="B145" s="423" t="s">
        <v>400</v>
      </c>
      <c r="C145" s="424" t="s">
        <v>404</v>
      </c>
      <c r="D145" s="425" t="s">
        <v>584</v>
      </c>
      <c r="E145" s="424" t="s">
        <v>983</v>
      </c>
      <c r="F145" s="425" t="s">
        <v>984</v>
      </c>
      <c r="G145" s="424" t="s">
        <v>879</v>
      </c>
      <c r="H145" s="424" t="s">
        <v>880</v>
      </c>
      <c r="I145" s="426">
        <v>570.46</v>
      </c>
      <c r="J145" s="426">
        <v>1</v>
      </c>
      <c r="K145" s="427">
        <v>570.46</v>
      </c>
    </row>
    <row r="146" spans="1:11" ht="14.4" customHeight="1" x14ac:dyDescent="0.3">
      <c r="A146" s="422" t="s">
        <v>399</v>
      </c>
      <c r="B146" s="423" t="s">
        <v>400</v>
      </c>
      <c r="C146" s="424" t="s">
        <v>404</v>
      </c>
      <c r="D146" s="425" t="s">
        <v>584</v>
      </c>
      <c r="E146" s="424" t="s">
        <v>983</v>
      </c>
      <c r="F146" s="425" t="s">
        <v>984</v>
      </c>
      <c r="G146" s="424" t="s">
        <v>881</v>
      </c>
      <c r="H146" s="424" t="s">
        <v>882</v>
      </c>
      <c r="I146" s="426">
        <v>799</v>
      </c>
      <c r="J146" s="426">
        <v>2</v>
      </c>
      <c r="K146" s="427">
        <v>1598</v>
      </c>
    </row>
    <row r="147" spans="1:11" ht="14.4" customHeight="1" x14ac:dyDescent="0.3">
      <c r="A147" s="422" t="s">
        <v>399</v>
      </c>
      <c r="B147" s="423" t="s">
        <v>400</v>
      </c>
      <c r="C147" s="424" t="s">
        <v>404</v>
      </c>
      <c r="D147" s="425" t="s">
        <v>584</v>
      </c>
      <c r="E147" s="424" t="s">
        <v>983</v>
      </c>
      <c r="F147" s="425" t="s">
        <v>984</v>
      </c>
      <c r="G147" s="424" t="s">
        <v>883</v>
      </c>
      <c r="H147" s="424" t="s">
        <v>884</v>
      </c>
      <c r="I147" s="426">
        <v>1150</v>
      </c>
      <c r="J147" s="426">
        <v>1</v>
      </c>
      <c r="K147" s="427">
        <v>1150</v>
      </c>
    </row>
    <row r="148" spans="1:11" ht="14.4" customHeight="1" x14ac:dyDescent="0.3">
      <c r="A148" s="422" t="s">
        <v>399</v>
      </c>
      <c r="B148" s="423" t="s">
        <v>400</v>
      </c>
      <c r="C148" s="424" t="s">
        <v>404</v>
      </c>
      <c r="D148" s="425" t="s">
        <v>584</v>
      </c>
      <c r="E148" s="424" t="s">
        <v>983</v>
      </c>
      <c r="F148" s="425" t="s">
        <v>984</v>
      </c>
      <c r="G148" s="424" t="s">
        <v>885</v>
      </c>
      <c r="H148" s="424" t="s">
        <v>886</v>
      </c>
      <c r="I148" s="426">
        <v>1150</v>
      </c>
      <c r="J148" s="426">
        <v>1</v>
      </c>
      <c r="K148" s="427">
        <v>1150</v>
      </c>
    </row>
    <row r="149" spans="1:11" ht="14.4" customHeight="1" x14ac:dyDescent="0.3">
      <c r="A149" s="422" t="s">
        <v>399</v>
      </c>
      <c r="B149" s="423" t="s">
        <v>400</v>
      </c>
      <c r="C149" s="424" t="s">
        <v>404</v>
      </c>
      <c r="D149" s="425" t="s">
        <v>584</v>
      </c>
      <c r="E149" s="424" t="s">
        <v>983</v>
      </c>
      <c r="F149" s="425" t="s">
        <v>984</v>
      </c>
      <c r="G149" s="424" t="s">
        <v>887</v>
      </c>
      <c r="H149" s="424" t="s">
        <v>888</v>
      </c>
      <c r="I149" s="426">
        <v>4050.01</v>
      </c>
      <c r="J149" s="426">
        <v>1</v>
      </c>
      <c r="K149" s="427">
        <v>4050.01</v>
      </c>
    </row>
    <row r="150" spans="1:11" ht="14.4" customHeight="1" x14ac:dyDescent="0.3">
      <c r="A150" s="422" t="s">
        <v>399</v>
      </c>
      <c r="B150" s="423" t="s">
        <v>400</v>
      </c>
      <c r="C150" s="424" t="s">
        <v>404</v>
      </c>
      <c r="D150" s="425" t="s">
        <v>584</v>
      </c>
      <c r="E150" s="424" t="s">
        <v>983</v>
      </c>
      <c r="F150" s="425" t="s">
        <v>984</v>
      </c>
      <c r="G150" s="424" t="s">
        <v>889</v>
      </c>
      <c r="H150" s="424" t="s">
        <v>890</v>
      </c>
      <c r="I150" s="426">
        <v>799</v>
      </c>
      <c r="J150" s="426">
        <v>2</v>
      </c>
      <c r="K150" s="427">
        <v>1598</v>
      </c>
    </row>
    <row r="151" spans="1:11" ht="14.4" customHeight="1" x14ac:dyDescent="0.3">
      <c r="A151" s="422" t="s">
        <v>399</v>
      </c>
      <c r="B151" s="423" t="s">
        <v>400</v>
      </c>
      <c r="C151" s="424" t="s">
        <v>404</v>
      </c>
      <c r="D151" s="425" t="s">
        <v>584</v>
      </c>
      <c r="E151" s="424" t="s">
        <v>983</v>
      </c>
      <c r="F151" s="425" t="s">
        <v>984</v>
      </c>
      <c r="G151" s="424" t="s">
        <v>891</v>
      </c>
      <c r="H151" s="424" t="s">
        <v>892</v>
      </c>
      <c r="I151" s="426">
        <v>144.15</v>
      </c>
      <c r="J151" s="426">
        <v>10</v>
      </c>
      <c r="K151" s="427">
        <v>1441.5</v>
      </c>
    </row>
    <row r="152" spans="1:11" ht="14.4" customHeight="1" x14ac:dyDescent="0.3">
      <c r="A152" s="422" t="s">
        <v>399</v>
      </c>
      <c r="B152" s="423" t="s">
        <v>400</v>
      </c>
      <c r="C152" s="424" t="s">
        <v>404</v>
      </c>
      <c r="D152" s="425" t="s">
        <v>584</v>
      </c>
      <c r="E152" s="424" t="s">
        <v>983</v>
      </c>
      <c r="F152" s="425" t="s">
        <v>984</v>
      </c>
      <c r="G152" s="424" t="s">
        <v>893</v>
      </c>
      <c r="H152" s="424" t="s">
        <v>894</v>
      </c>
      <c r="I152" s="426">
        <v>743.07</v>
      </c>
      <c r="J152" s="426">
        <v>4</v>
      </c>
      <c r="K152" s="427">
        <v>2972.28</v>
      </c>
    </row>
    <row r="153" spans="1:11" ht="14.4" customHeight="1" x14ac:dyDescent="0.3">
      <c r="A153" s="422" t="s">
        <v>399</v>
      </c>
      <c r="B153" s="423" t="s">
        <v>400</v>
      </c>
      <c r="C153" s="424" t="s">
        <v>404</v>
      </c>
      <c r="D153" s="425" t="s">
        <v>584</v>
      </c>
      <c r="E153" s="424" t="s">
        <v>983</v>
      </c>
      <c r="F153" s="425" t="s">
        <v>984</v>
      </c>
      <c r="G153" s="424" t="s">
        <v>895</v>
      </c>
      <c r="H153" s="424" t="s">
        <v>896</v>
      </c>
      <c r="I153" s="426">
        <v>743.07</v>
      </c>
      <c r="J153" s="426">
        <v>4</v>
      </c>
      <c r="K153" s="427">
        <v>2972.28</v>
      </c>
    </row>
    <row r="154" spans="1:11" ht="14.4" customHeight="1" x14ac:dyDescent="0.3">
      <c r="A154" s="422" t="s">
        <v>399</v>
      </c>
      <c r="B154" s="423" t="s">
        <v>400</v>
      </c>
      <c r="C154" s="424" t="s">
        <v>404</v>
      </c>
      <c r="D154" s="425" t="s">
        <v>584</v>
      </c>
      <c r="E154" s="424" t="s">
        <v>983</v>
      </c>
      <c r="F154" s="425" t="s">
        <v>984</v>
      </c>
      <c r="G154" s="424" t="s">
        <v>897</v>
      </c>
      <c r="H154" s="424" t="s">
        <v>898</v>
      </c>
      <c r="I154" s="426">
        <v>743.07</v>
      </c>
      <c r="J154" s="426">
        <v>2</v>
      </c>
      <c r="K154" s="427">
        <v>1486.14</v>
      </c>
    </row>
    <row r="155" spans="1:11" ht="14.4" customHeight="1" x14ac:dyDescent="0.3">
      <c r="A155" s="422" t="s">
        <v>399</v>
      </c>
      <c r="B155" s="423" t="s">
        <v>400</v>
      </c>
      <c r="C155" s="424" t="s">
        <v>404</v>
      </c>
      <c r="D155" s="425" t="s">
        <v>584</v>
      </c>
      <c r="E155" s="424" t="s">
        <v>983</v>
      </c>
      <c r="F155" s="425" t="s">
        <v>984</v>
      </c>
      <c r="G155" s="424" t="s">
        <v>899</v>
      </c>
      <c r="H155" s="424" t="s">
        <v>900</v>
      </c>
      <c r="I155" s="426">
        <v>144.15</v>
      </c>
      <c r="J155" s="426">
        <v>10</v>
      </c>
      <c r="K155" s="427">
        <v>1441.5</v>
      </c>
    </row>
    <row r="156" spans="1:11" ht="14.4" customHeight="1" x14ac:dyDescent="0.3">
      <c r="A156" s="422" t="s">
        <v>399</v>
      </c>
      <c r="B156" s="423" t="s">
        <v>400</v>
      </c>
      <c r="C156" s="424" t="s">
        <v>404</v>
      </c>
      <c r="D156" s="425" t="s">
        <v>584</v>
      </c>
      <c r="E156" s="424" t="s">
        <v>983</v>
      </c>
      <c r="F156" s="425" t="s">
        <v>984</v>
      </c>
      <c r="G156" s="424" t="s">
        <v>901</v>
      </c>
      <c r="H156" s="424" t="s">
        <v>902</v>
      </c>
      <c r="I156" s="426">
        <v>562.64</v>
      </c>
      <c r="J156" s="426">
        <v>4</v>
      </c>
      <c r="K156" s="427">
        <v>2250.5500000000002</v>
      </c>
    </row>
    <row r="157" spans="1:11" ht="14.4" customHeight="1" x14ac:dyDescent="0.3">
      <c r="A157" s="422" t="s">
        <v>399</v>
      </c>
      <c r="B157" s="423" t="s">
        <v>400</v>
      </c>
      <c r="C157" s="424" t="s">
        <v>404</v>
      </c>
      <c r="D157" s="425" t="s">
        <v>584</v>
      </c>
      <c r="E157" s="424" t="s">
        <v>983</v>
      </c>
      <c r="F157" s="425" t="s">
        <v>984</v>
      </c>
      <c r="G157" s="424" t="s">
        <v>903</v>
      </c>
      <c r="H157" s="424" t="s">
        <v>904</v>
      </c>
      <c r="I157" s="426">
        <v>827.64</v>
      </c>
      <c r="J157" s="426">
        <v>2</v>
      </c>
      <c r="K157" s="427">
        <v>1655.28</v>
      </c>
    </row>
    <row r="158" spans="1:11" ht="14.4" customHeight="1" x14ac:dyDescent="0.3">
      <c r="A158" s="422" t="s">
        <v>399</v>
      </c>
      <c r="B158" s="423" t="s">
        <v>400</v>
      </c>
      <c r="C158" s="424" t="s">
        <v>404</v>
      </c>
      <c r="D158" s="425" t="s">
        <v>584</v>
      </c>
      <c r="E158" s="424" t="s">
        <v>983</v>
      </c>
      <c r="F158" s="425" t="s">
        <v>984</v>
      </c>
      <c r="G158" s="424" t="s">
        <v>905</v>
      </c>
      <c r="H158" s="424" t="s">
        <v>906</v>
      </c>
      <c r="I158" s="426">
        <v>28.8</v>
      </c>
      <c r="J158" s="426">
        <v>50</v>
      </c>
      <c r="K158" s="427">
        <v>1439.9</v>
      </c>
    </row>
    <row r="159" spans="1:11" ht="14.4" customHeight="1" x14ac:dyDescent="0.3">
      <c r="A159" s="422" t="s">
        <v>399</v>
      </c>
      <c r="B159" s="423" t="s">
        <v>400</v>
      </c>
      <c r="C159" s="424" t="s">
        <v>404</v>
      </c>
      <c r="D159" s="425" t="s">
        <v>584</v>
      </c>
      <c r="E159" s="424" t="s">
        <v>983</v>
      </c>
      <c r="F159" s="425" t="s">
        <v>984</v>
      </c>
      <c r="G159" s="424" t="s">
        <v>907</v>
      </c>
      <c r="H159" s="424" t="s">
        <v>908</v>
      </c>
      <c r="I159" s="426">
        <v>713.99</v>
      </c>
      <c r="J159" s="426">
        <v>10</v>
      </c>
      <c r="K159" s="427">
        <v>7139.89</v>
      </c>
    </row>
    <row r="160" spans="1:11" ht="14.4" customHeight="1" x14ac:dyDescent="0.3">
      <c r="A160" s="422" t="s">
        <v>399</v>
      </c>
      <c r="B160" s="423" t="s">
        <v>400</v>
      </c>
      <c r="C160" s="424" t="s">
        <v>404</v>
      </c>
      <c r="D160" s="425" t="s">
        <v>584</v>
      </c>
      <c r="E160" s="424" t="s">
        <v>983</v>
      </c>
      <c r="F160" s="425" t="s">
        <v>984</v>
      </c>
      <c r="G160" s="424" t="s">
        <v>909</v>
      </c>
      <c r="H160" s="424" t="s">
        <v>910</v>
      </c>
      <c r="I160" s="426">
        <v>412.98</v>
      </c>
      <c r="J160" s="426">
        <v>3</v>
      </c>
      <c r="K160" s="427">
        <v>1238.95</v>
      </c>
    </row>
    <row r="161" spans="1:11" ht="14.4" customHeight="1" x14ac:dyDescent="0.3">
      <c r="A161" s="422" t="s">
        <v>399</v>
      </c>
      <c r="B161" s="423" t="s">
        <v>400</v>
      </c>
      <c r="C161" s="424" t="s">
        <v>404</v>
      </c>
      <c r="D161" s="425" t="s">
        <v>584</v>
      </c>
      <c r="E161" s="424" t="s">
        <v>983</v>
      </c>
      <c r="F161" s="425" t="s">
        <v>984</v>
      </c>
      <c r="G161" s="424" t="s">
        <v>911</v>
      </c>
      <c r="H161" s="424" t="s">
        <v>912</v>
      </c>
      <c r="I161" s="426">
        <v>1230</v>
      </c>
      <c r="J161" s="426">
        <v>1</v>
      </c>
      <c r="K161" s="427">
        <v>1230</v>
      </c>
    </row>
    <row r="162" spans="1:11" ht="14.4" customHeight="1" x14ac:dyDescent="0.3">
      <c r="A162" s="422" t="s">
        <v>399</v>
      </c>
      <c r="B162" s="423" t="s">
        <v>400</v>
      </c>
      <c r="C162" s="424" t="s">
        <v>404</v>
      </c>
      <c r="D162" s="425" t="s">
        <v>584</v>
      </c>
      <c r="E162" s="424" t="s">
        <v>983</v>
      </c>
      <c r="F162" s="425" t="s">
        <v>984</v>
      </c>
      <c r="G162" s="424" t="s">
        <v>913</v>
      </c>
      <c r="H162" s="424" t="s">
        <v>914</v>
      </c>
      <c r="I162" s="426">
        <v>275.88</v>
      </c>
      <c r="J162" s="426">
        <v>2</v>
      </c>
      <c r="K162" s="427">
        <v>551.76</v>
      </c>
    </row>
    <row r="163" spans="1:11" ht="14.4" customHeight="1" x14ac:dyDescent="0.3">
      <c r="A163" s="422" t="s">
        <v>399</v>
      </c>
      <c r="B163" s="423" t="s">
        <v>400</v>
      </c>
      <c r="C163" s="424" t="s">
        <v>404</v>
      </c>
      <c r="D163" s="425" t="s">
        <v>584</v>
      </c>
      <c r="E163" s="424" t="s">
        <v>983</v>
      </c>
      <c r="F163" s="425" t="s">
        <v>984</v>
      </c>
      <c r="G163" s="424" t="s">
        <v>915</v>
      </c>
      <c r="H163" s="424" t="s">
        <v>916</v>
      </c>
      <c r="I163" s="426">
        <v>1772</v>
      </c>
      <c r="J163" s="426">
        <v>1</v>
      </c>
      <c r="K163" s="427">
        <v>1772</v>
      </c>
    </row>
    <row r="164" spans="1:11" ht="14.4" customHeight="1" x14ac:dyDescent="0.3">
      <c r="A164" s="422" t="s">
        <v>399</v>
      </c>
      <c r="B164" s="423" t="s">
        <v>400</v>
      </c>
      <c r="C164" s="424" t="s">
        <v>404</v>
      </c>
      <c r="D164" s="425" t="s">
        <v>584</v>
      </c>
      <c r="E164" s="424" t="s">
        <v>983</v>
      </c>
      <c r="F164" s="425" t="s">
        <v>984</v>
      </c>
      <c r="G164" s="424" t="s">
        <v>917</v>
      </c>
      <c r="H164" s="424" t="s">
        <v>918</v>
      </c>
      <c r="I164" s="426">
        <v>868</v>
      </c>
      <c r="J164" s="426">
        <v>1</v>
      </c>
      <c r="K164" s="427">
        <v>868</v>
      </c>
    </row>
    <row r="165" spans="1:11" ht="14.4" customHeight="1" x14ac:dyDescent="0.3">
      <c r="A165" s="422" t="s">
        <v>399</v>
      </c>
      <c r="B165" s="423" t="s">
        <v>400</v>
      </c>
      <c r="C165" s="424" t="s">
        <v>404</v>
      </c>
      <c r="D165" s="425" t="s">
        <v>584</v>
      </c>
      <c r="E165" s="424" t="s">
        <v>983</v>
      </c>
      <c r="F165" s="425" t="s">
        <v>984</v>
      </c>
      <c r="G165" s="424" t="s">
        <v>919</v>
      </c>
      <c r="H165" s="424" t="s">
        <v>920</v>
      </c>
      <c r="I165" s="426">
        <v>598.95000000000005</v>
      </c>
      <c r="J165" s="426">
        <v>1</v>
      </c>
      <c r="K165" s="427">
        <v>598.95000000000005</v>
      </c>
    </row>
    <row r="166" spans="1:11" ht="14.4" customHeight="1" x14ac:dyDescent="0.3">
      <c r="A166" s="422" t="s">
        <v>399</v>
      </c>
      <c r="B166" s="423" t="s">
        <v>400</v>
      </c>
      <c r="C166" s="424" t="s">
        <v>404</v>
      </c>
      <c r="D166" s="425" t="s">
        <v>584</v>
      </c>
      <c r="E166" s="424" t="s">
        <v>983</v>
      </c>
      <c r="F166" s="425" t="s">
        <v>984</v>
      </c>
      <c r="G166" s="424" t="s">
        <v>921</v>
      </c>
      <c r="H166" s="424" t="s">
        <v>922</v>
      </c>
      <c r="I166" s="426">
        <v>846.94</v>
      </c>
      <c r="J166" s="426">
        <v>1</v>
      </c>
      <c r="K166" s="427">
        <v>846.94</v>
      </c>
    </row>
    <row r="167" spans="1:11" ht="14.4" customHeight="1" x14ac:dyDescent="0.3">
      <c r="A167" s="422" t="s">
        <v>399</v>
      </c>
      <c r="B167" s="423" t="s">
        <v>400</v>
      </c>
      <c r="C167" s="424" t="s">
        <v>404</v>
      </c>
      <c r="D167" s="425" t="s">
        <v>584</v>
      </c>
      <c r="E167" s="424" t="s">
        <v>983</v>
      </c>
      <c r="F167" s="425" t="s">
        <v>984</v>
      </c>
      <c r="G167" s="424" t="s">
        <v>923</v>
      </c>
      <c r="H167" s="424" t="s">
        <v>924</v>
      </c>
      <c r="I167" s="426">
        <v>922.02</v>
      </c>
      <c r="J167" s="426">
        <v>1</v>
      </c>
      <c r="K167" s="427">
        <v>922.02</v>
      </c>
    </row>
    <row r="168" spans="1:11" ht="14.4" customHeight="1" x14ac:dyDescent="0.3">
      <c r="A168" s="422" t="s">
        <v>399</v>
      </c>
      <c r="B168" s="423" t="s">
        <v>400</v>
      </c>
      <c r="C168" s="424" t="s">
        <v>404</v>
      </c>
      <c r="D168" s="425" t="s">
        <v>584</v>
      </c>
      <c r="E168" s="424" t="s">
        <v>983</v>
      </c>
      <c r="F168" s="425" t="s">
        <v>984</v>
      </c>
      <c r="G168" s="424" t="s">
        <v>925</v>
      </c>
      <c r="H168" s="424" t="s">
        <v>926</v>
      </c>
      <c r="I168" s="426">
        <v>107.69</v>
      </c>
      <c r="J168" s="426">
        <v>15</v>
      </c>
      <c r="K168" s="427">
        <v>1615.35</v>
      </c>
    </row>
    <row r="169" spans="1:11" ht="14.4" customHeight="1" x14ac:dyDescent="0.3">
      <c r="A169" s="422" t="s">
        <v>399</v>
      </c>
      <c r="B169" s="423" t="s">
        <v>400</v>
      </c>
      <c r="C169" s="424" t="s">
        <v>404</v>
      </c>
      <c r="D169" s="425" t="s">
        <v>584</v>
      </c>
      <c r="E169" s="424" t="s">
        <v>983</v>
      </c>
      <c r="F169" s="425" t="s">
        <v>984</v>
      </c>
      <c r="G169" s="424" t="s">
        <v>927</v>
      </c>
      <c r="H169" s="424" t="s">
        <v>928</v>
      </c>
      <c r="I169" s="426">
        <v>748</v>
      </c>
      <c r="J169" s="426">
        <v>1</v>
      </c>
      <c r="K169" s="427">
        <v>748</v>
      </c>
    </row>
    <row r="170" spans="1:11" ht="14.4" customHeight="1" x14ac:dyDescent="0.3">
      <c r="A170" s="422" t="s">
        <v>399</v>
      </c>
      <c r="B170" s="423" t="s">
        <v>400</v>
      </c>
      <c r="C170" s="424" t="s">
        <v>404</v>
      </c>
      <c r="D170" s="425" t="s">
        <v>584</v>
      </c>
      <c r="E170" s="424" t="s">
        <v>983</v>
      </c>
      <c r="F170" s="425" t="s">
        <v>984</v>
      </c>
      <c r="G170" s="424" t="s">
        <v>929</v>
      </c>
      <c r="H170" s="424" t="s">
        <v>930</v>
      </c>
      <c r="I170" s="426">
        <v>1842</v>
      </c>
      <c r="J170" s="426">
        <v>1</v>
      </c>
      <c r="K170" s="427">
        <v>1842</v>
      </c>
    </row>
    <row r="171" spans="1:11" ht="14.4" customHeight="1" x14ac:dyDescent="0.3">
      <c r="A171" s="422" t="s">
        <v>399</v>
      </c>
      <c r="B171" s="423" t="s">
        <v>400</v>
      </c>
      <c r="C171" s="424" t="s">
        <v>404</v>
      </c>
      <c r="D171" s="425" t="s">
        <v>584</v>
      </c>
      <c r="E171" s="424" t="s">
        <v>983</v>
      </c>
      <c r="F171" s="425" t="s">
        <v>984</v>
      </c>
      <c r="G171" s="424" t="s">
        <v>931</v>
      </c>
      <c r="H171" s="424" t="s">
        <v>932</v>
      </c>
      <c r="I171" s="426">
        <v>748</v>
      </c>
      <c r="J171" s="426">
        <v>1</v>
      </c>
      <c r="K171" s="427">
        <v>748</v>
      </c>
    </row>
    <row r="172" spans="1:11" ht="14.4" customHeight="1" x14ac:dyDescent="0.3">
      <c r="A172" s="422" t="s">
        <v>399</v>
      </c>
      <c r="B172" s="423" t="s">
        <v>400</v>
      </c>
      <c r="C172" s="424" t="s">
        <v>404</v>
      </c>
      <c r="D172" s="425" t="s">
        <v>584</v>
      </c>
      <c r="E172" s="424" t="s">
        <v>985</v>
      </c>
      <c r="F172" s="425" t="s">
        <v>986</v>
      </c>
      <c r="G172" s="424" t="s">
        <v>933</v>
      </c>
      <c r="H172" s="424" t="s">
        <v>934</v>
      </c>
      <c r="I172" s="426">
        <v>91.89</v>
      </c>
      <c r="J172" s="426">
        <v>36</v>
      </c>
      <c r="K172" s="427">
        <v>3307.86</v>
      </c>
    </row>
    <row r="173" spans="1:11" ht="14.4" customHeight="1" x14ac:dyDescent="0.3">
      <c r="A173" s="422" t="s">
        <v>399</v>
      </c>
      <c r="B173" s="423" t="s">
        <v>400</v>
      </c>
      <c r="C173" s="424" t="s">
        <v>404</v>
      </c>
      <c r="D173" s="425" t="s">
        <v>584</v>
      </c>
      <c r="E173" s="424" t="s">
        <v>985</v>
      </c>
      <c r="F173" s="425" t="s">
        <v>986</v>
      </c>
      <c r="G173" s="424" t="s">
        <v>935</v>
      </c>
      <c r="H173" s="424" t="s">
        <v>936</v>
      </c>
      <c r="I173" s="426">
        <v>42.1</v>
      </c>
      <c r="J173" s="426">
        <v>36</v>
      </c>
      <c r="K173" s="427">
        <v>1515.7</v>
      </c>
    </row>
    <row r="174" spans="1:11" ht="14.4" customHeight="1" x14ac:dyDescent="0.3">
      <c r="A174" s="422" t="s">
        <v>399</v>
      </c>
      <c r="B174" s="423" t="s">
        <v>400</v>
      </c>
      <c r="C174" s="424" t="s">
        <v>404</v>
      </c>
      <c r="D174" s="425" t="s">
        <v>584</v>
      </c>
      <c r="E174" s="424" t="s">
        <v>985</v>
      </c>
      <c r="F174" s="425" t="s">
        <v>986</v>
      </c>
      <c r="G174" s="424" t="s">
        <v>937</v>
      </c>
      <c r="H174" s="424" t="s">
        <v>938</v>
      </c>
      <c r="I174" s="426">
        <v>40.200000000000003</v>
      </c>
      <c r="J174" s="426">
        <v>36</v>
      </c>
      <c r="K174" s="427">
        <v>1447.16</v>
      </c>
    </row>
    <row r="175" spans="1:11" ht="14.4" customHeight="1" x14ac:dyDescent="0.3">
      <c r="A175" s="422" t="s">
        <v>399</v>
      </c>
      <c r="B175" s="423" t="s">
        <v>400</v>
      </c>
      <c r="C175" s="424" t="s">
        <v>404</v>
      </c>
      <c r="D175" s="425" t="s">
        <v>584</v>
      </c>
      <c r="E175" s="424" t="s">
        <v>985</v>
      </c>
      <c r="F175" s="425" t="s">
        <v>986</v>
      </c>
      <c r="G175" s="424" t="s">
        <v>939</v>
      </c>
      <c r="H175" s="424" t="s">
        <v>940</v>
      </c>
      <c r="I175" s="426">
        <v>41.29</v>
      </c>
      <c r="J175" s="426">
        <v>36</v>
      </c>
      <c r="K175" s="427">
        <v>1486.38</v>
      </c>
    </row>
    <row r="176" spans="1:11" ht="14.4" customHeight="1" x14ac:dyDescent="0.3">
      <c r="A176" s="422" t="s">
        <v>399</v>
      </c>
      <c r="B176" s="423" t="s">
        <v>400</v>
      </c>
      <c r="C176" s="424" t="s">
        <v>404</v>
      </c>
      <c r="D176" s="425" t="s">
        <v>584</v>
      </c>
      <c r="E176" s="424" t="s">
        <v>985</v>
      </c>
      <c r="F176" s="425" t="s">
        <v>986</v>
      </c>
      <c r="G176" s="424" t="s">
        <v>941</v>
      </c>
      <c r="H176" s="424" t="s">
        <v>942</v>
      </c>
      <c r="I176" s="426">
        <v>74.16</v>
      </c>
      <c r="J176" s="426">
        <v>36</v>
      </c>
      <c r="K176" s="427">
        <v>2669.61</v>
      </c>
    </row>
    <row r="177" spans="1:11" ht="14.4" customHeight="1" x14ac:dyDescent="0.3">
      <c r="A177" s="422" t="s">
        <v>399</v>
      </c>
      <c r="B177" s="423" t="s">
        <v>400</v>
      </c>
      <c r="C177" s="424" t="s">
        <v>404</v>
      </c>
      <c r="D177" s="425" t="s">
        <v>584</v>
      </c>
      <c r="E177" s="424" t="s">
        <v>985</v>
      </c>
      <c r="F177" s="425" t="s">
        <v>986</v>
      </c>
      <c r="G177" s="424" t="s">
        <v>943</v>
      </c>
      <c r="H177" s="424" t="s">
        <v>944</v>
      </c>
      <c r="I177" s="426">
        <v>32.61</v>
      </c>
      <c r="J177" s="426">
        <v>36</v>
      </c>
      <c r="K177" s="427">
        <v>1173.81</v>
      </c>
    </row>
    <row r="178" spans="1:11" ht="14.4" customHeight="1" x14ac:dyDescent="0.3">
      <c r="A178" s="422" t="s">
        <v>399</v>
      </c>
      <c r="B178" s="423" t="s">
        <v>400</v>
      </c>
      <c r="C178" s="424" t="s">
        <v>404</v>
      </c>
      <c r="D178" s="425" t="s">
        <v>584</v>
      </c>
      <c r="E178" s="424" t="s">
        <v>987</v>
      </c>
      <c r="F178" s="425" t="s">
        <v>988</v>
      </c>
      <c r="G178" s="424" t="s">
        <v>945</v>
      </c>
      <c r="H178" s="424" t="s">
        <v>946</v>
      </c>
      <c r="I178" s="426">
        <v>0.3</v>
      </c>
      <c r="J178" s="426">
        <v>1400</v>
      </c>
      <c r="K178" s="427">
        <v>420</v>
      </c>
    </row>
    <row r="179" spans="1:11" ht="14.4" customHeight="1" x14ac:dyDescent="0.3">
      <c r="A179" s="422" t="s">
        <v>399</v>
      </c>
      <c r="B179" s="423" t="s">
        <v>400</v>
      </c>
      <c r="C179" s="424" t="s">
        <v>404</v>
      </c>
      <c r="D179" s="425" t="s">
        <v>584</v>
      </c>
      <c r="E179" s="424" t="s">
        <v>987</v>
      </c>
      <c r="F179" s="425" t="s">
        <v>988</v>
      </c>
      <c r="G179" s="424" t="s">
        <v>947</v>
      </c>
      <c r="H179" s="424" t="s">
        <v>948</v>
      </c>
      <c r="I179" s="426">
        <v>0.30499999999999999</v>
      </c>
      <c r="J179" s="426">
        <v>1100</v>
      </c>
      <c r="K179" s="427">
        <v>336</v>
      </c>
    </row>
    <row r="180" spans="1:11" ht="14.4" customHeight="1" x14ac:dyDescent="0.3">
      <c r="A180" s="422" t="s">
        <v>399</v>
      </c>
      <c r="B180" s="423" t="s">
        <v>400</v>
      </c>
      <c r="C180" s="424" t="s">
        <v>404</v>
      </c>
      <c r="D180" s="425" t="s">
        <v>584</v>
      </c>
      <c r="E180" s="424" t="s">
        <v>987</v>
      </c>
      <c r="F180" s="425" t="s">
        <v>988</v>
      </c>
      <c r="G180" s="424" t="s">
        <v>949</v>
      </c>
      <c r="H180" s="424" t="s">
        <v>950</v>
      </c>
      <c r="I180" s="426">
        <v>0.30499999999999999</v>
      </c>
      <c r="J180" s="426">
        <v>600</v>
      </c>
      <c r="K180" s="427">
        <v>183</v>
      </c>
    </row>
    <row r="181" spans="1:11" ht="14.4" customHeight="1" x14ac:dyDescent="0.3">
      <c r="A181" s="422" t="s">
        <v>399</v>
      </c>
      <c r="B181" s="423" t="s">
        <v>400</v>
      </c>
      <c r="C181" s="424" t="s">
        <v>404</v>
      </c>
      <c r="D181" s="425" t="s">
        <v>584</v>
      </c>
      <c r="E181" s="424" t="s">
        <v>987</v>
      </c>
      <c r="F181" s="425" t="s">
        <v>988</v>
      </c>
      <c r="G181" s="424" t="s">
        <v>951</v>
      </c>
      <c r="H181" s="424" t="s">
        <v>952</v>
      </c>
      <c r="I181" s="426">
        <v>0.48</v>
      </c>
      <c r="J181" s="426">
        <v>100</v>
      </c>
      <c r="K181" s="427">
        <v>48</v>
      </c>
    </row>
    <row r="182" spans="1:11" ht="14.4" customHeight="1" x14ac:dyDescent="0.3">
      <c r="A182" s="422" t="s">
        <v>399</v>
      </c>
      <c r="B182" s="423" t="s">
        <v>400</v>
      </c>
      <c r="C182" s="424" t="s">
        <v>404</v>
      </c>
      <c r="D182" s="425" t="s">
        <v>584</v>
      </c>
      <c r="E182" s="424" t="s">
        <v>989</v>
      </c>
      <c r="F182" s="425" t="s">
        <v>990</v>
      </c>
      <c r="G182" s="424" t="s">
        <v>953</v>
      </c>
      <c r="H182" s="424" t="s">
        <v>954</v>
      </c>
      <c r="I182" s="426">
        <v>16.21</v>
      </c>
      <c r="J182" s="426">
        <v>50</v>
      </c>
      <c r="K182" s="427">
        <v>810.7</v>
      </c>
    </row>
    <row r="183" spans="1:11" ht="14.4" customHeight="1" x14ac:dyDescent="0.3">
      <c r="A183" s="422" t="s">
        <v>399</v>
      </c>
      <c r="B183" s="423" t="s">
        <v>400</v>
      </c>
      <c r="C183" s="424" t="s">
        <v>404</v>
      </c>
      <c r="D183" s="425" t="s">
        <v>584</v>
      </c>
      <c r="E183" s="424" t="s">
        <v>989</v>
      </c>
      <c r="F183" s="425" t="s">
        <v>990</v>
      </c>
      <c r="G183" s="424" t="s">
        <v>955</v>
      </c>
      <c r="H183" s="424" t="s">
        <v>956</v>
      </c>
      <c r="I183" s="426">
        <v>0.72499999999999998</v>
      </c>
      <c r="J183" s="426">
        <v>600</v>
      </c>
      <c r="K183" s="427">
        <v>434.6</v>
      </c>
    </row>
    <row r="184" spans="1:11" ht="14.4" customHeight="1" x14ac:dyDescent="0.3">
      <c r="A184" s="422" t="s">
        <v>399</v>
      </c>
      <c r="B184" s="423" t="s">
        <v>400</v>
      </c>
      <c r="C184" s="424" t="s">
        <v>404</v>
      </c>
      <c r="D184" s="425" t="s">
        <v>584</v>
      </c>
      <c r="E184" s="424" t="s">
        <v>989</v>
      </c>
      <c r="F184" s="425" t="s">
        <v>990</v>
      </c>
      <c r="G184" s="424" t="s">
        <v>957</v>
      </c>
      <c r="H184" s="424" t="s">
        <v>958</v>
      </c>
      <c r="I184" s="426">
        <v>0.73</v>
      </c>
      <c r="J184" s="426">
        <v>200</v>
      </c>
      <c r="K184" s="427">
        <v>146</v>
      </c>
    </row>
    <row r="185" spans="1:11" ht="14.4" customHeight="1" x14ac:dyDescent="0.3">
      <c r="A185" s="422" t="s">
        <v>399</v>
      </c>
      <c r="B185" s="423" t="s">
        <v>400</v>
      </c>
      <c r="C185" s="424" t="s">
        <v>404</v>
      </c>
      <c r="D185" s="425" t="s">
        <v>584</v>
      </c>
      <c r="E185" s="424" t="s">
        <v>989</v>
      </c>
      <c r="F185" s="425" t="s">
        <v>990</v>
      </c>
      <c r="G185" s="424" t="s">
        <v>959</v>
      </c>
      <c r="H185" s="424" t="s">
        <v>960</v>
      </c>
      <c r="I185" s="426">
        <v>7.51</v>
      </c>
      <c r="J185" s="426">
        <v>100</v>
      </c>
      <c r="K185" s="427">
        <v>751</v>
      </c>
    </row>
    <row r="186" spans="1:11" ht="14.4" customHeight="1" x14ac:dyDescent="0.3">
      <c r="A186" s="422" t="s">
        <v>399</v>
      </c>
      <c r="B186" s="423" t="s">
        <v>400</v>
      </c>
      <c r="C186" s="424" t="s">
        <v>404</v>
      </c>
      <c r="D186" s="425" t="s">
        <v>584</v>
      </c>
      <c r="E186" s="424" t="s">
        <v>989</v>
      </c>
      <c r="F186" s="425" t="s">
        <v>990</v>
      </c>
      <c r="G186" s="424" t="s">
        <v>961</v>
      </c>
      <c r="H186" s="424" t="s">
        <v>962</v>
      </c>
      <c r="I186" s="426">
        <v>1.22</v>
      </c>
      <c r="J186" s="426">
        <v>1000</v>
      </c>
      <c r="K186" s="427">
        <v>1219.0999999999999</v>
      </c>
    </row>
    <row r="187" spans="1:11" ht="14.4" customHeight="1" x14ac:dyDescent="0.3">
      <c r="A187" s="422" t="s">
        <v>399</v>
      </c>
      <c r="B187" s="423" t="s">
        <v>400</v>
      </c>
      <c r="C187" s="424" t="s">
        <v>404</v>
      </c>
      <c r="D187" s="425" t="s">
        <v>584</v>
      </c>
      <c r="E187" s="424" t="s">
        <v>989</v>
      </c>
      <c r="F187" s="425" t="s">
        <v>990</v>
      </c>
      <c r="G187" s="424" t="s">
        <v>963</v>
      </c>
      <c r="H187" s="424" t="s">
        <v>964</v>
      </c>
      <c r="I187" s="426">
        <v>0.81</v>
      </c>
      <c r="J187" s="426">
        <v>1000</v>
      </c>
      <c r="K187" s="427">
        <v>807</v>
      </c>
    </row>
    <row r="188" spans="1:11" ht="14.4" customHeight="1" x14ac:dyDescent="0.3">
      <c r="A188" s="422" t="s">
        <v>399</v>
      </c>
      <c r="B188" s="423" t="s">
        <v>400</v>
      </c>
      <c r="C188" s="424" t="s">
        <v>404</v>
      </c>
      <c r="D188" s="425" t="s">
        <v>584</v>
      </c>
      <c r="E188" s="424" t="s">
        <v>989</v>
      </c>
      <c r="F188" s="425" t="s">
        <v>990</v>
      </c>
      <c r="G188" s="424" t="s">
        <v>965</v>
      </c>
      <c r="H188" s="424" t="s">
        <v>966</v>
      </c>
      <c r="I188" s="426">
        <v>0.81</v>
      </c>
      <c r="J188" s="426">
        <v>2000</v>
      </c>
      <c r="K188" s="427">
        <v>1614.2</v>
      </c>
    </row>
    <row r="189" spans="1:11" ht="14.4" customHeight="1" x14ac:dyDescent="0.3">
      <c r="A189" s="422" t="s">
        <v>399</v>
      </c>
      <c r="B189" s="423" t="s">
        <v>400</v>
      </c>
      <c r="C189" s="424" t="s">
        <v>404</v>
      </c>
      <c r="D189" s="425" t="s">
        <v>584</v>
      </c>
      <c r="E189" s="424" t="s">
        <v>989</v>
      </c>
      <c r="F189" s="425" t="s">
        <v>990</v>
      </c>
      <c r="G189" s="424" t="s">
        <v>967</v>
      </c>
      <c r="H189" s="424" t="s">
        <v>968</v>
      </c>
      <c r="I189" s="426">
        <v>1.9</v>
      </c>
      <c r="J189" s="426">
        <v>600</v>
      </c>
      <c r="K189" s="427">
        <v>1139.82</v>
      </c>
    </row>
    <row r="190" spans="1:11" ht="14.4" customHeight="1" x14ac:dyDescent="0.3">
      <c r="A190" s="422" t="s">
        <v>399</v>
      </c>
      <c r="B190" s="423" t="s">
        <v>400</v>
      </c>
      <c r="C190" s="424" t="s">
        <v>404</v>
      </c>
      <c r="D190" s="425" t="s">
        <v>584</v>
      </c>
      <c r="E190" s="424" t="s">
        <v>989</v>
      </c>
      <c r="F190" s="425" t="s">
        <v>990</v>
      </c>
      <c r="G190" s="424" t="s">
        <v>969</v>
      </c>
      <c r="H190" s="424" t="s">
        <v>970</v>
      </c>
      <c r="I190" s="426">
        <v>0.71</v>
      </c>
      <c r="J190" s="426">
        <v>10000</v>
      </c>
      <c r="K190" s="427">
        <v>7100</v>
      </c>
    </row>
    <row r="191" spans="1:11" ht="14.4" customHeight="1" x14ac:dyDescent="0.3">
      <c r="A191" s="422" t="s">
        <v>399</v>
      </c>
      <c r="B191" s="423" t="s">
        <v>400</v>
      </c>
      <c r="C191" s="424" t="s">
        <v>404</v>
      </c>
      <c r="D191" s="425" t="s">
        <v>584</v>
      </c>
      <c r="E191" s="424" t="s">
        <v>989</v>
      </c>
      <c r="F191" s="425" t="s">
        <v>990</v>
      </c>
      <c r="G191" s="424" t="s">
        <v>971</v>
      </c>
      <c r="H191" s="424" t="s">
        <v>972</v>
      </c>
      <c r="I191" s="426">
        <v>0.71</v>
      </c>
      <c r="J191" s="426">
        <v>720</v>
      </c>
      <c r="K191" s="427">
        <v>511.2</v>
      </c>
    </row>
    <row r="192" spans="1:11" ht="14.4" customHeight="1" x14ac:dyDescent="0.3">
      <c r="A192" s="422" t="s">
        <v>399</v>
      </c>
      <c r="B192" s="423" t="s">
        <v>400</v>
      </c>
      <c r="C192" s="424" t="s">
        <v>404</v>
      </c>
      <c r="D192" s="425" t="s">
        <v>584</v>
      </c>
      <c r="E192" s="424" t="s">
        <v>989</v>
      </c>
      <c r="F192" s="425" t="s">
        <v>990</v>
      </c>
      <c r="G192" s="424" t="s">
        <v>973</v>
      </c>
      <c r="H192" s="424" t="s">
        <v>974</v>
      </c>
      <c r="I192" s="426">
        <v>0.71</v>
      </c>
      <c r="J192" s="426">
        <v>14000</v>
      </c>
      <c r="K192" s="427">
        <v>9940</v>
      </c>
    </row>
    <row r="193" spans="1:11" ht="14.4" customHeight="1" thickBot="1" x14ac:dyDescent="0.35">
      <c r="A193" s="428" t="s">
        <v>399</v>
      </c>
      <c r="B193" s="429" t="s">
        <v>400</v>
      </c>
      <c r="C193" s="430" t="s">
        <v>404</v>
      </c>
      <c r="D193" s="431" t="s">
        <v>584</v>
      </c>
      <c r="E193" s="430" t="s">
        <v>989</v>
      </c>
      <c r="F193" s="431" t="s">
        <v>990</v>
      </c>
      <c r="G193" s="430" t="s">
        <v>975</v>
      </c>
      <c r="H193" s="430" t="s">
        <v>976</v>
      </c>
      <c r="I193" s="432">
        <v>0.71</v>
      </c>
      <c r="J193" s="432">
        <v>4000</v>
      </c>
      <c r="K193" s="433">
        <v>2840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7">
        <v>930</v>
      </c>
      <c r="L3" s="502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8" t="s">
        <v>174</v>
      </c>
      <c r="L4" s="502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89"/>
      <c r="L5" s="502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54.8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4.7</v>
      </c>
      <c r="F6" s="258">
        <f xml:space="preserve">
TRUNC(IF($A$4&lt;=12,SUMIFS('ON Data'!M:M,'ON Data'!$D:$D,$A$4,'ON Data'!$E:$E,1),SUMIFS('ON Data'!M:M,'ON Data'!$E:$E,1)/'ON Data'!$D$3),1)</f>
        <v>6.1</v>
      </c>
      <c r="G6" s="258">
        <f xml:space="preserve">
TRUNC(IF($A$4&lt;=12,SUMIFS('ON Data'!O:O,'ON Data'!$D:$D,$A$4,'ON Data'!$E:$E,1),SUMIFS('ON Data'!O:O,'ON Data'!$E:$E,1)/'ON Data'!$D$3),1)</f>
        <v>0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7</v>
      </c>
      <c r="J6" s="258">
        <f xml:space="preserve">
TRUNC(IF($A$4&lt;=12,SUMIFS('ON Data'!Y:Y,'ON Data'!$D:$D,$A$4,'ON Data'!$E:$E,1),SUMIFS('ON Data'!Y:Y,'ON Data'!$E:$E,1)/'ON Data'!$D$3),1)</f>
        <v>13</v>
      </c>
      <c r="K6" s="490">
        <f xml:space="preserve">
TRUNC(IF($A$4&lt;=12,SUMIFS('ON Data'!AW:AW,'ON Data'!$D:$D,$A$4,'ON Data'!$E:$E,1),SUMIFS('ON Data'!AW:AW,'ON Data'!$E:$E,1)/'ON Data'!$D$3),1)</f>
        <v>0.9</v>
      </c>
      <c r="L6" s="502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0"/>
      <c r="L7" s="502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0"/>
      <c r="L8" s="502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1"/>
      <c r="L9" s="502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2"/>
      <c r="L10" s="502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16927.400000000001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336</v>
      </c>
      <c r="E11" s="240">
        <f xml:space="preserve">
IF($A$4&lt;=12,SUMIFS('ON Data'!L:L,'ON Data'!$D:$D,$A$4,'ON Data'!$E:$E,2),SUMIFS('ON Data'!L:L,'ON Data'!$E:$E,2))</f>
        <v>1366.6999999999998</v>
      </c>
      <c r="F11" s="240">
        <f xml:space="preserve">
IF($A$4&lt;=12,SUMIFS('ON Data'!M:M,'ON Data'!$D:$D,$A$4,'ON Data'!$E:$E,2),SUMIFS('ON Data'!M:M,'ON Data'!$E:$E,2))</f>
        <v>1987.2</v>
      </c>
      <c r="G11" s="240">
        <f xml:space="preserve">
IF($A$4&lt;=12,SUMIFS('ON Data'!O:O,'ON Data'!$D:$D,$A$4,'ON Data'!$E:$E,2),SUMIFS('ON Data'!O:O,'ON Data'!$E:$E,2))</f>
        <v>0</v>
      </c>
      <c r="H11" s="240">
        <f xml:space="preserve">
IF($A$4&lt;=12,SUMIFS('ON Data'!P:P,'ON Data'!$D:$D,$A$4,'ON Data'!$E:$E,2),SUMIFS('ON Data'!P:P,'ON Data'!$E:$E,2))</f>
        <v>6488</v>
      </c>
      <c r="I11" s="240">
        <f xml:space="preserve">
IF($A$4&lt;=12,SUMIFS('ON Data'!Q:Q,'ON Data'!$D:$D,$A$4,'ON Data'!$E:$E,2),SUMIFS('ON Data'!Q:Q,'ON Data'!$E:$E,2))</f>
        <v>2192</v>
      </c>
      <c r="J11" s="240">
        <f xml:space="preserve">
IF($A$4&lt;=12,SUMIFS('ON Data'!Y:Y,'ON Data'!$D:$D,$A$4,'ON Data'!$E:$E,2),SUMIFS('ON Data'!Y:Y,'ON Data'!$E:$E,2))</f>
        <v>4235.2</v>
      </c>
      <c r="K11" s="493">
        <f xml:space="preserve">
IF($A$4&lt;=12,SUMIFS('ON Data'!AW:AW,'ON Data'!$D:$D,$A$4,'ON Data'!$E:$E,2),SUMIFS('ON Data'!AW:AW,'ON Data'!$E:$E,2))</f>
        <v>322.3</v>
      </c>
      <c r="L11" s="502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3">
        <f xml:space="preserve">
IF($A$4&lt;=12,SUMIFS('ON Data'!AW:AW,'ON Data'!$D:$D,$A$4,'ON Data'!$E:$E,3),SUMIFS('ON Data'!AW:AW,'ON Data'!$E:$E,3))</f>
        <v>0</v>
      </c>
      <c r="L12" s="502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3">
        <f xml:space="preserve">
IF($A$4&lt;=12,SUMIFS('ON Data'!AW:AW,'ON Data'!$D:$D,$A$4,'ON Data'!$E:$E,4),SUMIFS('ON Data'!AW:AW,'ON Data'!$E:$E,4))</f>
        <v>0</v>
      </c>
      <c r="L13" s="502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209</v>
      </c>
      <c r="C14" s="242">
        <f xml:space="preserve">
IF($A$4&lt;=12,SUMIFS('ON Data'!G:G,'ON Data'!$D:$D,$A$4,'ON Data'!$E:$E,5),SUMIFS('ON Data'!G:G,'ON Data'!$E:$E,5))</f>
        <v>209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4">
        <f xml:space="preserve">
IF($A$4&lt;=12,SUMIFS('ON Data'!AW:AW,'ON Data'!$D:$D,$A$4,'ON Data'!$E:$E,5),SUMIFS('ON Data'!AW:AW,'ON Data'!$E:$E,5))</f>
        <v>0</v>
      </c>
      <c r="L14" s="502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5"/>
      <c r="L15" s="502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3">
        <f xml:space="preserve">
IF($A$4&lt;=12,SUMIFS('ON Data'!AW:AW,'ON Data'!$D:$D,$A$4,'ON Data'!$E:$E,7),SUMIFS('ON Data'!AW:AW,'ON Data'!$E:$E,7))</f>
        <v>0</v>
      </c>
      <c r="L16" s="502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3">
        <f xml:space="preserve">
IF($A$4&lt;=12,SUMIFS('ON Data'!AW:AW,'ON Data'!$D:$D,$A$4,'ON Data'!$E:$E,8),SUMIFS('ON Data'!AW:AW,'ON Data'!$E:$E,8))</f>
        <v>0</v>
      </c>
      <c r="L17" s="502"/>
    </row>
    <row r="18" spans="1:12" x14ac:dyDescent="0.3">
      <c r="A18" s="223" t="s">
        <v>164</v>
      </c>
      <c r="B18" s="238">
        <f xml:space="preserve">
B19-B16-B17</f>
        <v>35696</v>
      </c>
      <c r="C18" s="239">
        <f t="shared" ref="C18:E18" si="0" xml:space="preserve">
C19-C16-C17</f>
        <v>0</v>
      </c>
      <c r="D18" s="240">
        <f t="shared" si="0"/>
        <v>0</v>
      </c>
      <c r="E18" s="240">
        <f t="shared" si="0"/>
        <v>9150</v>
      </c>
      <c r="F18" s="240">
        <f t="shared" ref="F18:J18" si="1" xml:space="preserve">
F19-F16-F17</f>
        <v>5854</v>
      </c>
      <c r="G18" s="240">
        <f t="shared" si="1"/>
        <v>0</v>
      </c>
      <c r="H18" s="240">
        <f t="shared" si="1"/>
        <v>15592</v>
      </c>
      <c r="I18" s="240">
        <f t="shared" si="1"/>
        <v>5100</v>
      </c>
      <c r="J18" s="240">
        <f t="shared" si="1"/>
        <v>0</v>
      </c>
      <c r="K18" s="493">
        <f t="shared" ref="K18" si="2" xml:space="preserve">
K19-K16-K17</f>
        <v>0</v>
      </c>
      <c r="L18" s="502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35696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0</v>
      </c>
      <c r="E19" s="249">
        <f xml:space="preserve">
IF($A$4&lt;=12,SUMIFS('ON Data'!L:L,'ON Data'!$D:$D,$A$4,'ON Data'!$E:$E,9),SUMIFS('ON Data'!L:L,'ON Data'!$E:$E,9))</f>
        <v>9150</v>
      </c>
      <c r="F19" s="249">
        <f xml:space="preserve">
IF($A$4&lt;=12,SUMIFS('ON Data'!M:M,'ON Data'!$D:$D,$A$4,'ON Data'!$E:$E,9),SUMIFS('ON Data'!M:M,'ON Data'!$E:$E,9))</f>
        <v>5854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15592</v>
      </c>
      <c r="I19" s="249">
        <f xml:space="preserve">
IF($A$4&lt;=12,SUMIFS('ON Data'!Q:Q,'ON Data'!$D:$D,$A$4,'ON Data'!$E:$E,9),SUMIFS('ON Data'!Q:Q,'ON Data'!$E:$E,9))</f>
        <v>5100</v>
      </c>
      <c r="J19" s="249">
        <f xml:space="preserve">
IF($A$4&lt;=12,SUMIFS('ON Data'!Y:Y,'ON Data'!$D:$D,$A$4,'ON Data'!$E:$E,9),SUMIFS('ON Data'!Y:Y,'ON Data'!$E:$E,9))</f>
        <v>0</v>
      </c>
      <c r="K19" s="496">
        <f xml:space="preserve">
IF($A$4&lt;=12,SUMIFS('ON Data'!AW:AW,'ON Data'!$D:$D,$A$4,'ON Data'!$E:$E,9),SUMIFS('ON Data'!AW:AW,'ON Data'!$E:$E,9))</f>
        <v>0</v>
      </c>
      <c r="L19" s="502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3267872</v>
      </c>
      <c r="C20" s="251">
        <f xml:space="preserve">
IF($A$4&lt;=12,SUMIFS('ON Data'!G:G,'ON Data'!$D:$D,$A$4,'ON Data'!$E:$E,6),SUMIFS('ON Data'!G:G,'ON Data'!$E:$E,6))</f>
        <v>34280</v>
      </c>
      <c r="D20" s="252">
        <f xml:space="preserve">
IF($A$4&lt;=12,SUMIFS('ON Data'!H:H,'ON Data'!$D:$D,$A$4,'ON Data'!$E:$E,6),SUMIFS('ON Data'!H:H,'ON Data'!$E:$E,6))</f>
        <v>30600</v>
      </c>
      <c r="E20" s="252">
        <f xml:space="preserve">
IF($A$4&lt;=12,SUMIFS('ON Data'!L:L,'ON Data'!$D:$D,$A$4,'ON Data'!$E:$E,6),SUMIFS('ON Data'!L:L,'ON Data'!$E:$E,6))</f>
        <v>294175</v>
      </c>
      <c r="F20" s="252">
        <f xml:space="preserve">
IF($A$4&lt;=12,SUMIFS('ON Data'!M:M,'ON Data'!$D:$D,$A$4,'ON Data'!$E:$E,6),SUMIFS('ON Data'!M:M,'ON Data'!$E:$E,6))</f>
        <v>686684</v>
      </c>
      <c r="G20" s="252">
        <f xml:space="preserve">
IF($A$4&lt;=12,SUMIFS('ON Data'!O:O,'ON Data'!$D:$D,$A$4,'ON Data'!$E:$E,6),SUMIFS('ON Data'!O:O,'ON Data'!$E:$E,6))</f>
        <v>0</v>
      </c>
      <c r="H20" s="252">
        <f xml:space="preserve">
IF($A$4&lt;=12,SUMIFS('ON Data'!P:P,'ON Data'!$D:$D,$A$4,'ON Data'!$E:$E,6),SUMIFS('ON Data'!P:P,'ON Data'!$E:$E,6))</f>
        <v>1101797</v>
      </c>
      <c r="I20" s="252">
        <f xml:space="preserve">
IF($A$4&lt;=12,SUMIFS('ON Data'!Q:Q,'ON Data'!$D:$D,$A$4,'ON Data'!$E:$E,6),SUMIFS('ON Data'!Q:Q,'ON Data'!$E:$E,6))</f>
        <v>458361</v>
      </c>
      <c r="J20" s="252">
        <f xml:space="preserve">
IF($A$4&lt;=12,SUMIFS('ON Data'!Y:Y,'ON Data'!$D:$D,$A$4,'ON Data'!$E:$E,6),SUMIFS('ON Data'!Y:Y,'ON Data'!$E:$E,6))</f>
        <v>627323</v>
      </c>
      <c r="K20" s="497">
        <f xml:space="preserve">
IF($A$4&lt;=12,SUMIFS('ON Data'!AW:AW,'ON Data'!$D:$D,$A$4,'ON Data'!$E:$E,6),SUMIFS('ON Data'!AW:AW,'ON Data'!$E:$E,6))</f>
        <v>34652</v>
      </c>
      <c r="L20" s="502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2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2"/>
    </row>
    <row r="23" spans="1:12" ht="15" hidden="1" outlineLevel="1" thickBot="1" x14ac:dyDescent="0.35">
      <c r="A23" s="226" t="s">
        <v>55</v>
      </c>
      <c r="B23" s="241">
        <f xml:space="preserve">
IF(B21="","",B20-B21)</f>
        <v>3267872</v>
      </c>
      <c r="C23" s="242">
        <f t="shared" ref="C23:E23" si="5" xml:space="preserve">
IF(C21="","",C20-C21)</f>
        <v>34280</v>
      </c>
      <c r="D23" s="243">
        <f t="shared" si="5"/>
        <v>30600</v>
      </c>
      <c r="E23" s="243">
        <f t="shared" si="5"/>
        <v>294175</v>
      </c>
      <c r="F23" s="243">
        <f t="shared" ref="F23:J23" si="6" xml:space="preserve">
IF(F21="","",F20-F21)</f>
        <v>686684</v>
      </c>
      <c r="G23" s="243">
        <f t="shared" si="6"/>
        <v>0</v>
      </c>
      <c r="H23" s="243">
        <f t="shared" si="6"/>
        <v>1101797</v>
      </c>
      <c r="I23" s="243">
        <f t="shared" si="6"/>
        <v>458361</v>
      </c>
      <c r="J23" s="243">
        <f t="shared" si="6"/>
        <v>627323</v>
      </c>
      <c r="L23" s="502"/>
    </row>
    <row r="24" spans="1:12" x14ac:dyDescent="0.3">
      <c r="A24" s="220" t="s">
        <v>166</v>
      </c>
      <c r="B24" s="267" t="s">
        <v>3</v>
      </c>
      <c r="C24" s="503" t="s">
        <v>177</v>
      </c>
      <c r="D24" s="473"/>
      <c r="E24" s="474"/>
      <c r="F24" s="474"/>
      <c r="G24" s="475" t="s">
        <v>178</v>
      </c>
      <c r="H24" s="476"/>
      <c r="I24" s="476"/>
      <c r="J24" s="476"/>
      <c r="K24" s="498" t="s">
        <v>179</v>
      </c>
      <c r="L24" s="502"/>
    </row>
    <row r="25" spans="1:12" x14ac:dyDescent="0.3">
      <c r="A25" s="221" t="s">
        <v>60</v>
      </c>
      <c r="B25" s="238">
        <f xml:space="preserve">
SUM(C25:K25)</f>
        <v>0</v>
      </c>
      <c r="C25" s="504">
        <f xml:space="preserve">
IF($A$4&lt;=12,SUMIFS('ON Data'!J:J,'ON Data'!$D:$D,$A$4,'ON Data'!$E:$E,10),SUMIFS('ON Data'!J:J,'ON Data'!$E:$E,10))</f>
        <v>0</v>
      </c>
      <c r="D25" s="477"/>
      <c r="E25" s="478"/>
      <c r="F25" s="478"/>
      <c r="G25" s="479">
        <f xml:space="preserve">
IF($A$4&lt;=12,SUMIFS('ON Data'!O:O,'ON Data'!$D:$D,$A$4,'ON Data'!$E:$E,10),SUMIFS('ON Data'!O:O,'ON Data'!$E:$E,10))</f>
        <v>0</v>
      </c>
      <c r="H25" s="478"/>
      <c r="I25" s="478"/>
      <c r="J25" s="478"/>
      <c r="K25" s="499">
        <f xml:space="preserve">
IF($A$4&lt;=12,SUMIFS('ON Data'!AW:AW,'ON Data'!$D:$D,$A$4,'ON Data'!$E:$E,10),SUMIFS('ON Data'!AW:AW,'ON Data'!$E:$E,10))</f>
        <v>0</v>
      </c>
      <c r="L25" s="502"/>
    </row>
    <row r="26" spans="1:12" x14ac:dyDescent="0.3">
      <c r="A26" s="227" t="s">
        <v>176</v>
      </c>
      <c r="B26" s="247">
        <f xml:space="preserve">
SUM(C26:K26)</f>
        <v>11817.321733407374</v>
      </c>
      <c r="C26" s="504">
        <f xml:space="preserve">
IF($A$4&lt;=12,SUMIFS('ON Data'!J:J,'ON Data'!$D:$D,$A$4,'ON Data'!$E:$E,11),SUMIFS('ON Data'!J:J,'ON Data'!$E:$E,11))</f>
        <v>8483.9884000740403</v>
      </c>
      <c r="D26" s="477"/>
      <c r="E26" s="478"/>
      <c r="F26" s="478"/>
      <c r="G26" s="480">
        <f xml:space="preserve">
IF($A$4&lt;=12,SUMIFS('ON Data'!O:O,'ON Data'!$D:$D,$A$4,'ON Data'!$E:$E,11),SUMIFS('ON Data'!O:O,'ON Data'!$E:$E,11))</f>
        <v>3333.3333333333335</v>
      </c>
      <c r="H26" s="481"/>
      <c r="I26" s="481"/>
      <c r="J26" s="481"/>
      <c r="K26" s="499">
        <f xml:space="preserve">
IF($A$4&lt;=12,SUMIFS('ON Data'!AW:AW,'ON Data'!$D:$D,$A$4,'ON Data'!$E:$E,11),SUMIFS('ON Data'!AW:AW,'ON Data'!$E:$E,11))</f>
        <v>0</v>
      </c>
      <c r="L26" s="502"/>
    </row>
    <row r="27" spans="1:12" x14ac:dyDescent="0.3">
      <c r="A27" s="227" t="s">
        <v>62</v>
      </c>
      <c r="B27" s="268">
        <f xml:space="preserve">
IF(B26=0,0,B25/B26)</f>
        <v>0</v>
      </c>
      <c r="C27" s="505">
        <f xml:space="preserve">
IF(C26=0,0,C25/C26)</f>
        <v>0</v>
      </c>
      <c r="D27" s="482"/>
      <c r="E27" s="478"/>
      <c r="F27" s="478"/>
      <c r="G27" s="483">
        <f xml:space="preserve">
IF(G26=0,0,G25/G26)</f>
        <v>0</v>
      </c>
      <c r="H27" s="478"/>
      <c r="I27" s="478"/>
      <c r="J27" s="478"/>
      <c r="K27" s="500">
        <f xml:space="preserve">
IF(K26=0,0,K25/K26)</f>
        <v>0</v>
      </c>
      <c r="L27" s="502"/>
    </row>
    <row r="28" spans="1:12" ht="15" thickBot="1" x14ac:dyDescent="0.35">
      <c r="A28" s="227" t="s">
        <v>175</v>
      </c>
      <c r="B28" s="247">
        <f xml:space="preserve">
SUM(C28:K28)</f>
        <v>11817.321733407374</v>
      </c>
      <c r="C28" s="506">
        <f xml:space="preserve">
C26-C25</f>
        <v>8483.9884000740403</v>
      </c>
      <c r="D28" s="484"/>
      <c r="E28" s="485"/>
      <c r="F28" s="485"/>
      <c r="G28" s="486">
        <f xml:space="preserve">
G26-G25</f>
        <v>3333.3333333333335</v>
      </c>
      <c r="H28" s="485"/>
      <c r="I28" s="485"/>
      <c r="J28" s="485"/>
      <c r="K28" s="501">
        <f xml:space="preserve">
K26-K25</f>
        <v>0</v>
      </c>
      <c r="L28" s="502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6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992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2</v>
      </c>
      <c r="F3" s="208">
        <f>SUMIF($E5:$E1048576,"&lt;10",F5:F1048576)</f>
        <v>3320814.1</v>
      </c>
      <c r="G3" s="208">
        <f t="shared" ref="G3:AW3" si="0">SUMIF($E5:$E1048576,"&lt;10",G5:G1048576)</f>
        <v>34489</v>
      </c>
      <c r="H3" s="208">
        <f t="shared" si="0"/>
        <v>30938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304701.19999999995</v>
      </c>
      <c r="M3" s="208">
        <f t="shared" si="0"/>
        <v>694537.5</v>
      </c>
      <c r="N3" s="208">
        <f t="shared" si="0"/>
        <v>0</v>
      </c>
      <c r="O3" s="208">
        <f t="shared" si="0"/>
        <v>0</v>
      </c>
      <c r="P3" s="208">
        <f t="shared" si="0"/>
        <v>1123921</v>
      </c>
      <c r="Q3" s="208">
        <f t="shared" si="0"/>
        <v>465667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631584.19999999995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34976.199999999997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5908.6608667036871</v>
      </c>
      <c r="G10" s="207">
        <v>0</v>
      </c>
      <c r="H10" s="207">
        <v>0</v>
      </c>
      <c r="I10" s="207">
        <v>0</v>
      </c>
      <c r="J10" s="207">
        <v>4241.9942000370202</v>
      </c>
      <c r="K10" s="207">
        <v>0</v>
      </c>
      <c r="L10" s="207">
        <v>0</v>
      </c>
      <c r="M10" s="207">
        <v>0</v>
      </c>
      <c r="N10" s="207">
        <v>0</v>
      </c>
      <c r="O10" s="207">
        <v>1666.6666666666667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11</v>
      </c>
      <c r="F16" s="207">
        <v>5908.6608667036871</v>
      </c>
      <c r="G16" s="207">
        <v>0</v>
      </c>
      <c r="H16" s="207">
        <v>0</v>
      </c>
      <c r="I16" s="207">
        <v>0</v>
      </c>
      <c r="J16" s="207">
        <v>4241.9942000370202</v>
      </c>
      <c r="K16" s="207">
        <v>0</v>
      </c>
      <c r="L16" s="207">
        <v>0</v>
      </c>
      <c r="M16" s="207">
        <v>0</v>
      </c>
      <c r="N16" s="207">
        <v>0</v>
      </c>
      <c r="O16" s="207">
        <v>1666.6666666666667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995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3817809.9900000007</v>
      </c>
      <c r="C3" s="201">
        <f t="shared" ref="C3:R3" si="0">SUBTOTAL(9,C6:C1048576)</f>
        <v>7</v>
      </c>
      <c r="D3" s="201">
        <f>SUBTOTAL(9,D6:D1048576)/2</f>
        <v>3419555.5600000005</v>
      </c>
      <c r="E3" s="201">
        <f t="shared" si="0"/>
        <v>6.2814342185869823</v>
      </c>
      <c r="F3" s="201">
        <f>SUBTOTAL(9,F6:F1048576)/2</f>
        <v>3526990.0999999992</v>
      </c>
      <c r="G3" s="202">
        <f>IF(B3&lt;&gt;0,F3/B3,"")</f>
        <v>0.92382546780438346</v>
      </c>
      <c r="H3" s="203">
        <f t="shared" si="0"/>
        <v>369556</v>
      </c>
      <c r="I3" s="201">
        <f t="shared" si="0"/>
        <v>2</v>
      </c>
      <c r="J3" s="201">
        <f t="shared" si="0"/>
        <v>375705</v>
      </c>
      <c r="K3" s="201">
        <f t="shared" si="0"/>
        <v>2.0127762051127398</v>
      </c>
      <c r="L3" s="201">
        <f t="shared" si="0"/>
        <v>293079</v>
      </c>
      <c r="M3" s="204">
        <f>IF(H3&lt;&gt;0,L3/H3,"")</f>
        <v>0.79305707389407831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7"/>
      <c r="B5" s="508">
        <v>2014</v>
      </c>
      <c r="C5" s="509"/>
      <c r="D5" s="509">
        <v>2015</v>
      </c>
      <c r="E5" s="509"/>
      <c r="F5" s="509">
        <v>2016</v>
      </c>
      <c r="G5" s="510" t="s">
        <v>2</v>
      </c>
      <c r="H5" s="508">
        <v>2014</v>
      </c>
      <c r="I5" s="509"/>
      <c r="J5" s="509">
        <v>2015</v>
      </c>
      <c r="K5" s="509"/>
      <c r="L5" s="509">
        <v>2016</v>
      </c>
      <c r="M5" s="510" t="s">
        <v>2</v>
      </c>
      <c r="N5" s="508">
        <v>2014</v>
      </c>
      <c r="O5" s="509"/>
      <c r="P5" s="509">
        <v>2015</v>
      </c>
      <c r="Q5" s="509"/>
      <c r="R5" s="509">
        <v>2016</v>
      </c>
      <c r="S5" s="510" t="s">
        <v>2</v>
      </c>
    </row>
    <row r="6" spans="1:19" ht="14.4" customHeight="1" x14ac:dyDescent="0.3">
      <c r="A6" s="452" t="s">
        <v>993</v>
      </c>
      <c r="B6" s="511">
        <v>2653773.3200000017</v>
      </c>
      <c r="C6" s="417">
        <v>1</v>
      </c>
      <c r="D6" s="511">
        <v>2303119.9899999998</v>
      </c>
      <c r="E6" s="417">
        <v>0.8678661333440485</v>
      </c>
      <c r="F6" s="511">
        <v>2382111.2199999993</v>
      </c>
      <c r="G6" s="439">
        <v>0.89763176155527769</v>
      </c>
      <c r="H6" s="511">
        <v>198649</v>
      </c>
      <c r="I6" s="417">
        <v>1</v>
      </c>
      <c r="J6" s="511">
        <v>227044</v>
      </c>
      <c r="K6" s="417">
        <v>1.1429405635064862</v>
      </c>
      <c r="L6" s="511">
        <v>139624</v>
      </c>
      <c r="M6" s="439">
        <v>0.70286787247859295</v>
      </c>
      <c r="N6" s="511"/>
      <c r="O6" s="417"/>
      <c r="P6" s="511"/>
      <c r="Q6" s="417"/>
      <c r="R6" s="511"/>
      <c r="S6" s="463"/>
    </row>
    <row r="7" spans="1:19" ht="14.4" customHeight="1" thickBot="1" x14ac:dyDescent="0.35">
      <c r="A7" s="513" t="s">
        <v>994</v>
      </c>
      <c r="B7" s="512">
        <v>1164036.67</v>
      </c>
      <c r="C7" s="429">
        <v>1</v>
      </c>
      <c r="D7" s="512">
        <v>1116435.57</v>
      </c>
      <c r="E7" s="429">
        <v>0.95910687246648352</v>
      </c>
      <c r="F7" s="512">
        <v>1144878.8799999999</v>
      </c>
      <c r="G7" s="440">
        <v>0.98354193601134576</v>
      </c>
      <c r="H7" s="512">
        <v>170907</v>
      </c>
      <c r="I7" s="429">
        <v>1</v>
      </c>
      <c r="J7" s="512">
        <v>148661</v>
      </c>
      <c r="K7" s="429">
        <v>0.86983564160625371</v>
      </c>
      <c r="L7" s="512">
        <v>153455</v>
      </c>
      <c r="M7" s="440">
        <v>0.89788598477534565</v>
      </c>
      <c r="N7" s="512"/>
      <c r="O7" s="429"/>
      <c r="P7" s="512"/>
      <c r="Q7" s="429"/>
      <c r="R7" s="512"/>
      <c r="S7" s="464"/>
    </row>
    <row r="8" spans="1:19" ht="14.4" customHeight="1" thickBot="1" x14ac:dyDescent="0.35"/>
    <row r="9" spans="1:19" ht="14.4" customHeight="1" x14ac:dyDescent="0.3">
      <c r="A9" s="452" t="s">
        <v>404</v>
      </c>
      <c r="B9" s="511">
        <v>305021.12</v>
      </c>
      <c r="C9" s="417">
        <v>1</v>
      </c>
      <c r="D9" s="511">
        <v>295842.18999999994</v>
      </c>
      <c r="E9" s="417">
        <v>0.96990723134188195</v>
      </c>
      <c r="F9" s="511">
        <v>246723.37999999998</v>
      </c>
      <c r="G9" s="439">
        <v>0.80887310360672726</v>
      </c>
      <c r="H9" s="511"/>
      <c r="I9" s="417"/>
      <c r="J9" s="511"/>
      <c r="K9" s="417"/>
      <c r="L9" s="511"/>
      <c r="M9" s="439"/>
      <c r="N9" s="511"/>
      <c r="O9" s="417"/>
      <c r="P9" s="511"/>
      <c r="Q9" s="417"/>
      <c r="R9" s="511"/>
      <c r="S9" s="463"/>
    </row>
    <row r="10" spans="1:19" ht="14.4" customHeight="1" x14ac:dyDescent="0.3">
      <c r="A10" s="516" t="s">
        <v>996</v>
      </c>
      <c r="B10" s="514">
        <v>1164036.6699999997</v>
      </c>
      <c r="C10" s="423">
        <v>1</v>
      </c>
      <c r="D10" s="514">
        <v>1116435.5700000003</v>
      </c>
      <c r="E10" s="423">
        <v>0.95910687246648385</v>
      </c>
      <c r="F10" s="514">
        <v>1144878.8799999997</v>
      </c>
      <c r="G10" s="448">
        <v>0.98354193601134576</v>
      </c>
      <c r="H10" s="514"/>
      <c r="I10" s="423"/>
      <c r="J10" s="514"/>
      <c r="K10" s="423"/>
      <c r="L10" s="514"/>
      <c r="M10" s="448"/>
      <c r="N10" s="514"/>
      <c r="O10" s="423"/>
      <c r="P10" s="514"/>
      <c r="Q10" s="423"/>
      <c r="R10" s="514"/>
      <c r="S10" s="515"/>
    </row>
    <row r="11" spans="1:19" ht="14.4" customHeight="1" x14ac:dyDescent="0.3">
      <c r="A11" s="516" t="s">
        <v>997</v>
      </c>
      <c r="B11" s="514">
        <v>645137.72999999986</v>
      </c>
      <c r="C11" s="423">
        <v>1</v>
      </c>
      <c r="D11" s="514">
        <v>553113.31999999995</v>
      </c>
      <c r="E11" s="423">
        <v>0.85735695538997547</v>
      </c>
      <c r="F11" s="514">
        <v>618312.25</v>
      </c>
      <c r="G11" s="448">
        <v>0.95841898752379606</v>
      </c>
      <c r="H11" s="514"/>
      <c r="I11" s="423"/>
      <c r="J11" s="514"/>
      <c r="K11" s="423"/>
      <c r="L11" s="514"/>
      <c r="M11" s="448"/>
      <c r="N11" s="514"/>
      <c r="O11" s="423"/>
      <c r="P11" s="514"/>
      <c r="Q11" s="423"/>
      <c r="R11" s="514"/>
      <c r="S11" s="515"/>
    </row>
    <row r="12" spans="1:19" ht="14.4" customHeight="1" x14ac:dyDescent="0.3">
      <c r="A12" s="516" t="s">
        <v>998</v>
      </c>
      <c r="B12" s="514">
        <v>620526.65999999992</v>
      </c>
      <c r="C12" s="423">
        <v>1</v>
      </c>
      <c r="D12" s="514">
        <v>472911.11999999994</v>
      </c>
      <c r="E12" s="423">
        <v>0.76211249328111064</v>
      </c>
      <c r="F12" s="514">
        <v>517328.87999999983</v>
      </c>
      <c r="G12" s="448">
        <v>0.83369323728975631</v>
      </c>
      <c r="H12" s="514"/>
      <c r="I12" s="423"/>
      <c r="J12" s="514"/>
      <c r="K12" s="423"/>
      <c r="L12" s="514"/>
      <c r="M12" s="448"/>
      <c r="N12" s="514"/>
      <c r="O12" s="423"/>
      <c r="P12" s="514"/>
      <c r="Q12" s="423"/>
      <c r="R12" s="514"/>
      <c r="S12" s="515"/>
    </row>
    <row r="13" spans="1:19" ht="14.4" customHeight="1" thickBot="1" x14ac:dyDescent="0.35">
      <c r="A13" s="513" t="s">
        <v>999</v>
      </c>
      <c r="B13" s="512">
        <v>1083087.8100000003</v>
      </c>
      <c r="C13" s="429">
        <v>1</v>
      </c>
      <c r="D13" s="512">
        <v>981253.3600000001</v>
      </c>
      <c r="E13" s="429">
        <v>0.90597766029699833</v>
      </c>
      <c r="F13" s="512">
        <v>999746.71000000031</v>
      </c>
      <c r="G13" s="440">
        <v>0.92305231465951043</v>
      </c>
      <c r="H13" s="512"/>
      <c r="I13" s="429"/>
      <c r="J13" s="512"/>
      <c r="K13" s="429"/>
      <c r="L13" s="512"/>
      <c r="M13" s="440"/>
      <c r="N13" s="512"/>
      <c r="O13" s="429"/>
      <c r="P13" s="512"/>
      <c r="Q13" s="429"/>
      <c r="R13" s="512"/>
      <c r="S13" s="464"/>
    </row>
    <row r="14" spans="1:19" ht="14.4" customHeight="1" x14ac:dyDescent="0.3">
      <c r="A14" s="517" t="s">
        <v>1000</v>
      </c>
    </row>
    <row r="15" spans="1:19" ht="14.4" customHeight="1" x14ac:dyDescent="0.3">
      <c r="A15" s="518" t="s">
        <v>1001</v>
      </c>
    </row>
    <row r="16" spans="1:19" ht="14.4" customHeight="1" x14ac:dyDescent="0.3">
      <c r="A16" s="517" t="s">
        <v>1002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1004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15042</v>
      </c>
      <c r="C3" s="292">
        <f t="shared" si="0"/>
        <v>12109</v>
      </c>
      <c r="D3" s="292">
        <f t="shared" si="0"/>
        <v>13450</v>
      </c>
      <c r="E3" s="203">
        <f t="shared" si="0"/>
        <v>3817809.9899999993</v>
      </c>
      <c r="F3" s="201">
        <f t="shared" si="0"/>
        <v>3419555.5600000005</v>
      </c>
      <c r="G3" s="293">
        <f t="shared" si="0"/>
        <v>3526990.0999999996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7"/>
      <c r="B5" s="508">
        <v>2014</v>
      </c>
      <c r="C5" s="509">
        <v>2015</v>
      </c>
      <c r="D5" s="509">
        <v>2016</v>
      </c>
      <c r="E5" s="508">
        <v>2014</v>
      </c>
      <c r="F5" s="509">
        <v>2015</v>
      </c>
      <c r="G5" s="509">
        <v>2016</v>
      </c>
    </row>
    <row r="6" spans="1:7" ht="14.4" customHeight="1" thickBot="1" x14ac:dyDescent="0.35">
      <c r="A6" s="521" t="s">
        <v>1003</v>
      </c>
      <c r="B6" s="441">
        <v>15042</v>
      </c>
      <c r="C6" s="441">
        <v>12109</v>
      </c>
      <c r="D6" s="441">
        <v>13450</v>
      </c>
      <c r="E6" s="519">
        <v>3817809.9899999993</v>
      </c>
      <c r="F6" s="519">
        <v>3419555.5600000005</v>
      </c>
      <c r="G6" s="520">
        <v>3526990.0999999996</v>
      </c>
    </row>
    <row r="7" spans="1:7" ht="14.4" customHeight="1" x14ac:dyDescent="0.3">
      <c r="A7" s="517" t="s">
        <v>1000</v>
      </c>
    </row>
    <row r="8" spans="1:7" ht="14.4" customHeight="1" x14ac:dyDescent="0.3">
      <c r="A8" s="518" t="s">
        <v>1001</v>
      </c>
    </row>
    <row r="9" spans="1:7" ht="14.4" customHeight="1" x14ac:dyDescent="0.3">
      <c r="A9" s="517" t="s">
        <v>1002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3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1206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15574</v>
      </c>
      <c r="G3" s="89">
        <f t="shared" si="0"/>
        <v>4187365.9899999993</v>
      </c>
      <c r="H3" s="66"/>
      <c r="I3" s="66"/>
      <c r="J3" s="89">
        <f t="shared" si="0"/>
        <v>12632</v>
      </c>
      <c r="K3" s="89">
        <f t="shared" si="0"/>
        <v>3795260.5599999987</v>
      </c>
      <c r="L3" s="66"/>
      <c r="M3" s="66"/>
      <c r="N3" s="89">
        <f t="shared" si="0"/>
        <v>13917</v>
      </c>
      <c r="O3" s="89">
        <f t="shared" si="0"/>
        <v>3820069.0999999996</v>
      </c>
      <c r="P3" s="67">
        <f>IF(G3=0,0,O3/G3)</f>
        <v>0.91228450274536432</v>
      </c>
      <c r="Q3" s="90">
        <f>IF(N3=0,0,O3/N3)</f>
        <v>274.48940863691882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1005</v>
      </c>
      <c r="B6" s="417" t="s">
        <v>404</v>
      </c>
      <c r="C6" s="417" t="s">
        <v>1006</v>
      </c>
      <c r="D6" s="417" t="s">
        <v>1007</v>
      </c>
      <c r="E6" s="417"/>
      <c r="F6" s="420"/>
      <c r="G6" s="420"/>
      <c r="H6" s="417"/>
      <c r="I6" s="417"/>
      <c r="J6" s="420">
        <v>1</v>
      </c>
      <c r="K6" s="420">
        <v>333</v>
      </c>
      <c r="L6" s="417"/>
      <c r="M6" s="417">
        <v>333</v>
      </c>
      <c r="N6" s="420"/>
      <c r="O6" s="420"/>
      <c r="P6" s="439"/>
      <c r="Q6" s="421"/>
    </row>
    <row r="7" spans="1:17" ht="14.4" customHeight="1" x14ac:dyDescent="0.3">
      <c r="A7" s="422" t="s">
        <v>1005</v>
      </c>
      <c r="B7" s="423" t="s">
        <v>404</v>
      </c>
      <c r="C7" s="423" t="s">
        <v>1006</v>
      </c>
      <c r="D7" s="423" t="s">
        <v>1008</v>
      </c>
      <c r="E7" s="423"/>
      <c r="F7" s="426">
        <v>14</v>
      </c>
      <c r="G7" s="426">
        <v>1582</v>
      </c>
      <c r="H7" s="423">
        <v>1</v>
      </c>
      <c r="I7" s="423">
        <v>113</v>
      </c>
      <c r="J7" s="426">
        <v>25</v>
      </c>
      <c r="K7" s="426">
        <v>2825</v>
      </c>
      <c r="L7" s="423">
        <v>1.7857142857142858</v>
      </c>
      <c r="M7" s="423">
        <v>113</v>
      </c>
      <c r="N7" s="426">
        <v>19</v>
      </c>
      <c r="O7" s="426">
        <v>2147</v>
      </c>
      <c r="P7" s="448">
        <v>1.3571428571428572</v>
      </c>
      <c r="Q7" s="427">
        <v>113</v>
      </c>
    </row>
    <row r="8" spans="1:17" ht="14.4" customHeight="1" x14ac:dyDescent="0.3">
      <c r="A8" s="422" t="s">
        <v>1005</v>
      </c>
      <c r="B8" s="423" t="s">
        <v>404</v>
      </c>
      <c r="C8" s="423" t="s">
        <v>1006</v>
      </c>
      <c r="D8" s="423" t="s">
        <v>1009</v>
      </c>
      <c r="E8" s="423"/>
      <c r="F8" s="426"/>
      <c r="G8" s="426"/>
      <c r="H8" s="423"/>
      <c r="I8" s="423"/>
      <c r="J8" s="426"/>
      <c r="K8" s="426"/>
      <c r="L8" s="423"/>
      <c r="M8" s="423"/>
      <c r="N8" s="426">
        <v>1</v>
      </c>
      <c r="O8" s="426">
        <v>132</v>
      </c>
      <c r="P8" s="448"/>
      <c r="Q8" s="427">
        <v>132</v>
      </c>
    </row>
    <row r="9" spans="1:17" ht="14.4" customHeight="1" x14ac:dyDescent="0.3">
      <c r="A9" s="422" t="s">
        <v>1005</v>
      </c>
      <c r="B9" s="423" t="s">
        <v>404</v>
      </c>
      <c r="C9" s="423" t="s">
        <v>1006</v>
      </c>
      <c r="D9" s="423" t="s">
        <v>1010</v>
      </c>
      <c r="E9" s="423"/>
      <c r="F9" s="426">
        <v>2</v>
      </c>
      <c r="G9" s="426">
        <v>438</v>
      </c>
      <c r="H9" s="423">
        <v>1</v>
      </c>
      <c r="I9" s="423">
        <v>219</v>
      </c>
      <c r="J9" s="426">
        <v>5</v>
      </c>
      <c r="K9" s="426">
        <v>1095</v>
      </c>
      <c r="L9" s="423">
        <v>2.5</v>
      </c>
      <c r="M9" s="423">
        <v>219</v>
      </c>
      <c r="N9" s="426">
        <v>3</v>
      </c>
      <c r="O9" s="426">
        <v>657</v>
      </c>
      <c r="P9" s="448">
        <v>1.5</v>
      </c>
      <c r="Q9" s="427">
        <v>219</v>
      </c>
    </row>
    <row r="10" spans="1:17" ht="14.4" customHeight="1" x14ac:dyDescent="0.3">
      <c r="A10" s="422" t="s">
        <v>1005</v>
      </c>
      <c r="B10" s="423" t="s">
        <v>404</v>
      </c>
      <c r="C10" s="423" t="s">
        <v>1006</v>
      </c>
      <c r="D10" s="423" t="s">
        <v>1011</v>
      </c>
      <c r="E10" s="423"/>
      <c r="F10" s="426">
        <v>3</v>
      </c>
      <c r="G10" s="426">
        <v>708</v>
      </c>
      <c r="H10" s="423">
        <v>1</v>
      </c>
      <c r="I10" s="423">
        <v>236</v>
      </c>
      <c r="J10" s="426">
        <v>3</v>
      </c>
      <c r="K10" s="426">
        <v>708</v>
      </c>
      <c r="L10" s="423">
        <v>1</v>
      </c>
      <c r="M10" s="423">
        <v>236</v>
      </c>
      <c r="N10" s="426">
        <v>2</v>
      </c>
      <c r="O10" s="426">
        <v>472</v>
      </c>
      <c r="P10" s="448">
        <v>0.66666666666666663</v>
      </c>
      <c r="Q10" s="427">
        <v>236</v>
      </c>
    </row>
    <row r="11" spans="1:17" ht="14.4" customHeight="1" x14ac:dyDescent="0.3">
      <c r="A11" s="422" t="s">
        <v>1005</v>
      </c>
      <c r="B11" s="423" t="s">
        <v>404</v>
      </c>
      <c r="C11" s="423" t="s">
        <v>1006</v>
      </c>
      <c r="D11" s="423" t="s">
        <v>1012</v>
      </c>
      <c r="E11" s="423"/>
      <c r="F11" s="426">
        <v>6</v>
      </c>
      <c r="G11" s="426">
        <v>936</v>
      </c>
      <c r="H11" s="423">
        <v>1</v>
      </c>
      <c r="I11" s="423">
        <v>156</v>
      </c>
      <c r="J11" s="426">
        <v>7</v>
      </c>
      <c r="K11" s="426">
        <v>1092</v>
      </c>
      <c r="L11" s="423">
        <v>1.1666666666666667</v>
      </c>
      <c r="M11" s="423">
        <v>156</v>
      </c>
      <c r="N11" s="426">
        <v>8</v>
      </c>
      <c r="O11" s="426">
        <v>1248</v>
      </c>
      <c r="P11" s="448">
        <v>1.3333333333333333</v>
      </c>
      <c r="Q11" s="427">
        <v>156</v>
      </c>
    </row>
    <row r="12" spans="1:17" ht="14.4" customHeight="1" x14ac:dyDescent="0.3">
      <c r="A12" s="422" t="s">
        <v>1005</v>
      </c>
      <c r="B12" s="423" t="s">
        <v>404</v>
      </c>
      <c r="C12" s="423" t="s">
        <v>1006</v>
      </c>
      <c r="D12" s="423" t="s">
        <v>1013</v>
      </c>
      <c r="E12" s="423"/>
      <c r="F12" s="426"/>
      <c r="G12" s="426"/>
      <c r="H12" s="423"/>
      <c r="I12" s="423"/>
      <c r="J12" s="426">
        <v>2</v>
      </c>
      <c r="K12" s="426">
        <v>380</v>
      </c>
      <c r="L12" s="423"/>
      <c r="M12" s="423">
        <v>190</v>
      </c>
      <c r="N12" s="426">
        <v>5</v>
      </c>
      <c r="O12" s="426">
        <v>950</v>
      </c>
      <c r="P12" s="448"/>
      <c r="Q12" s="427">
        <v>190</v>
      </c>
    </row>
    <row r="13" spans="1:17" ht="14.4" customHeight="1" x14ac:dyDescent="0.3">
      <c r="A13" s="422" t="s">
        <v>1005</v>
      </c>
      <c r="B13" s="423" t="s">
        <v>404</v>
      </c>
      <c r="C13" s="423" t="s">
        <v>1006</v>
      </c>
      <c r="D13" s="423" t="s">
        <v>1014</v>
      </c>
      <c r="E13" s="423"/>
      <c r="F13" s="426">
        <v>2</v>
      </c>
      <c r="G13" s="426">
        <v>168</v>
      </c>
      <c r="H13" s="423">
        <v>1</v>
      </c>
      <c r="I13" s="423">
        <v>84</v>
      </c>
      <c r="J13" s="426">
        <v>2</v>
      </c>
      <c r="K13" s="426">
        <v>168</v>
      </c>
      <c r="L13" s="423">
        <v>1</v>
      </c>
      <c r="M13" s="423">
        <v>84</v>
      </c>
      <c r="N13" s="426"/>
      <c r="O13" s="426"/>
      <c r="P13" s="448"/>
      <c r="Q13" s="427"/>
    </row>
    <row r="14" spans="1:17" ht="14.4" customHeight="1" x14ac:dyDescent="0.3">
      <c r="A14" s="422" t="s">
        <v>1005</v>
      </c>
      <c r="B14" s="423" t="s">
        <v>404</v>
      </c>
      <c r="C14" s="423" t="s">
        <v>1006</v>
      </c>
      <c r="D14" s="423" t="s">
        <v>1015</v>
      </c>
      <c r="E14" s="423"/>
      <c r="F14" s="426">
        <v>2</v>
      </c>
      <c r="G14" s="426">
        <v>210</v>
      </c>
      <c r="H14" s="423">
        <v>1</v>
      </c>
      <c r="I14" s="423">
        <v>105</v>
      </c>
      <c r="J14" s="426">
        <v>1</v>
      </c>
      <c r="K14" s="426">
        <v>105</v>
      </c>
      <c r="L14" s="423">
        <v>0.5</v>
      </c>
      <c r="M14" s="423">
        <v>105</v>
      </c>
      <c r="N14" s="426"/>
      <c r="O14" s="426"/>
      <c r="P14" s="448"/>
      <c r="Q14" s="427"/>
    </row>
    <row r="15" spans="1:17" ht="14.4" customHeight="1" x14ac:dyDescent="0.3">
      <c r="A15" s="422" t="s">
        <v>1005</v>
      </c>
      <c r="B15" s="423" t="s">
        <v>404</v>
      </c>
      <c r="C15" s="423" t="s">
        <v>1006</v>
      </c>
      <c r="D15" s="423" t="s">
        <v>1016</v>
      </c>
      <c r="E15" s="423"/>
      <c r="F15" s="426">
        <v>19</v>
      </c>
      <c r="G15" s="426">
        <v>11324</v>
      </c>
      <c r="H15" s="423">
        <v>1</v>
      </c>
      <c r="I15" s="423">
        <v>596</v>
      </c>
      <c r="J15" s="426">
        <v>18</v>
      </c>
      <c r="K15" s="426">
        <v>10728</v>
      </c>
      <c r="L15" s="423">
        <v>0.94736842105263153</v>
      </c>
      <c r="M15" s="423">
        <v>596</v>
      </c>
      <c r="N15" s="426">
        <v>9</v>
      </c>
      <c r="O15" s="426">
        <v>5364</v>
      </c>
      <c r="P15" s="448">
        <v>0.47368421052631576</v>
      </c>
      <c r="Q15" s="427">
        <v>596</v>
      </c>
    </row>
    <row r="16" spans="1:17" ht="14.4" customHeight="1" x14ac:dyDescent="0.3">
      <c r="A16" s="422" t="s">
        <v>1005</v>
      </c>
      <c r="B16" s="423" t="s">
        <v>404</v>
      </c>
      <c r="C16" s="423" t="s">
        <v>1006</v>
      </c>
      <c r="D16" s="423" t="s">
        <v>1017</v>
      </c>
      <c r="E16" s="423"/>
      <c r="F16" s="426">
        <v>6</v>
      </c>
      <c r="G16" s="426">
        <v>3996</v>
      </c>
      <c r="H16" s="423">
        <v>1</v>
      </c>
      <c r="I16" s="423">
        <v>666</v>
      </c>
      <c r="J16" s="426">
        <v>4</v>
      </c>
      <c r="K16" s="426">
        <v>2664</v>
      </c>
      <c r="L16" s="423">
        <v>0.66666666666666663</v>
      </c>
      <c r="M16" s="423">
        <v>666</v>
      </c>
      <c r="N16" s="426">
        <v>1</v>
      </c>
      <c r="O16" s="426">
        <v>666</v>
      </c>
      <c r="P16" s="448">
        <v>0.16666666666666666</v>
      </c>
      <c r="Q16" s="427">
        <v>666</v>
      </c>
    </row>
    <row r="17" spans="1:17" ht="14.4" customHeight="1" x14ac:dyDescent="0.3">
      <c r="A17" s="422" t="s">
        <v>1005</v>
      </c>
      <c r="B17" s="423" t="s">
        <v>404</v>
      </c>
      <c r="C17" s="423" t="s">
        <v>1006</v>
      </c>
      <c r="D17" s="423" t="s">
        <v>1018</v>
      </c>
      <c r="E17" s="423"/>
      <c r="F17" s="426">
        <v>1</v>
      </c>
      <c r="G17" s="426">
        <v>770</v>
      </c>
      <c r="H17" s="423">
        <v>1</v>
      </c>
      <c r="I17" s="423">
        <v>770</v>
      </c>
      <c r="J17" s="426"/>
      <c r="K17" s="426"/>
      <c r="L17" s="423"/>
      <c r="M17" s="423"/>
      <c r="N17" s="426"/>
      <c r="O17" s="426"/>
      <c r="P17" s="448"/>
      <c r="Q17" s="427"/>
    </row>
    <row r="18" spans="1:17" ht="14.4" customHeight="1" x14ac:dyDescent="0.3">
      <c r="A18" s="422" t="s">
        <v>1005</v>
      </c>
      <c r="B18" s="423" t="s">
        <v>404</v>
      </c>
      <c r="C18" s="423" t="s">
        <v>1006</v>
      </c>
      <c r="D18" s="423" t="s">
        <v>1019</v>
      </c>
      <c r="E18" s="423"/>
      <c r="F18" s="426">
        <v>13</v>
      </c>
      <c r="G18" s="426">
        <v>15236</v>
      </c>
      <c r="H18" s="423">
        <v>1</v>
      </c>
      <c r="I18" s="423">
        <v>1172</v>
      </c>
      <c r="J18" s="426">
        <v>6</v>
      </c>
      <c r="K18" s="426">
        <v>7032</v>
      </c>
      <c r="L18" s="423">
        <v>0.46153846153846156</v>
      </c>
      <c r="M18" s="423">
        <v>1172</v>
      </c>
      <c r="N18" s="426">
        <v>5</v>
      </c>
      <c r="O18" s="426">
        <v>5860</v>
      </c>
      <c r="P18" s="448">
        <v>0.38461538461538464</v>
      </c>
      <c r="Q18" s="427">
        <v>1172</v>
      </c>
    </row>
    <row r="19" spans="1:17" ht="14.4" customHeight="1" x14ac:dyDescent="0.3">
      <c r="A19" s="422" t="s">
        <v>1005</v>
      </c>
      <c r="B19" s="423" t="s">
        <v>404</v>
      </c>
      <c r="C19" s="423" t="s">
        <v>1006</v>
      </c>
      <c r="D19" s="423" t="s">
        <v>1020</v>
      </c>
      <c r="E19" s="423"/>
      <c r="F19" s="426">
        <v>7</v>
      </c>
      <c r="G19" s="426">
        <v>5600</v>
      </c>
      <c r="H19" s="423">
        <v>1</v>
      </c>
      <c r="I19" s="423">
        <v>800</v>
      </c>
      <c r="J19" s="426">
        <v>4</v>
      </c>
      <c r="K19" s="426">
        <v>3200</v>
      </c>
      <c r="L19" s="423">
        <v>0.5714285714285714</v>
      </c>
      <c r="M19" s="423">
        <v>800</v>
      </c>
      <c r="N19" s="426">
        <v>7</v>
      </c>
      <c r="O19" s="426">
        <v>5600</v>
      </c>
      <c r="P19" s="448">
        <v>1</v>
      </c>
      <c r="Q19" s="427">
        <v>800</v>
      </c>
    </row>
    <row r="20" spans="1:17" ht="14.4" customHeight="1" x14ac:dyDescent="0.3">
      <c r="A20" s="422" t="s">
        <v>1005</v>
      </c>
      <c r="B20" s="423" t="s">
        <v>404</v>
      </c>
      <c r="C20" s="423" t="s">
        <v>1006</v>
      </c>
      <c r="D20" s="423" t="s">
        <v>1021</v>
      </c>
      <c r="E20" s="423"/>
      <c r="F20" s="426">
        <v>4</v>
      </c>
      <c r="G20" s="426">
        <v>2980</v>
      </c>
      <c r="H20" s="423">
        <v>1</v>
      </c>
      <c r="I20" s="423">
        <v>745</v>
      </c>
      <c r="J20" s="426">
        <v>4</v>
      </c>
      <c r="K20" s="426">
        <v>2980</v>
      </c>
      <c r="L20" s="423">
        <v>1</v>
      </c>
      <c r="M20" s="423">
        <v>745</v>
      </c>
      <c r="N20" s="426"/>
      <c r="O20" s="426"/>
      <c r="P20" s="448"/>
      <c r="Q20" s="427"/>
    </row>
    <row r="21" spans="1:17" ht="14.4" customHeight="1" x14ac:dyDescent="0.3">
      <c r="A21" s="422" t="s">
        <v>1005</v>
      </c>
      <c r="B21" s="423" t="s">
        <v>404</v>
      </c>
      <c r="C21" s="423" t="s">
        <v>1006</v>
      </c>
      <c r="D21" s="423" t="s">
        <v>1022</v>
      </c>
      <c r="E21" s="423"/>
      <c r="F21" s="426">
        <v>4</v>
      </c>
      <c r="G21" s="426">
        <v>2980</v>
      </c>
      <c r="H21" s="423">
        <v>1</v>
      </c>
      <c r="I21" s="423">
        <v>745</v>
      </c>
      <c r="J21" s="426">
        <v>8</v>
      </c>
      <c r="K21" s="426">
        <v>5960</v>
      </c>
      <c r="L21" s="423">
        <v>2</v>
      </c>
      <c r="M21" s="423">
        <v>745</v>
      </c>
      <c r="N21" s="426">
        <v>6</v>
      </c>
      <c r="O21" s="426">
        <v>4470</v>
      </c>
      <c r="P21" s="448">
        <v>1.5</v>
      </c>
      <c r="Q21" s="427">
        <v>745</v>
      </c>
    </row>
    <row r="22" spans="1:17" ht="14.4" customHeight="1" x14ac:dyDescent="0.3">
      <c r="A22" s="422" t="s">
        <v>1005</v>
      </c>
      <c r="B22" s="423" t="s">
        <v>404</v>
      </c>
      <c r="C22" s="423" t="s">
        <v>1006</v>
      </c>
      <c r="D22" s="423" t="s">
        <v>1023</v>
      </c>
      <c r="E22" s="423"/>
      <c r="F22" s="426">
        <v>1</v>
      </c>
      <c r="G22" s="426">
        <v>592</v>
      </c>
      <c r="H22" s="423">
        <v>1</v>
      </c>
      <c r="I22" s="423">
        <v>592</v>
      </c>
      <c r="J22" s="426"/>
      <c r="K22" s="426"/>
      <c r="L22" s="423"/>
      <c r="M22" s="423"/>
      <c r="N22" s="426"/>
      <c r="O22" s="426"/>
      <c r="P22" s="448"/>
      <c r="Q22" s="427"/>
    </row>
    <row r="23" spans="1:17" ht="14.4" customHeight="1" x14ac:dyDescent="0.3">
      <c r="A23" s="422" t="s">
        <v>1005</v>
      </c>
      <c r="B23" s="423" t="s">
        <v>404</v>
      </c>
      <c r="C23" s="423" t="s">
        <v>1006</v>
      </c>
      <c r="D23" s="423" t="s">
        <v>1024</v>
      </c>
      <c r="E23" s="423"/>
      <c r="F23" s="426">
        <v>21</v>
      </c>
      <c r="G23" s="426">
        <v>11781</v>
      </c>
      <c r="H23" s="423">
        <v>1</v>
      </c>
      <c r="I23" s="423">
        <v>561</v>
      </c>
      <c r="J23" s="426">
        <v>26</v>
      </c>
      <c r="K23" s="426">
        <v>14586</v>
      </c>
      <c r="L23" s="423">
        <v>1.2380952380952381</v>
      </c>
      <c r="M23" s="423">
        <v>561</v>
      </c>
      <c r="N23" s="426">
        <v>28</v>
      </c>
      <c r="O23" s="426">
        <v>15708</v>
      </c>
      <c r="P23" s="448">
        <v>1.3333333333333333</v>
      </c>
      <c r="Q23" s="427">
        <v>561</v>
      </c>
    </row>
    <row r="24" spans="1:17" ht="14.4" customHeight="1" x14ac:dyDescent="0.3">
      <c r="A24" s="422" t="s">
        <v>1005</v>
      </c>
      <c r="B24" s="423" t="s">
        <v>404</v>
      </c>
      <c r="C24" s="423" t="s">
        <v>1006</v>
      </c>
      <c r="D24" s="423" t="s">
        <v>1025</v>
      </c>
      <c r="E24" s="423"/>
      <c r="F24" s="426">
        <v>14</v>
      </c>
      <c r="G24" s="426">
        <v>7266</v>
      </c>
      <c r="H24" s="423">
        <v>1</v>
      </c>
      <c r="I24" s="423">
        <v>519</v>
      </c>
      <c r="J24" s="426">
        <v>4</v>
      </c>
      <c r="K24" s="426">
        <v>2076</v>
      </c>
      <c r="L24" s="423">
        <v>0.2857142857142857</v>
      </c>
      <c r="M24" s="423">
        <v>519</v>
      </c>
      <c r="N24" s="426">
        <v>7</v>
      </c>
      <c r="O24" s="426">
        <v>3633</v>
      </c>
      <c r="P24" s="448">
        <v>0.5</v>
      </c>
      <c r="Q24" s="427">
        <v>519</v>
      </c>
    </row>
    <row r="25" spans="1:17" ht="14.4" customHeight="1" x14ac:dyDescent="0.3">
      <c r="A25" s="422" t="s">
        <v>1005</v>
      </c>
      <c r="B25" s="423" t="s">
        <v>404</v>
      </c>
      <c r="C25" s="423" t="s">
        <v>1006</v>
      </c>
      <c r="D25" s="423" t="s">
        <v>1026</v>
      </c>
      <c r="E25" s="423"/>
      <c r="F25" s="426"/>
      <c r="G25" s="426"/>
      <c r="H25" s="423"/>
      <c r="I25" s="423"/>
      <c r="J25" s="426">
        <v>3</v>
      </c>
      <c r="K25" s="426">
        <v>963</v>
      </c>
      <c r="L25" s="423"/>
      <c r="M25" s="423">
        <v>321</v>
      </c>
      <c r="N25" s="426"/>
      <c r="O25" s="426"/>
      <c r="P25" s="448"/>
      <c r="Q25" s="427"/>
    </row>
    <row r="26" spans="1:17" ht="14.4" customHeight="1" x14ac:dyDescent="0.3">
      <c r="A26" s="422" t="s">
        <v>1005</v>
      </c>
      <c r="B26" s="423" t="s">
        <v>404</v>
      </c>
      <c r="C26" s="423" t="s">
        <v>1006</v>
      </c>
      <c r="D26" s="423" t="s">
        <v>1027</v>
      </c>
      <c r="E26" s="423"/>
      <c r="F26" s="426">
        <v>1</v>
      </c>
      <c r="G26" s="426">
        <v>321</v>
      </c>
      <c r="H26" s="423">
        <v>1</v>
      </c>
      <c r="I26" s="423">
        <v>321</v>
      </c>
      <c r="J26" s="426"/>
      <c r="K26" s="426"/>
      <c r="L26" s="423"/>
      <c r="M26" s="423"/>
      <c r="N26" s="426"/>
      <c r="O26" s="426"/>
      <c r="P26" s="448"/>
      <c r="Q26" s="427"/>
    </row>
    <row r="27" spans="1:17" ht="14.4" customHeight="1" x14ac:dyDescent="0.3">
      <c r="A27" s="422" t="s">
        <v>1005</v>
      </c>
      <c r="B27" s="423" t="s">
        <v>404</v>
      </c>
      <c r="C27" s="423" t="s">
        <v>1006</v>
      </c>
      <c r="D27" s="423" t="s">
        <v>1028</v>
      </c>
      <c r="E27" s="423"/>
      <c r="F27" s="426">
        <v>11</v>
      </c>
      <c r="G27" s="426">
        <v>3531</v>
      </c>
      <c r="H27" s="423">
        <v>1</v>
      </c>
      <c r="I27" s="423">
        <v>321</v>
      </c>
      <c r="J27" s="426">
        <v>2</v>
      </c>
      <c r="K27" s="426">
        <v>642</v>
      </c>
      <c r="L27" s="423">
        <v>0.18181818181818182</v>
      </c>
      <c r="M27" s="423">
        <v>321</v>
      </c>
      <c r="N27" s="426">
        <v>6</v>
      </c>
      <c r="O27" s="426">
        <v>1926</v>
      </c>
      <c r="P27" s="448">
        <v>0.54545454545454541</v>
      </c>
      <c r="Q27" s="427">
        <v>321</v>
      </c>
    </row>
    <row r="28" spans="1:17" ht="14.4" customHeight="1" x14ac:dyDescent="0.3">
      <c r="A28" s="422" t="s">
        <v>1005</v>
      </c>
      <c r="B28" s="423" t="s">
        <v>404</v>
      </c>
      <c r="C28" s="423" t="s">
        <v>1006</v>
      </c>
      <c r="D28" s="423" t="s">
        <v>1029</v>
      </c>
      <c r="E28" s="423"/>
      <c r="F28" s="426">
        <v>1</v>
      </c>
      <c r="G28" s="426">
        <v>1230</v>
      </c>
      <c r="H28" s="423">
        <v>1</v>
      </c>
      <c r="I28" s="423">
        <v>1230</v>
      </c>
      <c r="J28" s="426"/>
      <c r="K28" s="426"/>
      <c r="L28" s="423"/>
      <c r="M28" s="423"/>
      <c r="N28" s="426"/>
      <c r="O28" s="426"/>
      <c r="P28" s="448"/>
      <c r="Q28" s="427"/>
    </row>
    <row r="29" spans="1:17" ht="14.4" customHeight="1" x14ac:dyDescent="0.3">
      <c r="A29" s="422" t="s">
        <v>1005</v>
      </c>
      <c r="B29" s="423" t="s">
        <v>404</v>
      </c>
      <c r="C29" s="423" t="s">
        <v>1006</v>
      </c>
      <c r="D29" s="423" t="s">
        <v>1030</v>
      </c>
      <c r="E29" s="423"/>
      <c r="F29" s="426">
        <v>21</v>
      </c>
      <c r="G29" s="426">
        <v>5922</v>
      </c>
      <c r="H29" s="423">
        <v>1</v>
      </c>
      <c r="I29" s="423">
        <v>282</v>
      </c>
      <c r="J29" s="426">
        <v>22</v>
      </c>
      <c r="K29" s="426">
        <v>6204</v>
      </c>
      <c r="L29" s="423">
        <v>1.0476190476190477</v>
      </c>
      <c r="M29" s="423">
        <v>282</v>
      </c>
      <c r="N29" s="426">
        <v>15</v>
      </c>
      <c r="O29" s="426">
        <v>4230</v>
      </c>
      <c r="P29" s="448">
        <v>0.7142857142857143</v>
      </c>
      <c r="Q29" s="427">
        <v>282</v>
      </c>
    </row>
    <row r="30" spans="1:17" ht="14.4" customHeight="1" x14ac:dyDescent="0.3">
      <c r="A30" s="422" t="s">
        <v>1005</v>
      </c>
      <c r="B30" s="423" t="s">
        <v>404</v>
      </c>
      <c r="C30" s="423" t="s">
        <v>1006</v>
      </c>
      <c r="D30" s="423" t="s">
        <v>1031</v>
      </c>
      <c r="E30" s="423"/>
      <c r="F30" s="426">
        <v>9</v>
      </c>
      <c r="G30" s="426">
        <v>6111</v>
      </c>
      <c r="H30" s="423">
        <v>1</v>
      </c>
      <c r="I30" s="423">
        <v>679</v>
      </c>
      <c r="J30" s="426">
        <v>10</v>
      </c>
      <c r="K30" s="426">
        <v>6790</v>
      </c>
      <c r="L30" s="423">
        <v>1.1111111111111112</v>
      </c>
      <c r="M30" s="423">
        <v>679</v>
      </c>
      <c r="N30" s="426">
        <v>7</v>
      </c>
      <c r="O30" s="426">
        <v>4753</v>
      </c>
      <c r="P30" s="448">
        <v>0.77777777777777779</v>
      </c>
      <c r="Q30" s="427">
        <v>679</v>
      </c>
    </row>
    <row r="31" spans="1:17" ht="14.4" customHeight="1" x14ac:dyDescent="0.3">
      <c r="A31" s="422" t="s">
        <v>1005</v>
      </c>
      <c r="B31" s="423" t="s">
        <v>404</v>
      </c>
      <c r="C31" s="423" t="s">
        <v>1006</v>
      </c>
      <c r="D31" s="423" t="s">
        <v>1032</v>
      </c>
      <c r="E31" s="423"/>
      <c r="F31" s="426">
        <v>3</v>
      </c>
      <c r="G31" s="426">
        <v>2787</v>
      </c>
      <c r="H31" s="423">
        <v>1</v>
      </c>
      <c r="I31" s="423">
        <v>929</v>
      </c>
      <c r="J31" s="426">
        <v>8</v>
      </c>
      <c r="K31" s="426">
        <v>7432</v>
      </c>
      <c r="L31" s="423">
        <v>2.6666666666666665</v>
      </c>
      <c r="M31" s="423">
        <v>929</v>
      </c>
      <c r="N31" s="426">
        <v>1</v>
      </c>
      <c r="O31" s="426">
        <v>929</v>
      </c>
      <c r="P31" s="448">
        <v>0.33333333333333331</v>
      </c>
      <c r="Q31" s="427">
        <v>929</v>
      </c>
    </row>
    <row r="32" spans="1:17" ht="14.4" customHeight="1" x14ac:dyDescent="0.3">
      <c r="A32" s="422" t="s">
        <v>1005</v>
      </c>
      <c r="B32" s="423" t="s">
        <v>404</v>
      </c>
      <c r="C32" s="423" t="s">
        <v>1006</v>
      </c>
      <c r="D32" s="423" t="s">
        <v>1033</v>
      </c>
      <c r="E32" s="423"/>
      <c r="F32" s="426"/>
      <c r="G32" s="426"/>
      <c r="H32" s="423"/>
      <c r="I32" s="423"/>
      <c r="J32" s="426">
        <v>1</v>
      </c>
      <c r="K32" s="426">
        <v>208</v>
      </c>
      <c r="L32" s="423"/>
      <c r="M32" s="423">
        <v>208</v>
      </c>
      <c r="N32" s="426"/>
      <c r="O32" s="426"/>
      <c r="P32" s="448"/>
      <c r="Q32" s="427"/>
    </row>
    <row r="33" spans="1:17" ht="14.4" customHeight="1" x14ac:dyDescent="0.3">
      <c r="A33" s="422" t="s">
        <v>1005</v>
      </c>
      <c r="B33" s="423" t="s">
        <v>404</v>
      </c>
      <c r="C33" s="423" t="s">
        <v>1006</v>
      </c>
      <c r="D33" s="423" t="s">
        <v>1034</v>
      </c>
      <c r="E33" s="423"/>
      <c r="F33" s="426"/>
      <c r="G33" s="426"/>
      <c r="H33" s="423"/>
      <c r="I33" s="423"/>
      <c r="J33" s="426">
        <v>1</v>
      </c>
      <c r="K33" s="426">
        <v>508</v>
      </c>
      <c r="L33" s="423"/>
      <c r="M33" s="423">
        <v>508</v>
      </c>
      <c r="N33" s="426"/>
      <c r="O33" s="426"/>
      <c r="P33" s="448"/>
      <c r="Q33" s="427"/>
    </row>
    <row r="34" spans="1:17" ht="14.4" customHeight="1" x14ac:dyDescent="0.3">
      <c r="A34" s="422" t="s">
        <v>1005</v>
      </c>
      <c r="B34" s="423" t="s">
        <v>404</v>
      </c>
      <c r="C34" s="423" t="s">
        <v>1006</v>
      </c>
      <c r="D34" s="423" t="s">
        <v>1035</v>
      </c>
      <c r="E34" s="423"/>
      <c r="F34" s="426">
        <v>4</v>
      </c>
      <c r="G34" s="426">
        <v>6960</v>
      </c>
      <c r="H34" s="423">
        <v>1</v>
      </c>
      <c r="I34" s="423">
        <v>1740</v>
      </c>
      <c r="J34" s="426">
        <v>6</v>
      </c>
      <c r="K34" s="426">
        <v>10440</v>
      </c>
      <c r="L34" s="423">
        <v>1.5</v>
      </c>
      <c r="M34" s="423">
        <v>1740</v>
      </c>
      <c r="N34" s="426">
        <v>2</v>
      </c>
      <c r="O34" s="426">
        <v>3480</v>
      </c>
      <c r="P34" s="448">
        <v>0.5</v>
      </c>
      <c r="Q34" s="427">
        <v>1740</v>
      </c>
    </row>
    <row r="35" spans="1:17" ht="14.4" customHeight="1" x14ac:dyDescent="0.3">
      <c r="A35" s="422" t="s">
        <v>1005</v>
      </c>
      <c r="B35" s="423" t="s">
        <v>404</v>
      </c>
      <c r="C35" s="423" t="s">
        <v>1006</v>
      </c>
      <c r="D35" s="423" t="s">
        <v>1036</v>
      </c>
      <c r="E35" s="423"/>
      <c r="F35" s="426">
        <v>3</v>
      </c>
      <c r="G35" s="426">
        <v>6072</v>
      </c>
      <c r="H35" s="423">
        <v>1</v>
      </c>
      <c r="I35" s="423">
        <v>2024</v>
      </c>
      <c r="J35" s="426">
        <v>1</v>
      </c>
      <c r="K35" s="426">
        <v>2024</v>
      </c>
      <c r="L35" s="423">
        <v>0.33333333333333331</v>
      </c>
      <c r="M35" s="423">
        <v>2024</v>
      </c>
      <c r="N35" s="426">
        <v>1</v>
      </c>
      <c r="O35" s="426">
        <v>2024</v>
      </c>
      <c r="P35" s="448">
        <v>0.33333333333333331</v>
      </c>
      <c r="Q35" s="427">
        <v>2024</v>
      </c>
    </row>
    <row r="36" spans="1:17" ht="14.4" customHeight="1" x14ac:dyDescent="0.3">
      <c r="A36" s="422" t="s">
        <v>1005</v>
      </c>
      <c r="B36" s="423" t="s">
        <v>404</v>
      </c>
      <c r="C36" s="423" t="s">
        <v>1006</v>
      </c>
      <c r="D36" s="423" t="s">
        <v>1037</v>
      </c>
      <c r="E36" s="423"/>
      <c r="F36" s="426"/>
      <c r="G36" s="426"/>
      <c r="H36" s="423"/>
      <c r="I36" s="423"/>
      <c r="J36" s="426"/>
      <c r="K36" s="426"/>
      <c r="L36" s="423"/>
      <c r="M36" s="423"/>
      <c r="N36" s="426">
        <v>1</v>
      </c>
      <c r="O36" s="426">
        <v>2010</v>
      </c>
      <c r="P36" s="448"/>
      <c r="Q36" s="427">
        <v>2010</v>
      </c>
    </row>
    <row r="37" spans="1:17" ht="14.4" customHeight="1" x14ac:dyDescent="0.3">
      <c r="A37" s="422" t="s">
        <v>1005</v>
      </c>
      <c r="B37" s="423" t="s">
        <v>404</v>
      </c>
      <c r="C37" s="423" t="s">
        <v>1006</v>
      </c>
      <c r="D37" s="423" t="s">
        <v>1038</v>
      </c>
      <c r="E37" s="423"/>
      <c r="F37" s="426">
        <v>4</v>
      </c>
      <c r="G37" s="426">
        <v>8584</v>
      </c>
      <c r="H37" s="423">
        <v>1</v>
      </c>
      <c r="I37" s="423">
        <v>2146</v>
      </c>
      <c r="J37" s="426">
        <v>4</v>
      </c>
      <c r="K37" s="426">
        <v>8584</v>
      </c>
      <c r="L37" s="423">
        <v>1</v>
      </c>
      <c r="M37" s="423">
        <v>2146</v>
      </c>
      <c r="N37" s="426"/>
      <c r="O37" s="426"/>
      <c r="P37" s="448"/>
      <c r="Q37" s="427"/>
    </row>
    <row r="38" spans="1:17" ht="14.4" customHeight="1" x14ac:dyDescent="0.3">
      <c r="A38" s="422" t="s">
        <v>1005</v>
      </c>
      <c r="B38" s="423" t="s">
        <v>404</v>
      </c>
      <c r="C38" s="423" t="s">
        <v>1006</v>
      </c>
      <c r="D38" s="423" t="s">
        <v>1039</v>
      </c>
      <c r="E38" s="423"/>
      <c r="F38" s="426">
        <v>2</v>
      </c>
      <c r="G38" s="426">
        <v>2492</v>
      </c>
      <c r="H38" s="423">
        <v>1</v>
      </c>
      <c r="I38" s="423">
        <v>1246</v>
      </c>
      <c r="J38" s="426"/>
      <c r="K38" s="426"/>
      <c r="L38" s="423"/>
      <c r="M38" s="423"/>
      <c r="N38" s="426">
        <v>1</v>
      </c>
      <c r="O38" s="426">
        <v>1246</v>
      </c>
      <c r="P38" s="448">
        <v>0.5</v>
      </c>
      <c r="Q38" s="427">
        <v>1246</v>
      </c>
    </row>
    <row r="39" spans="1:17" ht="14.4" customHeight="1" x14ac:dyDescent="0.3">
      <c r="A39" s="422" t="s">
        <v>1005</v>
      </c>
      <c r="B39" s="423" t="s">
        <v>404</v>
      </c>
      <c r="C39" s="423" t="s">
        <v>1006</v>
      </c>
      <c r="D39" s="423" t="s">
        <v>1040</v>
      </c>
      <c r="E39" s="423"/>
      <c r="F39" s="426">
        <v>14</v>
      </c>
      <c r="G39" s="426">
        <v>49756</v>
      </c>
      <c r="H39" s="423">
        <v>1</v>
      </c>
      <c r="I39" s="423">
        <v>3554</v>
      </c>
      <c r="J39" s="426">
        <v>16</v>
      </c>
      <c r="K39" s="426">
        <v>56864</v>
      </c>
      <c r="L39" s="423">
        <v>1.1428571428571428</v>
      </c>
      <c r="M39" s="423">
        <v>3554</v>
      </c>
      <c r="N39" s="426">
        <v>10</v>
      </c>
      <c r="O39" s="426">
        <v>35540</v>
      </c>
      <c r="P39" s="448">
        <v>0.7142857142857143</v>
      </c>
      <c r="Q39" s="427">
        <v>3554</v>
      </c>
    </row>
    <row r="40" spans="1:17" ht="14.4" customHeight="1" x14ac:dyDescent="0.3">
      <c r="A40" s="422" t="s">
        <v>1005</v>
      </c>
      <c r="B40" s="423" t="s">
        <v>404</v>
      </c>
      <c r="C40" s="423" t="s">
        <v>1006</v>
      </c>
      <c r="D40" s="423" t="s">
        <v>1041</v>
      </c>
      <c r="E40" s="423"/>
      <c r="F40" s="426">
        <v>6</v>
      </c>
      <c r="G40" s="426">
        <v>21702</v>
      </c>
      <c r="H40" s="423">
        <v>1</v>
      </c>
      <c r="I40" s="423">
        <v>3617</v>
      </c>
      <c r="J40" s="426">
        <v>14</v>
      </c>
      <c r="K40" s="426">
        <v>50638</v>
      </c>
      <c r="L40" s="423">
        <v>2.3333333333333335</v>
      </c>
      <c r="M40" s="423">
        <v>3617</v>
      </c>
      <c r="N40" s="426">
        <v>8</v>
      </c>
      <c r="O40" s="426">
        <v>28936</v>
      </c>
      <c r="P40" s="448">
        <v>1.3333333333333333</v>
      </c>
      <c r="Q40" s="427">
        <v>3617</v>
      </c>
    </row>
    <row r="41" spans="1:17" ht="14.4" customHeight="1" x14ac:dyDescent="0.3">
      <c r="A41" s="422" t="s">
        <v>1005</v>
      </c>
      <c r="B41" s="423" t="s">
        <v>404</v>
      </c>
      <c r="C41" s="423" t="s">
        <v>1006</v>
      </c>
      <c r="D41" s="423" t="s">
        <v>1042</v>
      </c>
      <c r="E41" s="423"/>
      <c r="F41" s="426">
        <v>1</v>
      </c>
      <c r="G41" s="426">
        <v>1351</v>
      </c>
      <c r="H41" s="423">
        <v>1</v>
      </c>
      <c r="I41" s="423">
        <v>1351</v>
      </c>
      <c r="J41" s="426"/>
      <c r="K41" s="426"/>
      <c r="L41" s="423"/>
      <c r="M41" s="423"/>
      <c r="N41" s="426"/>
      <c r="O41" s="426"/>
      <c r="P41" s="448"/>
      <c r="Q41" s="427"/>
    </row>
    <row r="42" spans="1:17" ht="14.4" customHeight="1" x14ac:dyDescent="0.3">
      <c r="A42" s="422" t="s">
        <v>1005</v>
      </c>
      <c r="B42" s="423" t="s">
        <v>404</v>
      </c>
      <c r="C42" s="423" t="s">
        <v>1006</v>
      </c>
      <c r="D42" s="423" t="s">
        <v>1043</v>
      </c>
      <c r="E42" s="423"/>
      <c r="F42" s="426">
        <v>4</v>
      </c>
      <c r="G42" s="426">
        <v>656</v>
      </c>
      <c r="H42" s="423">
        <v>1</v>
      </c>
      <c r="I42" s="423">
        <v>164</v>
      </c>
      <c r="J42" s="426">
        <v>2</v>
      </c>
      <c r="K42" s="426">
        <v>328</v>
      </c>
      <c r="L42" s="423">
        <v>0.5</v>
      </c>
      <c r="M42" s="423">
        <v>164</v>
      </c>
      <c r="N42" s="426"/>
      <c r="O42" s="426"/>
      <c r="P42" s="448"/>
      <c r="Q42" s="427"/>
    </row>
    <row r="43" spans="1:17" ht="14.4" customHeight="1" x14ac:dyDescent="0.3">
      <c r="A43" s="422" t="s">
        <v>1005</v>
      </c>
      <c r="B43" s="423" t="s">
        <v>404</v>
      </c>
      <c r="C43" s="423" t="s">
        <v>1006</v>
      </c>
      <c r="D43" s="423" t="s">
        <v>1044</v>
      </c>
      <c r="E43" s="423"/>
      <c r="F43" s="426">
        <v>12</v>
      </c>
      <c r="G43" s="426">
        <v>2700</v>
      </c>
      <c r="H43" s="423">
        <v>1</v>
      </c>
      <c r="I43" s="423">
        <v>225</v>
      </c>
      <c r="J43" s="426">
        <v>8</v>
      </c>
      <c r="K43" s="426">
        <v>1800</v>
      </c>
      <c r="L43" s="423">
        <v>0.66666666666666663</v>
      </c>
      <c r="M43" s="423">
        <v>225</v>
      </c>
      <c r="N43" s="426">
        <v>6</v>
      </c>
      <c r="O43" s="426">
        <v>1350</v>
      </c>
      <c r="P43" s="448">
        <v>0.5</v>
      </c>
      <c r="Q43" s="427">
        <v>225</v>
      </c>
    </row>
    <row r="44" spans="1:17" ht="14.4" customHeight="1" x14ac:dyDescent="0.3">
      <c r="A44" s="422" t="s">
        <v>1005</v>
      </c>
      <c r="B44" s="423" t="s">
        <v>404</v>
      </c>
      <c r="C44" s="423" t="s">
        <v>1006</v>
      </c>
      <c r="D44" s="423" t="s">
        <v>1045</v>
      </c>
      <c r="E44" s="423"/>
      <c r="F44" s="426">
        <v>5</v>
      </c>
      <c r="G44" s="426">
        <v>1815</v>
      </c>
      <c r="H44" s="423">
        <v>1</v>
      </c>
      <c r="I44" s="423">
        <v>363</v>
      </c>
      <c r="J44" s="426">
        <v>6</v>
      </c>
      <c r="K44" s="426">
        <v>2178</v>
      </c>
      <c r="L44" s="423">
        <v>1.2</v>
      </c>
      <c r="M44" s="423">
        <v>363</v>
      </c>
      <c r="N44" s="426">
        <v>4</v>
      </c>
      <c r="O44" s="426">
        <v>1452</v>
      </c>
      <c r="P44" s="448">
        <v>0.8</v>
      </c>
      <c r="Q44" s="427">
        <v>363</v>
      </c>
    </row>
    <row r="45" spans="1:17" ht="14.4" customHeight="1" x14ac:dyDescent="0.3">
      <c r="A45" s="422" t="s">
        <v>1005</v>
      </c>
      <c r="B45" s="423" t="s">
        <v>404</v>
      </c>
      <c r="C45" s="423" t="s">
        <v>1006</v>
      </c>
      <c r="D45" s="423" t="s">
        <v>1046</v>
      </c>
      <c r="E45" s="423"/>
      <c r="F45" s="426">
        <v>5</v>
      </c>
      <c r="G45" s="426">
        <v>2935</v>
      </c>
      <c r="H45" s="423">
        <v>1</v>
      </c>
      <c r="I45" s="423">
        <v>587</v>
      </c>
      <c r="J45" s="426">
        <v>8</v>
      </c>
      <c r="K45" s="426">
        <v>4696</v>
      </c>
      <c r="L45" s="423">
        <v>1.6</v>
      </c>
      <c r="M45" s="423">
        <v>587</v>
      </c>
      <c r="N45" s="426">
        <v>5</v>
      </c>
      <c r="O45" s="426">
        <v>2935</v>
      </c>
      <c r="P45" s="448">
        <v>1</v>
      </c>
      <c r="Q45" s="427">
        <v>587</v>
      </c>
    </row>
    <row r="46" spans="1:17" ht="14.4" customHeight="1" x14ac:dyDescent="0.3">
      <c r="A46" s="422" t="s">
        <v>1005</v>
      </c>
      <c r="B46" s="423" t="s">
        <v>404</v>
      </c>
      <c r="C46" s="423" t="s">
        <v>1006</v>
      </c>
      <c r="D46" s="423" t="s">
        <v>1047</v>
      </c>
      <c r="E46" s="423"/>
      <c r="F46" s="426"/>
      <c r="G46" s="426"/>
      <c r="H46" s="423"/>
      <c r="I46" s="423"/>
      <c r="J46" s="426">
        <v>2</v>
      </c>
      <c r="K46" s="426">
        <v>1200</v>
      </c>
      <c r="L46" s="423"/>
      <c r="M46" s="423">
        <v>600</v>
      </c>
      <c r="N46" s="426">
        <v>1</v>
      </c>
      <c r="O46" s="426">
        <v>600</v>
      </c>
      <c r="P46" s="448"/>
      <c r="Q46" s="427">
        <v>600</v>
      </c>
    </row>
    <row r="47" spans="1:17" ht="14.4" customHeight="1" x14ac:dyDescent="0.3">
      <c r="A47" s="422" t="s">
        <v>1005</v>
      </c>
      <c r="B47" s="423" t="s">
        <v>404</v>
      </c>
      <c r="C47" s="423" t="s">
        <v>1006</v>
      </c>
      <c r="D47" s="423" t="s">
        <v>1048</v>
      </c>
      <c r="E47" s="423"/>
      <c r="F47" s="426"/>
      <c r="G47" s="426"/>
      <c r="H47" s="423"/>
      <c r="I47" s="423"/>
      <c r="J47" s="426">
        <v>1</v>
      </c>
      <c r="K47" s="426">
        <v>4359</v>
      </c>
      <c r="L47" s="423"/>
      <c r="M47" s="423">
        <v>4359</v>
      </c>
      <c r="N47" s="426"/>
      <c r="O47" s="426"/>
      <c r="P47" s="448"/>
      <c r="Q47" s="427"/>
    </row>
    <row r="48" spans="1:17" ht="14.4" customHeight="1" x14ac:dyDescent="0.3">
      <c r="A48" s="422" t="s">
        <v>1005</v>
      </c>
      <c r="B48" s="423" t="s">
        <v>404</v>
      </c>
      <c r="C48" s="423" t="s">
        <v>1006</v>
      </c>
      <c r="D48" s="423" t="s">
        <v>1049</v>
      </c>
      <c r="E48" s="423"/>
      <c r="F48" s="426">
        <v>1</v>
      </c>
      <c r="G48" s="426">
        <v>561</v>
      </c>
      <c r="H48" s="423">
        <v>1</v>
      </c>
      <c r="I48" s="423">
        <v>561</v>
      </c>
      <c r="J48" s="426">
        <v>1</v>
      </c>
      <c r="K48" s="426">
        <v>561</v>
      </c>
      <c r="L48" s="423">
        <v>1</v>
      </c>
      <c r="M48" s="423">
        <v>561</v>
      </c>
      <c r="N48" s="426">
        <v>1</v>
      </c>
      <c r="O48" s="426">
        <v>561</v>
      </c>
      <c r="P48" s="448">
        <v>1</v>
      </c>
      <c r="Q48" s="427">
        <v>561</v>
      </c>
    </row>
    <row r="49" spans="1:17" ht="14.4" customHeight="1" x14ac:dyDescent="0.3">
      <c r="A49" s="422" t="s">
        <v>1005</v>
      </c>
      <c r="B49" s="423" t="s">
        <v>404</v>
      </c>
      <c r="C49" s="423" t="s">
        <v>1006</v>
      </c>
      <c r="D49" s="423" t="s">
        <v>1050</v>
      </c>
      <c r="E49" s="423"/>
      <c r="F49" s="426">
        <v>1</v>
      </c>
      <c r="G49" s="426">
        <v>369</v>
      </c>
      <c r="H49" s="423">
        <v>1</v>
      </c>
      <c r="I49" s="423">
        <v>369</v>
      </c>
      <c r="J49" s="426"/>
      <c r="K49" s="426"/>
      <c r="L49" s="423"/>
      <c r="M49" s="423"/>
      <c r="N49" s="426"/>
      <c r="O49" s="426"/>
      <c r="P49" s="448"/>
      <c r="Q49" s="427"/>
    </row>
    <row r="50" spans="1:17" ht="14.4" customHeight="1" x14ac:dyDescent="0.3">
      <c r="A50" s="422" t="s">
        <v>1005</v>
      </c>
      <c r="B50" s="423" t="s">
        <v>404</v>
      </c>
      <c r="C50" s="423" t="s">
        <v>1006</v>
      </c>
      <c r="D50" s="423" t="s">
        <v>1051</v>
      </c>
      <c r="E50" s="423"/>
      <c r="F50" s="426">
        <v>2</v>
      </c>
      <c r="G50" s="426">
        <v>1734</v>
      </c>
      <c r="H50" s="423">
        <v>1</v>
      </c>
      <c r="I50" s="423">
        <v>867</v>
      </c>
      <c r="J50" s="426">
        <v>2</v>
      </c>
      <c r="K50" s="426">
        <v>1734</v>
      </c>
      <c r="L50" s="423">
        <v>1</v>
      </c>
      <c r="M50" s="423">
        <v>867</v>
      </c>
      <c r="N50" s="426"/>
      <c r="O50" s="426"/>
      <c r="P50" s="448"/>
      <c r="Q50" s="427"/>
    </row>
    <row r="51" spans="1:17" ht="14.4" customHeight="1" x14ac:dyDescent="0.3">
      <c r="A51" s="422" t="s">
        <v>1005</v>
      </c>
      <c r="B51" s="423" t="s">
        <v>404</v>
      </c>
      <c r="C51" s="423" t="s">
        <v>1006</v>
      </c>
      <c r="D51" s="423" t="s">
        <v>1052</v>
      </c>
      <c r="E51" s="423"/>
      <c r="F51" s="426"/>
      <c r="G51" s="426"/>
      <c r="H51" s="423"/>
      <c r="I51" s="423"/>
      <c r="J51" s="426">
        <v>3</v>
      </c>
      <c r="K51" s="426">
        <v>1650</v>
      </c>
      <c r="L51" s="423"/>
      <c r="M51" s="423">
        <v>550</v>
      </c>
      <c r="N51" s="426"/>
      <c r="O51" s="426"/>
      <c r="P51" s="448"/>
      <c r="Q51" s="427"/>
    </row>
    <row r="52" spans="1:17" ht="14.4" customHeight="1" x14ac:dyDescent="0.3">
      <c r="A52" s="422" t="s">
        <v>1005</v>
      </c>
      <c r="B52" s="423" t="s">
        <v>404</v>
      </c>
      <c r="C52" s="423" t="s">
        <v>1006</v>
      </c>
      <c r="D52" s="423" t="s">
        <v>1053</v>
      </c>
      <c r="E52" s="423"/>
      <c r="F52" s="426"/>
      <c r="G52" s="426"/>
      <c r="H52" s="423"/>
      <c r="I52" s="423"/>
      <c r="J52" s="426"/>
      <c r="K52" s="426"/>
      <c r="L52" s="423"/>
      <c r="M52" s="423"/>
      <c r="N52" s="426">
        <v>1</v>
      </c>
      <c r="O52" s="426">
        <v>519</v>
      </c>
      <c r="P52" s="448"/>
      <c r="Q52" s="427">
        <v>519</v>
      </c>
    </row>
    <row r="53" spans="1:17" ht="14.4" customHeight="1" x14ac:dyDescent="0.3">
      <c r="A53" s="422" t="s">
        <v>1005</v>
      </c>
      <c r="B53" s="423" t="s">
        <v>404</v>
      </c>
      <c r="C53" s="423" t="s">
        <v>1006</v>
      </c>
      <c r="D53" s="423" t="s">
        <v>1054</v>
      </c>
      <c r="E53" s="423"/>
      <c r="F53" s="426"/>
      <c r="G53" s="426"/>
      <c r="H53" s="423"/>
      <c r="I53" s="423"/>
      <c r="J53" s="426">
        <v>1</v>
      </c>
      <c r="K53" s="426">
        <v>405</v>
      </c>
      <c r="L53" s="423"/>
      <c r="M53" s="423">
        <v>405</v>
      </c>
      <c r="N53" s="426"/>
      <c r="O53" s="426"/>
      <c r="P53" s="448"/>
      <c r="Q53" s="427"/>
    </row>
    <row r="54" spans="1:17" ht="14.4" customHeight="1" x14ac:dyDescent="0.3">
      <c r="A54" s="422" t="s">
        <v>1005</v>
      </c>
      <c r="B54" s="423" t="s">
        <v>404</v>
      </c>
      <c r="C54" s="423" t="s">
        <v>1055</v>
      </c>
      <c r="D54" s="423" t="s">
        <v>1056</v>
      </c>
      <c r="E54" s="423" t="s">
        <v>1057</v>
      </c>
      <c r="F54" s="426">
        <v>1</v>
      </c>
      <c r="G54" s="426">
        <v>442.22</v>
      </c>
      <c r="H54" s="423">
        <v>1</v>
      </c>
      <c r="I54" s="423">
        <v>442.22</v>
      </c>
      <c r="J54" s="426">
        <v>2</v>
      </c>
      <c r="K54" s="426">
        <v>884.44</v>
      </c>
      <c r="L54" s="423">
        <v>2</v>
      </c>
      <c r="M54" s="423">
        <v>442.22</v>
      </c>
      <c r="N54" s="426">
        <v>1</v>
      </c>
      <c r="O54" s="426">
        <v>475.56</v>
      </c>
      <c r="P54" s="448">
        <v>1.075392338654968</v>
      </c>
      <c r="Q54" s="427">
        <v>475.56</v>
      </c>
    </row>
    <row r="55" spans="1:17" ht="14.4" customHeight="1" x14ac:dyDescent="0.3">
      <c r="A55" s="422" t="s">
        <v>1005</v>
      </c>
      <c r="B55" s="423" t="s">
        <v>404</v>
      </c>
      <c r="C55" s="423" t="s">
        <v>1055</v>
      </c>
      <c r="D55" s="423" t="s">
        <v>1058</v>
      </c>
      <c r="E55" s="423" t="s">
        <v>1059</v>
      </c>
      <c r="F55" s="426">
        <v>27</v>
      </c>
      <c r="G55" s="426">
        <v>11039.999999999998</v>
      </c>
      <c r="H55" s="423">
        <v>1</v>
      </c>
      <c r="I55" s="423">
        <v>408.8888888888888</v>
      </c>
      <c r="J55" s="426">
        <v>11</v>
      </c>
      <c r="K55" s="426">
        <v>5011.1100000000006</v>
      </c>
      <c r="L55" s="423">
        <v>0.45390489130434797</v>
      </c>
      <c r="M55" s="423">
        <v>455.55545454545461</v>
      </c>
      <c r="N55" s="426">
        <v>18</v>
      </c>
      <c r="O55" s="426">
        <v>8200</v>
      </c>
      <c r="P55" s="448">
        <v>0.74275362318840588</v>
      </c>
      <c r="Q55" s="427">
        <v>455.55555555555554</v>
      </c>
    </row>
    <row r="56" spans="1:17" ht="14.4" customHeight="1" x14ac:dyDescent="0.3">
      <c r="A56" s="422" t="s">
        <v>1005</v>
      </c>
      <c r="B56" s="423" t="s">
        <v>404</v>
      </c>
      <c r="C56" s="423" t="s">
        <v>1055</v>
      </c>
      <c r="D56" s="423" t="s">
        <v>1060</v>
      </c>
      <c r="E56" s="423" t="s">
        <v>1061</v>
      </c>
      <c r="F56" s="426">
        <v>131</v>
      </c>
      <c r="G56" s="426">
        <v>10188.900000000001</v>
      </c>
      <c r="H56" s="423">
        <v>1</v>
      </c>
      <c r="I56" s="423">
        <v>77.777862595419862</v>
      </c>
      <c r="J56" s="426">
        <v>148</v>
      </c>
      <c r="K56" s="426">
        <v>11511.119999999999</v>
      </c>
      <c r="L56" s="423">
        <v>1.1297706327474013</v>
      </c>
      <c r="M56" s="423">
        <v>77.777837837837836</v>
      </c>
      <c r="N56" s="426">
        <v>212</v>
      </c>
      <c r="O56" s="426">
        <v>16488.879999999997</v>
      </c>
      <c r="P56" s="448">
        <v>1.6183179734809445</v>
      </c>
      <c r="Q56" s="427">
        <v>77.777735849056597</v>
      </c>
    </row>
    <row r="57" spans="1:17" ht="14.4" customHeight="1" x14ac:dyDescent="0.3">
      <c r="A57" s="422" t="s">
        <v>1005</v>
      </c>
      <c r="B57" s="423" t="s">
        <v>404</v>
      </c>
      <c r="C57" s="423" t="s">
        <v>1055</v>
      </c>
      <c r="D57" s="423" t="s">
        <v>1062</v>
      </c>
      <c r="E57" s="423" t="s">
        <v>1063</v>
      </c>
      <c r="F57" s="426">
        <v>1</v>
      </c>
      <c r="G57" s="426">
        <v>250</v>
      </c>
      <c r="H57" s="423">
        <v>1</v>
      </c>
      <c r="I57" s="423">
        <v>250</v>
      </c>
      <c r="J57" s="426"/>
      <c r="K57" s="426"/>
      <c r="L57" s="423"/>
      <c r="M57" s="423"/>
      <c r="N57" s="426"/>
      <c r="O57" s="426"/>
      <c r="P57" s="448"/>
      <c r="Q57" s="427"/>
    </row>
    <row r="58" spans="1:17" ht="14.4" customHeight="1" x14ac:dyDescent="0.3">
      <c r="A58" s="422" t="s">
        <v>1005</v>
      </c>
      <c r="B58" s="423" t="s">
        <v>404</v>
      </c>
      <c r="C58" s="423" t="s">
        <v>1055</v>
      </c>
      <c r="D58" s="423" t="s">
        <v>1064</v>
      </c>
      <c r="E58" s="423" t="s">
        <v>1065</v>
      </c>
      <c r="F58" s="426"/>
      <c r="G58" s="426"/>
      <c r="H58" s="423"/>
      <c r="I58" s="423"/>
      <c r="J58" s="426"/>
      <c r="K58" s="426"/>
      <c r="L58" s="423"/>
      <c r="M58" s="423"/>
      <c r="N58" s="426">
        <v>1</v>
      </c>
      <c r="O58" s="426">
        <v>300</v>
      </c>
      <c r="P58" s="448"/>
      <c r="Q58" s="427">
        <v>300</v>
      </c>
    </row>
    <row r="59" spans="1:17" ht="14.4" customHeight="1" x14ac:dyDescent="0.3">
      <c r="A59" s="422" t="s">
        <v>1005</v>
      </c>
      <c r="B59" s="423" t="s">
        <v>404</v>
      </c>
      <c r="C59" s="423" t="s">
        <v>1055</v>
      </c>
      <c r="D59" s="423" t="s">
        <v>1066</v>
      </c>
      <c r="E59" s="423" t="s">
        <v>1067</v>
      </c>
      <c r="F59" s="426">
        <v>71</v>
      </c>
      <c r="G59" s="426">
        <v>7888.880000000001</v>
      </c>
      <c r="H59" s="423">
        <v>1</v>
      </c>
      <c r="I59" s="423">
        <v>111.11098591549298</v>
      </c>
      <c r="J59" s="426">
        <v>70</v>
      </c>
      <c r="K59" s="426">
        <v>7777.7599999999993</v>
      </c>
      <c r="L59" s="423">
        <v>0.98591435032602837</v>
      </c>
      <c r="M59" s="423">
        <v>111.11085714285713</v>
      </c>
      <c r="N59" s="426">
        <v>75</v>
      </c>
      <c r="O59" s="426">
        <v>8750</v>
      </c>
      <c r="P59" s="448">
        <v>1.1091561793309062</v>
      </c>
      <c r="Q59" s="427">
        <v>116.66666666666667</v>
      </c>
    </row>
    <row r="60" spans="1:17" ht="14.4" customHeight="1" x14ac:dyDescent="0.3">
      <c r="A60" s="422" t="s">
        <v>1005</v>
      </c>
      <c r="B60" s="423" t="s">
        <v>404</v>
      </c>
      <c r="C60" s="423" t="s">
        <v>1055</v>
      </c>
      <c r="D60" s="423" t="s">
        <v>1068</v>
      </c>
      <c r="E60" s="423" t="s">
        <v>1069</v>
      </c>
      <c r="F60" s="426">
        <v>150</v>
      </c>
      <c r="G60" s="426">
        <v>36666.67</v>
      </c>
      <c r="H60" s="423">
        <v>1</v>
      </c>
      <c r="I60" s="423">
        <v>244.44446666666664</v>
      </c>
      <c r="J60" s="426">
        <v>157</v>
      </c>
      <c r="K60" s="426">
        <v>42215.55</v>
      </c>
      <c r="L60" s="423">
        <v>1.1513330771515387</v>
      </c>
      <c r="M60" s="423">
        <v>268.88885350318475</v>
      </c>
      <c r="N60" s="426">
        <v>32</v>
      </c>
      <c r="O60" s="426">
        <v>9600</v>
      </c>
      <c r="P60" s="448">
        <v>0.26181815801653108</v>
      </c>
      <c r="Q60" s="427">
        <v>300</v>
      </c>
    </row>
    <row r="61" spans="1:17" ht="14.4" customHeight="1" x14ac:dyDescent="0.3">
      <c r="A61" s="422" t="s">
        <v>1005</v>
      </c>
      <c r="B61" s="423" t="s">
        <v>404</v>
      </c>
      <c r="C61" s="423" t="s">
        <v>1055</v>
      </c>
      <c r="D61" s="423" t="s">
        <v>1070</v>
      </c>
      <c r="E61" s="423" t="s">
        <v>1071</v>
      </c>
      <c r="F61" s="426">
        <v>14</v>
      </c>
      <c r="G61" s="426">
        <v>4122.22</v>
      </c>
      <c r="H61" s="423">
        <v>1</v>
      </c>
      <c r="I61" s="423">
        <v>294.44428571428574</v>
      </c>
      <c r="J61" s="426">
        <v>24</v>
      </c>
      <c r="K61" s="426">
        <v>7066.66</v>
      </c>
      <c r="L61" s="423">
        <v>1.7142850211779088</v>
      </c>
      <c r="M61" s="423">
        <v>294.44416666666666</v>
      </c>
      <c r="N61" s="426">
        <v>4</v>
      </c>
      <c r="O61" s="426">
        <v>1177.77</v>
      </c>
      <c r="P61" s="448">
        <v>0.28571255294477244</v>
      </c>
      <c r="Q61" s="427">
        <v>294.4425</v>
      </c>
    </row>
    <row r="62" spans="1:17" ht="14.4" customHeight="1" x14ac:dyDescent="0.3">
      <c r="A62" s="422" t="s">
        <v>1005</v>
      </c>
      <c r="B62" s="423" t="s">
        <v>404</v>
      </c>
      <c r="C62" s="423" t="s">
        <v>1055</v>
      </c>
      <c r="D62" s="423" t="s">
        <v>1072</v>
      </c>
      <c r="E62" s="423" t="s">
        <v>1073</v>
      </c>
      <c r="F62" s="426"/>
      <c r="G62" s="426"/>
      <c r="H62" s="423"/>
      <c r="I62" s="423"/>
      <c r="J62" s="426">
        <v>7</v>
      </c>
      <c r="K62" s="426">
        <v>77.77</v>
      </c>
      <c r="L62" s="423"/>
      <c r="M62" s="423">
        <v>11.11</v>
      </c>
      <c r="N62" s="426"/>
      <c r="O62" s="426"/>
      <c r="P62" s="448"/>
      <c r="Q62" s="427"/>
    </row>
    <row r="63" spans="1:17" ht="14.4" customHeight="1" x14ac:dyDescent="0.3">
      <c r="A63" s="422" t="s">
        <v>1005</v>
      </c>
      <c r="B63" s="423" t="s">
        <v>404</v>
      </c>
      <c r="C63" s="423" t="s">
        <v>1055</v>
      </c>
      <c r="D63" s="423" t="s">
        <v>1074</v>
      </c>
      <c r="E63" s="423" t="s">
        <v>1059</v>
      </c>
      <c r="F63" s="426">
        <v>310</v>
      </c>
      <c r="G63" s="426">
        <v>115733.34</v>
      </c>
      <c r="H63" s="423">
        <v>1</v>
      </c>
      <c r="I63" s="423">
        <v>373.33335483870968</v>
      </c>
      <c r="J63" s="426">
        <v>260</v>
      </c>
      <c r="K63" s="426">
        <v>97066.66</v>
      </c>
      <c r="L63" s="423">
        <v>0.83870957150290493</v>
      </c>
      <c r="M63" s="423">
        <v>373.3333076923077</v>
      </c>
      <c r="N63" s="426">
        <v>168</v>
      </c>
      <c r="O63" s="426">
        <v>62720</v>
      </c>
      <c r="P63" s="448">
        <v>0.54193545265348775</v>
      </c>
      <c r="Q63" s="427">
        <v>373.33333333333331</v>
      </c>
    </row>
    <row r="64" spans="1:17" ht="14.4" customHeight="1" x14ac:dyDescent="0.3">
      <c r="A64" s="422" t="s">
        <v>1005</v>
      </c>
      <c r="B64" s="423" t="s">
        <v>404</v>
      </c>
      <c r="C64" s="423" t="s">
        <v>1055</v>
      </c>
      <c r="D64" s="423" t="s">
        <v>1075</v>
      </c>
      <c r="E64" s="423" t="s">
        <v>1076</v>
      </c>
      <c r="F64" s="426">
        <v>102</v>
      </c>
      <c r="G64" s="426">
        <v>19040</v>
      </c>
      <c r="H64" s="423">
        <v>1</v>
      </c>
      <c r="I64" s="423">
        <v>186.66666666666666</v>
      </c>
      <c r="J64" s="426">
        <v>93</v>
      </c>
      <c r="K64" s="426">
        <v>17360.010000000002</v>
      </c>
      <c r="L64" s="423">
        <v>0.91176523109243712</v>
      </c>
      <c r="M64" s="423">
        <v>186.66677419354841</v>
      </c>
      <c r="N64" s="426">
        <v>71</v>
      </c>
      <c r="O64" s="426">
        <v>14988.9</v>
      </c>
      <c r="P64" s="448">
        <v>0.78723214285714282</v>
      </c>
      <c r="Q64" s="427">
        <v>211.1112676056338</v>
      </c>
    </row>
    <row r="65" spans="1:17" ht="14.4" customHeight="1" x14ac:dyDescent="0.3">
      <c r="A65" s="422" t="s">
        <v>1005</v>
      </c>
      <c r="B65" s="423" t="s">
        <v>404</v>
      </c>
      <c r="C65" s="423" t="s">
        <v>1055</v>
      </c>
      <c r="D65" s="423" t="s">
        <v>1077</v>
      </c>
      <c r="E65" s="423" t="s">
        <v>1078</v>
      </c>
      <c r="F65" s="426">
        <v>4</v>
      </c>
      <c r="G65" s="426">
        <v>2333.33</v>
      </c>
      <c r="H65" s="423">
        <v>1</v>
      </c>
      <c r="I65" s="423">
        <v>583.33249999999998</v>
      </c>
      <c r="J65" s="426">
        <v>12</v>
      </c>
      <c r="K65" s="426">
        <v>6999.99</v>
      </c>
      <c r="L65" s="423">
        <v>3</v>
      </c>
      <c r="M65" s="423">
        <v>583.33249999999998</v>
      </c>
      <c r="N65" s="426">
        <v>20</v>
      </c>
      <c r="O65" s="426">
        <v>11666.66</v>
      </c>
      <c r="P65" s="448">
        <v>5.0000042857204079</v>
      </c>
      <c r="Q65" s="427">
        <v>583.33299999999997</v>
      </c>
    </row>
    <row r="66" spans="1:17" ht="14.4" customHeight="1" x14ac:dyDescent="0.3">
      <c r="A66" s="422" t="s">
        <v>1005</v>
      </c>
      <c r="B66" s="423" t="s">
        <v>404</v>
      </c>
      <c r="C66" s="423" t="s">
        <v>1055</v>
      </c>
      <c r="D66" s="423" t="s">
        <v>1079</v>
      </c>
      <c r="E66" s="423" t="s">
        <v>1080</v>
      </c>
      <c r="F66" s="426">
        <v>18</v>
      </c>
      <c r="G66" s="426">
        <v>8400</v>
      </c>
      <c r="H66" s="423">
        <v>1</v>
      </c>
      <c r="I66" s="423">
        <v>466.66666666666669</v>
      </c>
      <c r="J66" s="426">
        <v>24</v>
      </c>
      <c r="K66" s="426">
        <v>11200.01</v>
      </c>
      <c r="L66" s="423">
        <v>1.3333345238095238</v>
      </c>
      <c r="M66" s="423">
        <v>466.66708333333332</v>
      </c>
      <c r="N66" s="426">
        <v>25</v>
      </c>
      <c r="O66" s="426">
        <v>11666.66</v>
      </c>
      <c r="P66" s="448">
        <v>1.3888880952380953</v>
      </c>
      <c r="Q66" s="427">
        <v>466.66640000000001</v>
      </c>
    </row>
    <row r="67" spans="1:17" ht="14.4" customHeight="1" x14ac:dyDescent="0.3">
      <c r="A67" s="422" t="s">
        <v>1005</v>
      </c>
      <c r="B67" s="423" t="s">
        <v>404</v>
      </c>
      <c r="C67" s="423" t="s">
        <v>1055</v>
      </c>
      <c r="D67" s="423" t="s">
        <v>1081</v>
      </c>
      <c r="E67" s="423" t="s">
        <v>1082</v>
      </c>
      <c r="F67" s="426">
        <v>28</v>
      </c>
      <c r="G67" s="426">
        <v>1400</v>
      </c>
      <c r="H67" s="423">
        <v>1</v>
      </c>
      <c r="I67" s="423">
        <v>50</v>
      </c>
      <c r="J67" s="426">
        <v>24</v>
      </c>
      <c r="K67" s="426">
        <v>1200</v>
      </c>
      <c r="L67" s="423">
        <v>0.8571428571428571</v>
      </c>
      <c r="M67" s="423">
        <v>50</v>
      </c>
      <c r="N67" s="426">
        <v>14</v>
      </c>
      <c r="O67" s="426">
        <v>700</v>
      </c>
      <c r="P67" s="448">
        <v>0.5</v>
      </c>
      <c r="Q67" s="427">
        <v>50</v>
      </c>
    </row>
    <row r="68" spans="1:17" ht="14.4" customHeight="1" x14ac:dyDescent="0.3">
      <c r="A68" s="422" t="s">
        <v>1005</v>
      </c>
      <c r="B68" s="423" t="s">
        <v>404</v>
      </c>
      <c r="C68" s="423" t="s">
        <v>1055</v>
      </c>
      <c r="D68" s="423" t="s">
        <v>1083</v>
      </c>
      <c r="E68" s="423" t="s">
        <v>1084</v>
      </c>
      <c r="F68" s="426">
        <v>59</v>
      </c>
      <c r="G68" s="426">
        <v>5965.55</v>
      </c>
      <c r="H68" s="423">
        <v>1</v>
      </c>
      <c r="I68" s="423">
        <v>101.11101694915254</v>
      </c>
      <c r="J68" s="426">
        <v>97</v>
      </c>
      <c r="K68" s="426">
        <v>9807.7800000000007</v>
      </c>
      <c r="L68" s="423">
        <v>1.644069700195288</v>
      </c>
      <c r="M68" s="423">
        <v>101.11113402061856</v>
      </c>
      <c r="N68" s="426">
        <v>40</v>
      </c>
      <c r="O68" s="426">
        <v>4044.45</v>
      </c>
      <c r="P68" s="448">
        <v>0.67796766433941547</v>
      </c>
      <c r="Q68" s="427">
        <v>101.11125</v>
      </c>
    </row>
    <row r="69" spans="1:17" ht="14.4" customHeight="1" x14ac:dyDescent="0.3">
      <c r="A69" s="422" t="s">
        <v>1005</v>
      </c>
      <c r="B69" s="423" t="s">
        <v>404</v>
      </c>
      <c r="C69" s="423" t="s">
        <v>1055</v>
      </c>
      <c r="D69" s="423" t="s">
        <v>1085</v>
      </c>
      <c r="E69" s="423" t="s">
        <v>1086</v>
      </c>
      <c r="F69" s="426">
        <v>18</v>
      </c>
      <c r="G69" s="426">
        <v>1380</v>
      </c>
      <c r="H69" s="423">
        <v>1</v>
      </c>
      <c r="I69" s="423">
        <v>76.666666666666671</v>
      </c>
      <c r="J69" s="426">
        <v>42</v>
      </c>
      <c r="K69" s="426">
        <v>3219.99</v>
      </c>
      <c r="L69" s="423">
        <v>2.3333260869565216</v>
      </c>
      <c r="M69" s="423">
        <v>76.666428571428568</v>
      </c>
      <c r="N69" s="426">
        <v>10</v>
      </c>
      <c r="O69" s="426">
        <v>766.68000000000006</v>
      </c>
      <c r="P69" s="448">
        <v>0.55556521739130438</v>
      </c>
      <c r="Q69" s="427">
        <v>76.668000000000006</v>
      </c>
    </row>
    <row r="70" spans="1:17" ht="14.4" customHeight="1" x14ac:dyDescent="0.3">
      <c r="A70" s="422" t="s">
        <v>1005</v>
      </c>
      <c r="B70" s="423" t="s">
        <v>404</v>
      </c>
      <c r="C70" s="423" t="s">
        <v>1055</v>
      </c>
      <c r="D70" s="423" t="s">
        <v>1087</v>
      </c>
      <c r="E70" s="423" t="s">
        <v>1088</v>
      </c>
      <c r="F70" s="426">
        <v>176</v>
      </c>
      <c r="G70" s="426">
        <v>0</v>
      </c>
      <c r="H70" s="423"/>
      <c r="I70" s="423">
        <v>0</v>
      </c>
      <c r="J70" s="426">
        <v>155</v>
      </c>
      <c r="K70" s="426">
        <v>0</v>
      </c>
      <c r="L70" s="423"/>
      <c r="M70" s="423">
        <v>0</v>
      </c>
      <c r="N70" s="426">
        <v>135</v>
      </c>
      <c r="O70" s="426">
        <v>0</v>
      </c>
      <c r="P70" s="448"/>
      <c r="Q70" s="427">
        <v>0</v>
      </c>
    </row>
    <row r="71" spans="1:17" ht="14.4" customHeight="1" x14ac:dyDescent="0.3">
      <c r="A71" s="422" t="s">
        <v>1005</v>
      </c>
      <c r="B71" s="423" t="s">
        <v>404</v>
      </c>
      <c r="C71" s="423" t="s">
        <v>1055</v>
      </c>
      <c r="D71" s="423" t="s">
        <v>1089</v>
      </c>
      <c r="E71" s="423" t="s">
        <v>1090</v>
      </c>
      <c r="F71" s="426">
        <v>96</v>
      </c>
      <c r="G71" s="426">
        <v>29333.339999999997</v>
      </c>
      <c r="H71" s="423">
        <v>1</v>
      </c>
      <c r="I71" s="423">
        <v>305.55562499999996</v>
      </c>
      <c r="J71" s="426">
        <v>77</v>
      </c>
      <c r="K71" s="426">
        <v>23527.78</v>
      </c>
      <c r="L71" s="423">
        <v>0.80208322679926669</v>
      </c>
      <c r="M71" s="423">
        <v>305.55558441558441</v>
      </c>
      <c r="N71" s="426">
        <v>85</v>
      </c>
      <c r="O71" s="426">
        <v>25972.23</v>
      </c>
      <c r="P71" s="448">
        <v>0.88541673058710679</v>
      </c>
      <c r="Q71" s="427">
        <v>305.55564705882352</v>
      </c>
    </row>
    <row r="72" spans="1:17" ht="14.4" customHeight="1" x14ac:dyDescent="0.3">
      <c r="A72" s="422" t="s">
        <v>1005</v>
      </c>
      <c r="B72" s="423" t="s">
        <v>404</v>
      </c>
      <c r="C72" s="423" t="s">
        <v>1055</v>
      </c>
      <c r="D72" s="423" t="s">
        <v>1091</v>
      </c>
      <c r="E72" s="423" t="s">
        <v>1092</v>
      </c>
      <c r="F72" s="426">
        <v>40</v>
      </c>
      <c r="G72" s="426">
        <v>0</v>
      </c>
      <c r="H72" s="423"/>
      <c r="I72" s="423">
        <v>0</v>
      </c>
      <c r="J72" s="426">
        <v>20</v>
      </c>
      <c r="K72" s="426">
        <v>0</v>
      </c>
      <c r="L72" s="423"/>
      <c r="M72" s="423">
        <v>0</v>
      </c>
      <c r="N72" s="426">
        <v>34</v>
      </c>
      <c r="O72" s="426">
        <v>1133.3399999999999</v>
      </c>
      <c r="P72" s="448"/>
      <c r="Q72" s="427">
        <v>33.333529411764701</v>
      </c>
    </row>
    <row r="73" spans="1:17" ht="14.4" customHeight="1" x14ac:dyDescent="0.3">
      <c r="A73" s="422" t="s">
        <v>1005</v>
      </c>
      <c r="B73" s="423" t="s">
        <v>404</v>
      </c>
      <c r="C73" s="423" t="s">
        <v>1055</v>
      </c>
      <c r="D73" s="423" t="s">
        <v>1093</v>
      </c>
      <c r="E73" s="423" t="s">
        <v>1094</v>
      </c>
      <c r="F73" s="426">
        <v>52</v>
      </c>
      <c r="G73" s="426">
        <v>23688.9</v>
      </c>
      <c r="H73" s="423">
        <v>1</v>
      </c>
      <c r="I73" s="423">
        <v>455.55576923076927</v>
      </c>
      <c r="J73" s="426">
        <v>65</v>
      </c>
      <c r="K73" s="426">
        <v>29611.100000000002</v>
      </c>
      <c r="L73" s="423">
        <v>1.249998944653403</v>
      </c>
      <c r="M73" s="423">
        <v>455.55538461538464</v>
      </c>
      <c r="N73" s="426">
        <v>102</v>
      </c>
      <c r="O73" s="426">
        <v>46466.67</v>
      </c>
      <c r="P73" s="448">
        <v>1.9615376822055897</v>
      </c>
      <c r="Q73" s="427">
        <v>455.55558823529412</v>
      </c>
    </row>
    <row r="74" spans="1:17" ht="14.4" customHeight="1" x14ac:dyDescent="0.3">
      <c r="A74" s="422" t="s">
        <v>1005</v>
      </c>
      <c r="B74" s="423" t="s">
        <v>404</v>
      </c>
      <c r="C74" s="423" t="s">
        <v>1055</v>
      </c>
      <c r="D74" s="423" t="s">
        <v>1095</v>
      </c>
      <c r="E74" s="423" t="s">
        <v>1096</v>
      </c>
      <c r="F74" s="426">
        <v>100</v>
      </c>
      <c r="G74" s="426">
        <v>7777.78</v>
      </c>
      <c r="H74" s="423">
        <v>1</v>
      </c>
      <c r="I74" s="423">
        <v>77.777799999999999</v>
      </c>
      <c r="J74" s="426">
        <v>89</v>
      </c>
      <c r="K74" s="426">
        <v>6922.23</v>
      </c>
      <c r="L74" s="423">
        <v>0.89000074571407262</v>
      </c>
      <c r="M74" s="423">
        <v>77.777865168539321</v>
      </c>
      <c r="N74" s="426">
        <v>86</v>
      </c>
      <c r="O74" s="426">
        <v>6688.9000000000005</v>
      </c>
      <c r="P74" s="448">
        <v>0.86000118285680505</v>
      </c>
      <c r="Q74" s="427">
        <v>77.777906976744191</v>
      </c>
    </row>
    <row r="75" spans="1:17" ht="14.4" customHeight="1" x14ac:dyDescent="0.3">
      <c r="A75" s="422" t="s">
        <v>1005</v>
      </c>
      <c r="B75" s="423" t="s">
        <v>404</v>
      </c>
      <c r="C75" s="423" t="s">
        <v>1055</v>
      </c>
      <c r="D75" s="423" t="s">
        <v>1097</v>
      </c>
      <c r="E75" s="423" t="s">
        <v>1098</v>
      </c>
      <c r="F75" s="426">
        <v>3</v>
      </c>
      <c r="G75" s="426">
        <v>810</v>
      </c>
      <c r="H75" s="423">
        <v>1</v>
      </c>
      <c r="I75" s="423">
        <v>270</v>
      </c>
      <c r="J75" s="426"/>
      <c r="K75" s="426"/>
      <c r="L75" s="423"/>
      <c r="M75" s="423"/>
      <c r="N75" s="426"/>
      <c r="O75" s="426"/>
      <c r="P75" s="448"/>
      <c r="Q75" s="427"/>
    </row>
    <row r="76" spans="1:17" ht="14.4" customHeight="1" x14ac:dyDescent="0.3">
      <c r="A76" s="422" t="s">
        <v>1005</v>
      </c>
      <c r="B76" s="423" t="s">
        <v>404</v>
      </c>
      <c r="C76" s="423" t="s">
        <v>1055</v>
      </c>
      <c r="D76" s="423" t="s">
        <v>1099</v>
      </c>
      <c r="E76" s="423" t="s">
        <v>1100</v>
      </c>
      <c r="F76" s="426">
        <v>171</v>
      </c>
      <c r="G76" s="426">
        <v>15200</v>
      </c>
      <c r="H76" s="423">
        <v>1</v>
      </c>
      <c r="I76" s="423">
        <v>88.888888888888886</v>
      </c>
      <c r="J76" s="426">
        <v>121</v>
      </c>
      <c r="K76" s="426">
        <v>10755.560000000001</v>
      </c>
      <c r="L76" s="423">
        <v>0.70760263157894743</v>
      </c>
      <c r="M76" s="423">
        <v>88.888925619834723</v>
      </c>
      <c r="N76" s="426">
        <v>132</v>
      </c>
      <c r="O76" s="426">
        <v>12466.67</v>
      </c>
      <c r="P76" s="448">
        <v>0.8201756578947369</v>
      </c>
      <c r="Q76" s="427">
        <v>94.444469696969691</v>
      </c>
    </row>
    <row r="77" spans="1:17" ht="14.4" customHeight="1" x14ac:dyDescent="0.3">
      <c r="A77" s="422" t="s">
        <v>1005</v>
      </c>
      <c r="B77" s="423" t="s">
        <v>404</v>
      </c>
      <c r="C77" s="423" t="s">
        <v>1055</v>
      </c>
      <c r="D77" s="423" t="s">
        <v>1101</v>
      </c>
      <c r="E77" s="423" t="s">
        <v>1102</v>
      </c>
      <c r="F77" s="426">
        <v>65</v>
      </c>
      <c r="G77" s="426">
        <v>2816.66</v>
      </c>
      <c r="H77" s="423">
        <v>1</v>
      </c>
      <c r="I77" s="423">
        <v>43.333230769230767</v>
      </c>
      <c r="J77" s="426">
        <v>81</v>
      </c>
      <c r="K77" s="426">
        <v>3510</v>
      </c>
      <c r="L77" s="423">
        <v>1.2461567956373862</v>
      </c>
      <c r="M77" s="423">
        <v>43.333333333333336</v>
      </c>
      <c r="N77" s="426">
        <v>34</v>
      </c>
      <c r="O77" s="426">
        <v>1473.3400000000001</v>
      </c>
      <c r="P77" s="448">
        <v>0.52308052800124982</v>
      </c>
      <c r="Q77" s="427">
        <v>43.333529411764708</v>
      </c>
    </row>
    <row r="78" spans="1:17" ht="14.4" customHeight="1" x14ac:dyDescent="0.3">
      <c r="A78" s="422" t="s">
        <v>1005</v>
      </c>
      <c r="B78" s="423" t="s">
        <v>404</v>
      </c>
      <c r="C78" s="423" t="s">
        <v>1055</v>
      </c>
      <c r="D78" s="423" t="s">
        <v>1103</v>
      </c>
      <c r="E78" s="423" t="s">
        <v>1104</v>
      </c>
      <c r="F78" s="426">
        <v>2</v>
      </c>
      <c r="G78" s="426">
        <v>193.33</v>
      </c>
      <c r="H78" s="423">
        <v>1</v>
      </c>
      <c r="I78" s="423">
        <v>96.665000000000006</v>
      </c>
      <c r="J78" s="426"/>
      <c r="K78" s="426"/>
      <c r="L78" s="423"/>
      <c r="M78" s="423"/>
      <c r="N78" s="426"/>
      <c r="O78" s="426"/>
      <c r="P78" s="448"/>
      <c r="Q78" s="427"/>
    </row>
    <row r="79" spans="1:17" ht="14.4" customHeight="1" x14ac:dyDescent="0.3">
      <c r="A79" s="422" t="s">
        <v>1005</v>
      </c>
      <c r="B79" s="423" t="s">
        <v>404</v>
      </c>
      <c r="C79" s="423" t="s">
        <v>1055</v>
      </c>
      <c r="D79" s="423" t="s">
        <v>1105</v>
      </c>
      <c r="E79" s="423" t="s">
        <v>1106</v>
      </c>
      <c r="F79" s="426"/>
      <c r="G79" s="426"/>
      <c r="H79" s="423"/>
      <c r="I79" s="423"/>
      <c r="J79" s="426"/>
      <c r="K79" s="426"/>
      <c r="L79" s="423"/>
      <c r="M79" s="423"/>
      <c r="N79" s="426">
        <v>3</v>
      </c>
      <c r="O79" s="426">
        <v>586.67000000000007</v>
      </c>
      <c r="P79" s="448"/>
      <c r="Q79" s="427">
        <v>195.5566666666667</v>
      </c>
    </row>
    <row r="80" spans="1:17" ht="14.4" customHeight="1" x14ac:dyDescent="0.3">
      <c r="A80" s="422" t="s">
        <v>1005</v>
      </c>
      <c r="B80" s="423" t="s">
        <v>404</v>
      </c>
      <c r="C80" s="423" t="s">
        <v>1055</v>
      </c>
      <c r="D80" s="423" t="s">
        <v>1107</v>
      </c>
      <c r="E80" s="423" t="s">
        <v>1108</v>
      </c>
      <c r="F80" s="426">
        <v>3</v>
      </c>
      <c r="G80" s="426">
        <v>350</v>
      </c>
      <c r="H80" s="423">
        <v>1</v>
      </c>
      <c r="I80" s="423">
        <v>116.66666666666667</v>
      </c>
      <c r="J80" s="426">
        <v>1</v>
      </c>
      <c r="K80" s="426">
        <v>116.67</v>
      </c>
      <c r="L80" s="423">
        <v>0.33334285714285716</v>
      </c>
      <c r="M80" s="423">
        <v>116.67</v>
      </c>
      <c r="N80" s="426"/>
      <c r="O80" s="426"/>
      <c r="P80" s="448"/>
      <c r="Q80" s="427"/>
    </row>
    <row r="81" spans="1:17" ht="14.4" customHeight="1" x14ac:dyDescent="0.3">
      <c r="A81" s="422" t="s">
        <v>1005</v>
      </c>
      <c r="B81" s="423" t="s">
        <v>404</v>
      </c>
      <c r="C81" s="423" t="s">
        <v>1055</v>
      </c>
      <c r="D81" s="423" t="s">
        <v>1109</v>
      </c>
      <c r="E81" s="423" t="s">
        <v>1110</v>
      </c>
      <c r="F81" s="426"/>
      <c r="G81" s="426"/>
      <c r="H81" s="423"/>
      <c r="I81" s="423"/>
      <c r="J81" s="426"/>
      <c r="K81" s="426"/>
      <c r="L81" s="423"/>
      <c r="M81" s="423"/>
      <c r="N81" s="426">
        <v>2</v>
      </c>
      <c r="O81" s="426">
        <v>97.78</v>
      </c>
      <c r="P81" s="448"/>
      <c r="Q81" s="427">
        <v>48.89</v>
      </c>
    </row>
    <row r="82" spans="1:17" ht="14.4" customHeight="1" x14ac:dyDescent="0.3">
      <c r="A82" s="422" t="s">
        <v>1005</v>
      </c>
      <c r="B82" s="423" t="s">
        <v>404</v>
      </c>
      <c r="C82" s="423" t="s">
        <v>1055</v>
      </c>
      <c r="D82" s="423" t="s">
        <v>1111</v>
      </c>
      <c r="E82" s="423" t="s">
        <v>1112</v>
      </c>
      <c r="F82" s="426"/>
      <c r="G82" s="426"/>
      <c r="H82" s="423"/>
      <c r="I82" s="423"/>
      <c r="J82" s="426"/>
      <c r="K82" s="426"/>
      <c r="L82" s="423"/>
      <c r="M82" s="423"/>
      <c r="N82" s="426">
        <v>1</v>
      </c>
      <c r="O82" s="426">
        <v>292.22000000000003</v>
      </c>
      <c r="P82" s="448"/>
      <c r="Q82" s="427">
        <v>292.22000000000003</v>
      </c>
    </row>
    <row r="83" spans="1:17" ht="14.4" customHeight="1" x14ac:dyDescent="0.3">
      <c r="A83" s="422" t="s">
        <v>1005</v>
      </c>
      <c r="B83" s="423" t="s">
        <v>997</v>
      </c>
      <c r="C83" s="423" t="s">
        <v>1006</v>
      </c>
      <c r="D83" s="423" t="s">
        <v>1008</v>
      </c>
      <c r="E83" s="423"/>
      <c r="F83" s="426"/>
      <c r="G83" s="426"/>
      <c r="H83" s="423"/>
      <c r="I83" s="423"/>
      <c r="J83" s="426"/>
      <c r="K83" s="426"/>
      <c r="L83" s="423"/>
      <c r="M83" s="423"/>
      <c r="N83" s="426">
        <v>2</v>
      </c>
      <c r="O83" s="426">
        <v>226</v>
      </c>
      <c r="P83" s="448"/>
      <c r="Q83" s="427">
        <v>113</v>
      </c>
    </row>
    <row r="84" spans="1:17" ht="14.4" customHeight="1" x14ac:dyDescent="0.3">
      <c r="A84" s="422" t="s">
        <v>1005</v>
      </c>
      <c r="B84" s="423" t="s">
        <v>997</v>
      </c>
      <c r="C84" s="423" t="s">
        <v>1006</v>
      </c>
      <c r="D84" s="423" t="s">
        <v>1031</v>
      </c>
      <c r="E84" s="423"/>
      <c r="F84" s="426"/>
      <c r="G84" s="426"/>
      <c r="H84" s="423"/>
      <c r="I84" s="423"/>
      <c r="J84" s="426">
        <v>1</v>
      </c>
      <c r="K84" s="426">
        <v>679</v>
      </c>
      <c r="L84" s="423"/>
      <c r="M84" s="423">
        <v>679</v>
      </c>
      <c r="N84" s="426"/>
      <c r="O84" s="426"/>
      <c r="P84" s="448"/>
      <c r="Q84" s="427"/>
    </row>
    <row r="85" spans="1:17" ht="14.4" customHeight="1" x14ac:dyDescent="0.3">
      <c r="A85" s="422" t="s">
        <v>1005</v>
      </c>
      <c r="B85" s="423" t="s">
        <v>997</v>
      </c>
      <c r="C85" s="423" t="s">
        <v>1055</v>
      </c>
      <c r="D85" s="423" t="s">
        <v>1056</v>
      </c>
      <c r="E85" s="423" t="s">
        <v>1057</v>
      </c>
      <c r="F85" s="426">
        <v>3</v>
      </c>
      <c r="G85" s="426">
        <v>1326.66</v>
      </c>
      <c r="H85" s="423">
        <v>1</v>
      </c>
      <c r="I85" s="423">
        <v>442.22</v>
      </c>
      <c r="J85" s="426">
        <v>3</v>
      </c>
      <c r="K85" s="426">
        <v>1326.66</v>
      </c>
      <c r="L85" s="423">
        <v>1</v>
      </c>
      <c r="M85" s="423">
        <v>442.22</v>
      </c>
      <c r="N85" s="426">
        <v>9</v>
      </c>
      <c r="O85" s="426">
        <v>4280.01</v>
      </c>
      <c r="P85" s="448">
        <v>3.2261544027859435</v>
      </c>
      <c r="Q85" s="427">
        <v>475.55666666666667</v>
      </c>
    </row>
    <row r="86" spans="1:17" ht="14.4" customHeight="1" x14ac:dyDescent="0.3">
      <c r="A86" s="422" t="s">
        <v>1005</v>
      </c>
      <c r="B86" s="423" t="s">
        <v>997</v>
      </c>
      <c r="C86" s="423" t="s">
        <v>1055</v>
      </c>
      <c r="D86" s="423" t="s">
        <v>1058</v>
      </c>
      <c r="E86" s="423" t="s">
        <v>1059</v>
      </c>
      <c r="F86" s="426">
        <v>228</v>
      </c>
      <c r="G86" s="426">
        <v>93226.66</v>
      </c>
      <c r="H86" s="423">
        <v>1</v>
      </c>
      <c r="I86" s="423">
        <v>408.88885964912282</v>
      </c>
      <c r="J86" s="426">
        <v>147</v>
      </c>
      <c r="K86" s="426">
        <v>66966.66</v>
      </c>
      <c r="L86" s="423">
        <v>0.71832091807214804</v>
      </c>
      <c r="M86" s="423">
        <v>455.55551020408166</v>
      </c>
      <c r="N86" s="426">
        <v>140</v>
      </c>
      <c r="O86" s="426">
        <v>63777.770000000004</v>
      </c>
      <c r="P86" s="448">
        <v>0.68411514474507618</v>
      </c>
      <c r="Q86" s="427">
        <v>455.55550000000005</v>
      </c>
    </row>
    <row r="87" spans="1:17" ht="14.4" customHeight="1" x14ac:dyDescent="0.3">
      <c r="A87" s="422" t="s">
        <v>1005</v>
      </c>
      <c r="B87" s="423" t="s">
        <v>997</v>
      </c>
      <c r="C87" s="423" t="s">
        <v>1055</v>
      </c>
      <c r="D87" s="423" t="s">
        <v>1113</v>
      </c>
      <c r="E87" s="423" t="s">
        <v>1114</v>
      </c>
      <c r="F87" s="426">
        <v>19</v>
      </c>
      <c r="G87" s="426">
        <v>2005.56</v>
      </c>
      <c r="H87" s="423">
        <v>1</v>
      </c>
      <c r="I87" s="423">
        <v>105.55578947368421</v>
      </c>
      <c r="J87" s="426">
        <v>29</v>
      </c>
      <c r="K87" s="426">
        <v>3061.1100000000006</v>
      </c>
      <c r="L87" s="423">
        <v>1.5263118530485253</v>
      </c>
      <c r="M87" s="423">
        <v>105.55551724137933</v>
      </c>
      <c r="N87" s="426">
        <v>27</v>
      </c>
      <c r="O87" s="426">
        <v>2850.0099999999998</v>
      </c>
      <c r="P87" s="448">
        <v>1.421054468577355</v>
      </c>
      <c r="Q87" s="427">
        <v>105.55592592592592</v>
      </c>
    </row>
    <row r="88" spans="1:17" ht="14.4" customHeight="1" x14ac:dyDescent="0.3">
      <c r="A88" s="422" t="s">
        <v>1005</v>
      </c>
      <c r="B88" s="423" t="s">
        <v>997</v>
      </c>
      <c r="C88" s="423" t="s">
        <v>1055</v>
      </c>
      <c r="D88" s="423" t="s">
        <v>1060</v>
      </c>
      <c r="E88" s="423" t="s">
        <v>1061</v>
      </c>
      <c r="F88" s="426">
        <v>968</v>
      </c>
      <c r="G88" s="426">
        <v>75288.88</v>
      </c>
      <c r="H88" s="423">
        <v>1</v>
      </c>
      <c r="I88" s="423">
        <v>77.777768595041323</v>
      </c>
      <c r="J88" s="426">
        <v>733</v>
      </c>
      <c r="K88" s="426">
        <v>57011.11</v>
      </c>
      <c r="L88" s="423">
        <v>0.75723147960229975</v>
      </c>
      <c r="M88" s="423">
        <v>77.777776261937248</v>
      </c>
      <c r="N88" s="426">
        <v>995</v>
      </c>
      <c r="O88" s="426">
        <v>77388.88</v>
      </c>
      <c r="P88" s="448">
        <v>1.027892565276572</v>
      </c>
      <c r="Q88" s="427">
        <v>77.777768844221114</v>
      </c>
    </row>
    <row r="89" spans="1:17" ht="14.4" customHeight="1" x14ac:dyDescent="0.3">
      <c r="A89" s="422" t="s">
        <v>1005</v>
      </c>
      <c r="B89" s="423" t="s">
        <v>997</v>
      </c>
      <c r="C89" s="423" t="s">
        <v>1055</v>
      </c>
      <c r="D89" s="423" t="s">
        <v>1062</v>
      </c>
      <c r="E89" s="423" t="s">
        <v>1063</v>
      </c>
      <c r="F89" s="426">
        <v>2</v>
      </c>
      <c r="G89" s="426">
        <v>500</v>
      </c>
      <c r="H89" s="423">
        <v>1</v>
      </c>
      <c r="I89" s="423">
        <v>250</v>
      </c>
      <c r="J89" s="426">
        <v>3</v>
      </c>
      <c r="K89" s="426">
        <v>750</v>
      </c>
      <c r="L89" s="423">
        <v>1.5</v>
      </c>
      <c r="M89" s="423">
        <v>250</v>
      </c>
      <c r="N89" s="426">
        <v>1</v>
      </c>
      <c r="O89" s="426">
        <v>250</v>
      </c>
      <c r="P89" s="448">
        <v>0.5</v>
      </c>
      <c r="Q89" s="427">
        <v>250</v>
      </c>
    </row>
    <row r="90" spans="1:17" ht="14.4" customHeight="1" x14ac:dyDescent="0.3">
      <c r="A90" s="422" t="s">
        <v>1005</v>
      </c>
      <c r="B90" s="423" t="s">
        <v>997</v>
      </c>
      <c r="C90" s="423" t="s">
        <v>1055</v>
      </c>
      <c r="D90" s="423" t="s">
        <v>1066</v>
      </c>
      <c r="E90" s="423" t="s">
        <v>1067</v>
      </c>
      <c r="F90" s="426">
        <v>240</v>
      </c>
      <c r="G90" s="426">
        <v>26666.679999999997</v>
      </c>
      <c r="H90" s="423">
        <v>1</v>
      </c>
      <c r="I90" s="423">
        <v>111.11116666666665</v>
      </c>
      <c r="J90" s="426">
        <v>221</v>
      </c>
      <c r="K90" s="426">
        <v>24555.559999999998</v>
      </c>
      <c r="L90" s="423">
        <v>0.92083303958348028</v>
      </c>
      <c r="M90" s="423">
        <v>111.11113122171945</v>
      </c>
      <c r="N90" s="426">
        <v>304</v>
      </c>
      <c r="O90" s="426">
        <v>35466.67</v>
      </c>
      <c r="P90" s="448">
        <v>1.32999946000027</v>
      </c>
      <c r="Q90" s="427">
        <v>116.66667763157893</v>
      </c>
    </row>
    <row r="91" spans="1:17" ht="14.4" customHeight="1" x14ac:dyDescent="0.3">
      <c r="A91" s="422" t="s">
        <v>1005</v>
      </c>
      <c r="B91" s="423" t="s">
        <v>997</v>
      </c>
      <c r="C91" s="423" t="s">
        <v>1055</v>
      </c>
      <c r="D91" s="423" t="s">
        <v>1115</v>
      </c>
      <c r="E91" s="423" t="s">
        <v>1116</v>
      </c>
      <c r="F91" s="426"/>
      <c r="G91" s="426"/>
      <c r="H91" s="423"/>
      <c r="I91" s="423"/>
      <c r="J91" s="426">
        <v>2</v>
      </c>
      <c r="K91" s="426">
        <v>700</v>
      </c>
      <c r="L91" s="423"/>
      <c r="M91" s="423">
        <v>350</v>
      </c>
      <c r="N91" s="426"/>
      <c r="O91" s="426"/>
      <c r="P91" s="448"/>
      <c r="Q91" s="427"/>
    </row>
    <row r="92" spans="1:17" ht="14.4" customHeight="1" x14ac:dyDescent="0.3">
      <c r="A92" s="422" t="s">
        <v>1005</v>
      </c>
      <c r="B92" s="423" t="s">
        <v>997</v>
      </c>
      <c r="C92" s="423" t="s">
        <v>1055</v>
      </c>
      <c r="D92" s="423" t="s">
        <v>1068</v>
      </c>
      <c r="E92" s="423" t="s">
        <v>1069</v>
      </c>
      <c r="F92" s="426">
        <v>478</v>
      </c>
      <c r="G92" s="426">
        <v>116844.44</v>
      </c>
      <c r="H92" s="423">
        <v>1</v>
      </c>
      <c r="I92" s="423">
        <v>244.44443514644351</v>
      </c>
      <c r="J92" s="426">
        <v>352</v>
      </c>
      <c r="K92" s="426">
        <v>94648.89</v>
      </c>
      <c r="L92" s="423">
        <v>0.8100418813252902</v>
      </c>
      <c r="M92" s="423">
        <v>268.88889204545455</v>
      </c>
      <c r="N92" s="426">
        <v>368</v>
      </c>
      <c r="O92" s="426">
        <v>110400</v>
      </c>
      <c r="P92" s="448">
        <v>0.94484598496941741</v>
      </c>
      <c r="Q92" s="427">
        <v>300</v>
      </c>
    </row>
    <row r="93" spans="1:17" ht="14.4" customHeight="1" x14ac:dyDescent="0.3">
      <c r="A93" s="422" t="s">
        <v>1005</v>
      </c>
      <c r="B93" s="423" t="s">
        <v>997</v>
      </c>
      <c r="C93" s="423" t="s">
        <v>1055</v>
      </c>
      <c r="D93" s="423" t="s">
        <v>1070</v>
      </c>
      <c r="E93" s="423" t="s">
        <v>1071</v>
      </c>
      <c r="F93" s="426">
        <v>237</v>
      </c>
      <c r="G93" s="426">
        <v>69783.33</v>
      </c>
      <c r="H93" s="423">
        <v>1</v>
      </c>
      <c r="I93" s="423">
        <v>294.44443037974685</v>
      </c>
      <c r="J93" s="426">
        <v>149</v>
      </c>
      <c r="K93" s="426">
        <v>43872.22</v>
      </c>
      <c r="L93" s="423">
        <v>0.62869198130842996</v>
      </c>
      <c r="M93" s="423">
        <v>294.44442953020138</v>
      </c>
      <c r="N93" s="426">
        <v>115</v>
      </c>
      <c r="O93" s="426">
        <v>33861.11</v>
      </c>
      <c r="P93" s="448">
        <v>0.48523207476628016</v>
      </c>
      <c r="Q93" s="427">
        <v>294.44443478260871</v>
      </c>
    </row>
    <row r="94" spans="1:17" ht="14.4" customHeight="1" x14ac:dyDescent="0.3">
      <c r="A94" s="422" t="s">
        <v>1005</v>
      </c>
      <c r="B94" s="423" t="s">
        <v>997</v>
      </c>
      <c r="C94" s="423" t="s">
        <v>1055</v>
      </c>
      <c r="D94" s="423" t="s">
        <v>1074</v>
      </c>
      <c r="E94" s="423" t="s">
        <v>1059</v>
      </c>
      <c r="F94" s="426">
        <v>235</v>
      </c>
      <c r="G94" s="426">
        <v>87733.33</v>
      </c>
      <c r="H94" s="423">
        <v>1</v>
      </c>
      <c r="I94" s="423">
        <v>373.3333191489362</v>
      </c>
      <c r="J94" s="426">
        <v>243</v>
      </c>
      <c r="K94" s="426">
        <v>90720.01</v>
      </c>
      <c r="L94" s="423">
        <v>1.034042706460589</v>
      </c>
      <c r="M94" s="423">
        <v>373.33337448559666</v>
      </c>
      <c r="N94" s="426">
        <v>240</v>
      </c>
      <c r="O94" s="426">
        <v>89600.01</v>
      </c>
      <c r="P94" s="448">
        <v>1.0212767485287517</v>
      </c>
      <c r="Q94" s="427">
        <v>373.33337499999999</v>
      </c>
    </row>
    <row r="95" spans="1:17" ht="14.4" customHeight="1" x14ac:dyDescent="0.3">
      <c r="A95" s="422" t="s">
        <v>1005</v>
      </c>
      <c r="B95" s="423" t="s">
        <v>997</v>
      </c>
      <c r="C95" s="423" t="s">
        <v>1055</v>
      </c>
      <c r="D95" s="423" t="s">
        <v>1075</v>
      </c>
      <c r="E95" s="423" t="s">
        <v>1076</v>
      </c>
      <c r="F95" s="426">
        <v>11</v>
      </c>
      <c r="G95" s="426">
        <v>2053.33</v>
      </c>
      <c r="H95" s="423">
        <v>1</v>
      </c>
      <c r="I95" s="423">
        <v>186.66636363636363</v>
      </c>
      <c r="J95" s="426">
        <v>7</v>
      </c>
      <c r="K95" s="426">
        <v>1306.67</v>
      </c>
      <c r="L95" s="423">
        <v>0.63636629280242341</v>
      </c>
      <c r="M95" s="423">
        <v>186.66714285714286</v>
      </c>
      <c r="N95" s="426">
        <v>16</v>
      </c>
      <c r="O95" s="426">
        <v>3377.78</v>
      </c>
      <c r="P95" s="448">
        <v>1.645025397768503</v>
      </c>
      <c r="Q95" s="427">
        <v>211.11125000000001</v>
      </c>
    </row>
    <row r="96" spans="1:17" ht="14.4" customHeight="1" x14ac:dyDescent="0.3">
      <c r="A96" s="422" t="s">
        <v>1005</v>
      </c>
      <c r="B96" s="423" t="s">
        <v>997</v>
      </c>
      <c r="C96" s="423" t="s">
        <v>1055</v>
      </c>
      <c r="D96" s="423" t="s">
        <v>1077</v>
      </c>
      <c r="E96" s="423" t="s">
        <v>1078</v>
      </c>
      <c r="F96" s="426">
        <v>10</v>
      </c>
      <c r="G96" s="426">
        <v>5833.33</v>
      </c>
      <c r="H96" s="423">
        <v>1</v>
      </c>
      <c r="I96" s="423">
        <v>583.33299999999997</v>
      </c>
      <c r="J96" s="426">
        <v>15</v>
      </c>
      <c r="K96" s="426">
        <v>8750</v>
      </c>
      <c r="L96" s="423">
        <v>1.500000857143347</v>
      </c>
      <c r="M96" s="423">
        <v>583.33333333333337</v>
      </c>
      <c r="N96" s="426">
        <v>10</v>
      </c>
      <c r="O96" s="426">
        <v>5833.34</v>
      </c>
      <c r="P96" s="448">
        <v>1.0000017142866939</v>
      </c>
      <c r="Q96" s="427">
        <v>583.33400000000006</v>
      </c>
    </row>
    <row r="97" spans="1:17" ht="14.4" customHeight="1" x14ac:dyDescent="0.3">
      <c r="A97" s="422" t="s">
        <v>1005</v>
      </c>
      <c r="B97" s="423" t="s">
        <v>997</v>
      </c>
      <c r="C97" s="423" t="s">
        <v>1055</v>
      </c>
      <c r="D97" s="423" t="s">
        <v>1079</v>
      </c>
      <c r="E97" s="423" t="s">
        <v>1080</v>
      </c>
      <c r="F97" s="426">
        <v>39</v>
      </c>
      <c r="G97" s="426">
        <v>18200</v>
      </c>
      <c r="H97" s="423">
        <v>1</v>
      </c>
      <c r="I97" s="423">
        <v>466.66666666666669</v>
      </c>
      <c r="J97" s="426">
        <v>52</v>
      </c>
      <c r="K97" s="426">
        <v>24266.660000000003</v>
      </c>
      <c r="L97" s="423">
        <v>1.3333329670329672</v>
      </c>
      <c r="M97" s="423">
        <v>466.66653846153855</v>
      </c>
      <c r="N97" s="426">
        <v>71</v>
      </c>
      <c r="O97" s="426">
        <v>33133.340000000004</v>
      </c>
      <c r="P97" s="448">
        <v>1.820513186813187</v>
      </c>
      <c r="Q97" s="427">
        <v>466.66676056338031</v>
      </c>
    </row>
    <row r="98" spans="1:17" ht="14.4" customHeight="1" x14ac:dyDescent="0.3">
      <c r="A98" s="422" t="s">
        <v>1005</v>
      </c>
      <c r="B98" s="423" t="s">
        <v>997</v>
      </c>
      <c r="C98" s="423" t="s">
        <v>1055</v>
      </c>
      <c r="D98" s="423" t="s">
        <v>1081</v>
      </c>
      <c r="E98" s="423" t="s">
        <v>1082</v>
      </c>
      <c r="F98" s="426">
        <v>17</v>
      </c>
      <c r="G98" s="426">
        <v>850</v>
      </c>
      <c r="H98" s="423">
        <v>1</v>
      </c>
      <c r="I98" s="423">
        <v>50</v>
      </c>
      <c r="J98" s="426">
        <v>19</v>
      </c>
      <c r="K98" s="426">
        <v>950</v>
      </c>
      <c r="L98" s="423">
        <v>1.1176470588235294</v>
      </c>
      <c r="M98" s="423">
        <v>50</v>
      </c>
      <c r="N98" s="426">
        <v>16</v>
      </c>
      <c r="O98" s="426">
        <v>800</v>
      </c>
      <c r="P98" s="448">
        <v>0.94117647058823528</v>
      </c>
      <c r="Q98" s="427">
        <v>50</v>
      </c>
    </row>
    <row r="99" spans="1:17" ht="14.4" customHeight="1" x14ac:dyDescent="0.3">
      <c r="A99" s="422" t="s">
        <v>1005</v>
      </c>
      <c r="B99" s="423" t="s">
        <v>997</v>
      </c>
      <c r="C99" s="423" t="s">
        <v>1055</v>
      </c>
      <c r="D99" s="423" t="s">
        <v>1083</v>
      </c>
      <c r="E99" s="423" t="s">
        <v>1084</v>
      </c>
      <c r="F99" s="426">
        <v>3</v>
      </c>
      <c r="G99" s="426">
        <v>303.33</v>
      </c>
      <c r="H99" s="423">
        <v>1</v>
      </c>
      <c r="I99" s="423">
        <v>101.11</v>
      </c>
      <c r="J99" s="426">
        <v>2</v>
      </c>
      <c r="K99" s="426">
        <v>202.22</v>
      </c>
      <c r="L99" s="423">
        <v>0.66666666666666674</v>
      </c>
      <c r="M99" s="423">
        <v>101.11</v>
      </c>
      <c r="N99" s="426">
        <v>4</v>
      </c>
      <c r="O99" s="426">
        <v>404.44</v>
      </c>
      <c r="P99" s="448">
        <v>1.3333333333333335</v>
      </c>
      <c r="Q99" s="427">
        <v>101.11</v>
      </c>
    </row>
    <row r="100" spans="1:17" ht="14.4" customHeight="1" x14ac:dyDescent="0.3">
      <c r="A100" s="422" t="s">
        <v>1005</v>
      </c>
      <c r="B100" s="423" t="s">
        <v>997</v>
      </c>
      <c r="C100" s="423" t="s">
        <v>1055</v>
      </c>
      <c r="D100" s="423" t="s">
        <v>1085</v>
      </c>
      <c r="E100" s="423" t="s">
        <v>1086</v>
      </c>
      <c r="F100" s="426"/>
      <c r="G100" s="426"/>
      <c r="H100" s="423"/>
      <c r="I100" s="423"/>
      <c r="J100" s="426"/>
      <c r="K100" s="426"/>
      <c r="L100" s="423"/>
      <c r="M100" s="423"/>
      <c r="N100" s="426">
        <v>4</v>
      </c>
      <c r="O100" s="426">
        <v>306.67</v>
      </c>
      <c r="P100" s="448"/>
      <c r="Q100" s="427">
        <v>76.667500000000004</v>
      </c>
    </row>
    <row r="101" spans="1:17" ht="14.4" customHeight="1" x14ac:dyDescent="0.3">
      <c r="A101" s="422" t="s">
        <v>1005</v>
      </c>
      <c r="B101" s="423" t="s">
        <v>997</v>
      </c>
      <c r="C101" s="423" t="s">
        <v>1055</v>
      </c>
      <c r="D101" s="423" t="s">
        <v>1087</v>
      </c>
      <c r="E101" s="423" t="s">
        <v>1088</v>
      </c>
      <c r="F101" s="426">
        <v>1</v>
      </c>
      <c r="G101" s="426">
        <v>0</v>
      </c>
      <c r="H101" s="423"/>
      <c r="I101" s="423">
        <v>0</v>
      </c>
      <c r="J101" s="426">
        <v>1</v>
      </c>
      <c r="K101" s="426">
        <v>0</v>
      </c>
      <c r="L101" s="423"/>
      <c r="M101" s="423">
        <v>0</v>
      </c>
      <c r="N101" s="426">
        <v>1</v>
      </c>
      <c r="O101" s="426">
        <v>0</v>
      </c>
      <c r="P101" s="448"/>
      <c r="Q101" s="427">
        <v>0</v>
      </c>
    </row>
    <row r="102" spans="1:17" ht="14.4" customHeight="1" x14ac:dyDescent="0.3">
      <c r="A102" s="422" t="s">
        <v>1005</v>
      </c>
      <c r="B102" s="423" t="s">
        <v>997</v>
      </c>
      <c r="C102" s="423" t="s">
        <v>1055</v>
      </c>
      <c r="D102" s="423" t="s">
        <v>1089</v>
      </c>
      <c r="E102" s="423" t="s">
        <v>1090</v>
      </c>
      <c r="F102" s="426">
        <v>150</v>
      </c>
      <c r="G102" s="426">
        <v>45833.33</v>
      </c>
      <c r="H102" s="423">
        <v>1</v>
      </c>
      <c r="I102" s="423">
        <v>305.55553333333336</v>
      </c>
      <c r="J102" s="426">
        <v>129</v>
      </c>
      <c r="K102" s="426">
        <v>39416.68</v>
      </c>
      <c r="L102" s="423">
        <v>0.86000035345457115</v>
      </c>
      <c r="M102" s="423">
        <v>305.55565891472867</v>
      </c>
      <c r="N102" s="426">
        <v>148</v>
      </c>
      <c r="O102" s="426">
        <v>45222.229999999996</v>
      </c>
      <c r="P102" s="448">
        <v>0.98666690812122959</v>
      </c>
      <c r="Q102" s="427">
        <v>305.55560810810806</v>
      </c>
    </row>
    <row r="103" spans="1:17" ht="14.4" customHeight="1" x14ac:dyDescent="0.3">
      <c r="A103" s="422" t="s">
        <v>1005</v>
      </c>
      <c r="B103" s="423" t="s">
        <v>997</v>
      </c>
      <c r="C103" s="423" t="s">
        <v>1055</v>
      </c>
      <c r="D103" s="423" t="s">
        <v>1091</v>
      </c>
      <c r="E103" s="423" t="s">
        <v>1092</v>
      </c>
      <c r="F103" s="426">
        <v>132</v>
      </c>
      <c r="G103" s="426">
        <v>0</v>
      </c>
      <c r="H103" s="423"/>
      <c r="I103" s="423">
        <v>0</v>
      </c>
      <c r="J103" s="426">
        <v>70</v>
      </c>
      <c r="K103" s="426">
        <v>0</v>
      </c>
      <c r="L103" s="423"/>
      <c r="M103" s="423">
        <v>0</v>
      </c>
      <c r="N103" s="426">
        <v>116</v>
      </c>
      <c r="O103" s="426">
        <v>3866.66</v>
      </c>
      <c r="P103" s="448"/>
      <c r="Q103" s="427">
        <v>33.333275862068966</v>
      </c>
    </row>
    <row r="104" spans="1:17" ht="14.4" customHeight="1" x14ac:dyDescent="0.3">
      <c r="A104" s="422" t="s">
        <v>1005</v>
      </c>
      <c r="B104" s="423" t="s">
        <v>997</v>
      </c>
      <c r="C104" s="423" t="s">
        <v>1055</v>
      </c>
      <c r="D104" s="423" t="s">
        <v>1093</v>
      </c>
      <c r="E104" s="423" t="s">
        <v>1094</v>
      </c>
      <c r="F104" s="426">
        <v>141</v>
      </c>
      <c r="G104" s="426">
        <v>64233.320000000007</v>
      </c>
      <c r="H104" s="423">
        <v>1</v>
      </c>
      <c r="I104" s="423">
        <v>455.55546099290785</v>
      </c>
      <c r="J104" s="426">
        <v>137</v>
      </c>
      <c r="K104" s="426">
        <v>62411.100000000006</v>
      </c>
      <c r="L104" s="423">
        <v>0.97163123438115917</v>
      </c>
      <c r="M104" s="423">
        <v>455.55547445255479</v>
      </c>
      <c r="N104" s="426">
        <v>160</v>
      </c>
      <c r="O104" s="426">
        <v>72888.89</v>
      </c>
      <c r="P104" s="448">
        <v>1.1347520258955943</v>
      </c>
      <c r="Q104" s="427">
        <v>455.55556250000001</v>
      </c>
    </row>
    <row r="105" spans="1:17" ht="14.4" customHeight="1" x14ac:dyDescent="0.3">
      <c r="A105" s="422" t="s">
        <v>1005</v>
      </c>
      <c r="B105" s="423" t="s">
        <v>997</v>
      </c>
      <c r="C105" s="423" t="s">
        <v>1055</v>
      </c>
      <c r="D105" s="423" t="s">
        <v>1117</v>
      </c>
      <c r="E105" s="423" t="s">
        <v>1118</v>
      </c>
      <c r="F105" s="426"/>
      <c r="G105" s="426"/>
      <c r="H105" s="423"/>
      <c r="I105" s="423"/>
      <c r="J105" s="426">
        <v>1</v>
      </c>
      <c r="K105" s="426">
        <v>58.89</v>
      </c>
      <c r="L105" s="423"/>
      <c r="M105" s="423">
        <v>58.89</v>
      </c>
      <c r="N105" s="426"/>
      <c r="O105" s="426"/>
      <c r="P105" s="448"/>
      <c r="Q105" s="427"/>
    </row>
    <row r="106" spans="1:17" ht="14.4" customHeight="1" x14ac:dyDescent="0.3">
      <c r="A106" s="422" t="s">
        <v>1005</v>
      </c>
      <c r="B106" s="423" t="s">
        <v>997</v>
      </c>
      <c r="C106" s="423" t="s">
        <v>1055</v>
      </c>
      <c r="D106" s="423" t="s">
        <v>1095</v>
      </c>
      <c r="E106" s="423" t="s">
        <v>1096</v>
      </c>
      <c r="F106" s="426">
        <v>151</v>
      </c>
      <c r="G106" s="426">
        <v>11744.429999999998</v>
      </c>
      <c r="H106" s="423">
        <v>1</v>
      </c>
      <c r="I106" s="423">
        <v>77.777682119205295</v>
      </c>
      <c r="J106" s="426">
        <v>132</v>
      </c>
      <c r="K106" s="426">
        <v>10266.66</v>
      </c>
      <c r="L106" s="423">
        <v>0.87417269292762623</v>
      </c>
      <c r="M106" s="423">
        <v>77.777727272727276</v>
      </c>
      <c r="N106" s="426">
        <v>146</v>
      </c>
      <c r="O106" s="426">
        <v>11355.560000000001</v>
      </c>
      <c r="P106" s="448">
        <v>0.96688898482088981</v>
      </c>
      <c r="Q106" s="427">
        <v>77.777808219178098</v>
      </c>
    </row>
    <row r="107" spans="1:17" ht="14.4" customHeight="1" x14ac:dyDescent="0.3">
      <c r="A107" s="422" t="s">
        <v>1005</v>
      </c>
      <c r="B107" s="423" t="s">
        <v>997</v>
      </c>
      <c r="C107" s="423" t="s">
        <v>1055</v>
      </c>
      <c r="D107" s="423" t="s">
        <v>1097</v>
      </c>
      <c r="E107" s="423" t="s">
        <v>1098</v>
      </c>
      <c r="F107" s="426"/>
      <c r="G107" s="426"/>
      <c r="H107" s="423"/>
      <c r="I107" s="423"/>
      <c r="J107" s="426"/>
      <c r="K107" s="426"/>
      <c r="L107" s="423"/>
      <c r="M107" s="423"/>
      <c r="N107" s="426">
        <v>3</v>
      </c>
      <c r="O107" s="426">
        <v>810</v>
      </c>
      <c r="P107" s="448"/>
      <c r="Q107" s="427">
        <v>270</v>
      </c>
    </row>
    <row r="108" spans="1:17" ht="14.4" customHeight="1" x14ac:dyDescent="0.3">
      <c r="A108" s="422" t="s">
        <v>1005</v>
      </c>
      <c r="B108" s="423" t="s">
        <v>997</v>
      </c>
      <c r="C108" s="423" t="s">
        <v>1055</v>
      </c>
      <c r="D108" s="423" t="s">
        <v>1099</v>
      </c>
      <c r="E108" s="423" t="s">
        <v>1100</v>
      </c>
      <c r="F108" s="426">
        <v>245</v>
      </c>
      <c r="G108" s="426">
        <v>21777.770000000004</v>
      </c>
      <c r="H108" s="423">
        <v>1</v>
      </c>
      <c r="I108" s="423">
        <v>88.888857142857162</v>
      </c>
      <c r="J108" s="426">
        <v>175</v>
      </c>
      <c r="K108" s="426">
        <v>15555.549999999997</v>
      </c>
      <c r="L108" s="423">
        <v>0.71428571428571408</v>
      </c>
      <c r="M108" s="423">
        <v>88.888857142857134</v>
      </c>
      <c r="N108" s="426">
        <v>228</v>
      </c>
      <c r="O108" s="426">
        <v>21533.33</v>
      </c>
      <c r="P108" s="448">
        <v>0.98877571027703925</v>
      </c>
      <c r="Q108" s="427">
        <v>94.444429824561411</v>
      </c>
    </row>
    <row r="109" spans="1:17" ht="14.4" customHeight="1" x14ac:dyDescent="0.3">
      <c r="A109" s="422" t="s">
        <v>1005</v>
      </c>
      <c r="B109" s="423" t="s">
        <v>997</v>
      </c>
      <c r="C109" s="423" t="s">
        <v>1055</v>
      </c>
      <c r="D109" s="423" t="s">
        <v>1103</v>
      </c>
      <c r="E109" s="423" t="s">
        <v>1104</v>
      </c>
      <c r="F109" s="426"/>
      <c r="G109" s="426"/>
      <c r="H109" s="423"/>
      <c r="I109" s="423"/>
      <c r="J109" s="426">
        <v>12</v>
      </c>
      <c r="K109" s="426">
        <v>1160</v>
      </c>
      <c r="L109" s="423"/>
      <c r="M109" s="423">
        <v>96.666666666666671</v>
      </c>
      <c r="N109" s="426"/>
      <c r="O109" s="426"/>
      <c r="P109" s="448"/>
      <c r="Q109" s="427"/>
    </row>
    <row r="110" spans="1:17" ht="14.4" customHeight="1" x14ac:dyDescent="0.3">
      <c r="A110" s="422" t="s">
        <v>1005</v>
      </c>
      <c r="B110" s="423" t="s">
        <v>997</v>
      </c>
      <c r="C110" s="423" t="s">
        <v>1055</v>
      </c>
      <c r="D110" s="423" t="s">
        <v>1105</v>
      </c>
      <c r="E110" s="423" t="s">
        <v>1106</v>
      </c>
      <c r="F110" s="426"/>
      <c r="G110" s="426"/>
      <c r="H110" s="423"/>
      <c r="I110" s="423"/>
      <c r="J110" s="426">
        <v>23</v>
      </c>
      <c r="K110" s="426">
        <v>3220</v>
      </c>
      <c r="L110" s="423"/>
      <c r="M110" s="423">
        <v>140</v>
      </c>
      <c r="N110" s="426"/>
      <c r="O110" s="426"/>
      <c r="P110" s="448"/>
      <c r="Q110" s="427"/>
    </row>
    <row r="111" spans="1:17" ht="14.4" customHeight="1" x14ac:dyDescent="0.3">
      <c r="A111" s="422" t="s">
        <v>1005</v>
      </c>
      <c r="B111" s="423" t="s">
        <v>997</v>
      </c>
      <c r="C111" s="423" t="s">
        <v>1055</v>
      </c>
      <c r="D111" s="423" t="s">
        <v>1119</v>
      </c>
      <c r="E111" s="423" t="s">
        <v>1120</v>
      </c>
      <c r="F111" s="426"/>
      <c r="G111" s="426"/>
      <c r="H111" s="423"/>
      <c r="I111" s="423"/>
      <c r="J111" s="426">
        <v>21</v>
      </c>
      <c r="K111" s="426">
        <v>1586.66</v>
      </c>
      <c r="L111" s="423"/>
      <c r="M111" s="423">
        <v>75.555238095238096</v>
      </c>
      <c r="N111" s="426"/>
      <c r="O111" s="426"/>
      <c r="P111" s="448"/>
      <c r="Q111" s="427"/>
    </row>
    <row r="112" spans="1:17" ht="14.4" customHeight="1" x14ac:dyDescent="0.3">
      <c r="A112" s="422" t="s">
        <v>1005</v>
      </c>
      <c r="B112" s="423" t="s">
        <v>997</v>
      </c>
      <c r="C112" s="423" t="s">
        <v>1055</v>
      </c>
      <c r="D112" s="423" t="s">
        <v>1107</v>
      </c>
      <c r="E112" s="423" t="s">
        <v>1108</v>
      </c>
      <c r="F112" s="426">
        <v>4</v>
      </c>
      <c r="G112" s="426">
        <v>466.68</v>
      </c>
      <c r="H112" s="423">
        <v>1</v>
      </c>
      <c r="I112" s="423">
        <v>116.67</v>
      </c>
      <c r="J112" s="426">
        <v>3</v>
      </c>
      <c r="K112" s="426">
        <v>350.01</v>
      </c>
      <c r="L112" s="423">
        <v>0.75</v>
      </c>
      <c r="M112" s="423">
        <v>116.67</v>
      </c>
      <c r="N112" s="426">
        <v>4</v>
      </c>
      <c r="O112" s="426">
        <v>466.66</v>
      </c>
      <c r="P112" s="448">
        <v>0.99995714408159775</v>
      </c>
      <c r="Q112" s="427">
        <v>116.66500000000001</v>
      </c>
    </row>
    <row r="113" spans="1:17" ht="14.4" customHeight="1" x14ac:dyDescent="0.3">
      <c r="A113" s="422" t="s">
        <v>1005</v>
      </c>
      <c r="B113" s="423" t="s">
        <v>997</v>
      </c>
      <c r="C113" s="423" t="s">
        <v>1055</v>
      </c>
      <c r="D113" s="423" t="s">
        <v>1109</v>
      </c>
      <c r="E113" s="423" t="s">
        <v>1110</v>
      </c>
      <c r="F113" s="426"/>
      <c r="G113" s="426"/>
      <c r="H113" s="423"/>
      <c r="I113" s="423"/>
      <c r="J113" s="426"/>
      <c r="K113" s="426"/>
      <c r="L113" s="423"/>
      <c r="M113" s="423"/>
      <c r="N113" s="426">
        <v>3</v>
      </c>
      <c r="O113" s="426">
        <v>146.66999999999999</v>
      </c>
      <c r="P113" s="448"/>
      <c r="Q113" s="427">
        <v>48.889999999999993</v>
      </c>
    </row>
    <row r="114" spans="1:17" ht="14.4" customHeight="1" x14ac:dyDescent="0.3">
      <c r="A114" s="422" t="s">
        <v>1005</v>
      </c>
      <c r="B114" s="423" t="s">
        <v>997</v>
      </c>
      <c r="C114" s="423" t="s">
        <v>1055</v>
      </c>
      <c r="D114" s="423" t="s">
        <v>1121</v>
      </c>
      <c r="E114" s="423" t="s">
        <v>1122</v>
      </c>
      <c r="F114" s="426">
        <v>1</v>
      </c>
      <c r="G114" s="426">
        <v>466.67</v>
      </c>
      <c r="H114" s="423">
        <v>1</v>
      </c>
      <c r="I114" s="423">
        <v>466.67</v>
      </c>
      <c r="J114" s="426"/>
      <c r="K114" s="426"/>
      <c r="L114" s="423"/>
      <c r="M114" s="423"/>
      <c r="N114" s="426"/>
      <c r="O114" s="426"/>
      <c r="P114" s="448"/>
      <c r="Q114" s="427"/>
    </row>
    <row r="115" spans="1:17" ht="14.4" customHeight="1" x14ac:dyDescent="0.3">
      <c r="A115" s="422" t="s">
        <v>1005</v>
      </c>
      <c r="B115" s="423" t="s">
        <v>997</v>
      </c>
      <c r="C115" s="423" t="s">
        <v>1055</v>
      </c>
      <c r="D115" s="423" t="s">
        <v>1111</v>
      </c>
      <c r="E115" s="423" t="s">
        <v>1112</v>
      </c>
      <c r="F115" s="426"/>
      <c r="G115" s="426"/>
      <c r="H115" s="423"/>
      <c r="I115" s="423"/>
      <c r="J115" s="426"/>
      <c r="K115" s="426"/>
      <c r="L115" s="423"/>
      <c r="M115" s="423"/>
      <c r="N115" s="426">
        <v>1</v>
      </c>
      <c r="O115" s="426">
        <v>292.22000000000003</v>
      </c>
      <c r="P115" s="448"/>
      <c r="Q115" s="427">
        <v>292.22000000000003</v>
      </c>
    </row>
    <row r="116" spans="1:17" ht="14.4" customHeight="1" x14ac:dyDescent="0.3">
      <c r="A116" s="422" t="s">
        <v>1005</v>
      </c>
      <c r="B116" s="423" t="s">
        <v>998</v>
      </c>
      <c r="C116" s="423" t="s">
        <v>1006</v>
      </c>
      <c r="D116" s="423" t="s">
        <v>1123</v>
      </c>
      <c r="E116" s="423"/>
      <c r="F116" s="426">
        <v>2</v>
      </c>
      <c r="G116" s="426">
        <v>3314</v>
      </c>
      <c r="H116" s="423">
        <v>1</v>
      </c>
      <c r="I116" s="423">
        <v>1657</v>
      </c>
      <c r="J116" s="426"/>
      <c r="K116" s="426"/>
      <c r="L116" s="423"/>
      <c r="M116" s="423"/>
      <c r="N116" s="426"/>
      <c r="O116" s="426"/>
      <c r="P116" s="448"/>
      <c r="Q116" s="427"/>
    </row>
    <row r="117" spans="1:17" ht="14.4" customHeight="1" x14ac:dyDescent="0.3">
      <c r="A117" s="422" t="s">
        <v>1005</v>
      </c>
      <c r="B117" s="423" t="s">
        <v>998</v>
      </c>
      <c r="C117" s="423" t="s">
        <v>1006</v>
      </c>
      <c r="D117" s="423" t="s">
        <v>1124</v>
      </c>
      <c r="E117" s="423"/>
      <c r="F117" s="426">
        <v>1</v>
      </c>
      <c r="G117" s="426">
        <v>1179</v>
      </c>
      <c r="H117" s="423">
        <v>1</v>
      </c>
      <c r="I117" s="423">
        <v>1179</v>
      </c>
      <c r="J117" s="426"/>
      <c r="K117" s="426"/>
      <c r="L117" s="423"/>
      <c r="M117" s="423"/>
      <c r="N117" s="426"/>
      <c r="O117" s="426"/>
      <c r="P117" s="448"/>
      <c r="Q117" s="427"/>
    </row>
    <row r="118" spans="1:17" ht="14.4" customHeight="1" x14ac:dyDescent="0.3">
      <c r="A118" s="422" t="s">
        <v>1005</v>
      </c>
      <c r="B118" s="423" t="s">
        <v>998</v>
      </c>
      <c r="C118" s="423" t="s">
        <v>1006</v>
      </c>
      <c r="D118" s="423" t="s">
        <v>1044</v>
      </c>
      <c r="E118" s="423"/>
      <c r="F118" s="426"/>
      <c r="G118" s="426"/>
      <c r="H118" s="423"/>
      <c r="I118" s="423"/>
      <c r="J118" s="426">
        <v>1</v>
      </c>
      <c r="K118" s="426">
        <v>225</v>
      </c>
      <c r="L118" s="423"/>
      <c r="M118" s="423">
        <v>225</v>
      </c>
      <c r="N118" s="426"/>
      <c r="O118" s="426"/>
      <c r="P118" s="448"/>
      <c r="Q118" s="427"/>
    </row>
    <row r="119" spans="1:17" ht="14.4" customHeight="1" x14ac:dyDescent="0.3">
      <c r="A119" s="422" t="s">
        <v>1005</v>
      </c>
      <c r="B119" s="423" t="s">
        <v>998</v>
      </c>
      <c r="C119" s="423" t="s">
        <v>1055</v>
      </c>
      <c r="D119" s="423" t="s">
        <v>1056</v>
      </c>
      <c r="E119" s="423" t="s">
        <v>1057</v>
      </c>
      <c r="F119" s="426">
        <v>22</v>
      </c>
      <c r="G119" s="426">
        <v>9728.880000000001</v>
      </c>
      <c r="H119" s="423">
        <v>1</v>
      </c>
      <c r="I119" s="423">
        <v>442.22181818181821</v>
      </c>
      <c r="J119" s="426">
        <v>24</v>
      </c>
      <c r="K119" s="426">
        <v>10613.33</v>
      </c>
      <c r="L119" s="423">
        <v>1.0909097450066194</v>
      </c>
      <c r="M119" s="423">
        <v>442.22208333333333</v>
      </c>
      <c r="N119" s="426">
        <v>20</v>
      </c>
      <c r="O119" s="426">
        <v>9511.11</v>
      </c>
      <c r="P119" s="448">
        <v>0.97761612847522017</v>
      </c>
      <c r="Q119" s="427">
        <v>475.55550000000005</v>
      </c>
    </row>
    <row r="120" spans="1:17" ht="14.4" customHeight="1" x14ac:dyDescent="0.3">
      <c r="A120" s="422" t="s">
        <v>1005</v>
      </c>
      <c r="B120" s="423" t="s">
        <v>998</v>
      </c>
      <c r="C120" s="423" t="s">
        <v>1055</v>
      </c>
      <c r="D120" s="423" t="s">
        <v>1058</v>
      </c>
      <c r="E120" s="423" t="s">
        <v>1059</v>
      </c>
      <c r="F120" s="426">
        <v>35</v>
      </c>
      <c r="G120" s="426">
        <v>14311.11</v>
      </c>
      <c r="H120" s="423">
        <v>1</v>
      </c>
      <c r="I120" s="423">
        <v>408.88885714285715</v>
      </c>
      <c r="J120" s="426">
        <v>48</v>
      </c>
      <c r="K120" s="426">
        <v>21866.67</v>
      </c>
      <c r="L120" s="423">
        <v>1.5279506621079704</v>
      </c>
      <c r="M120" s="423">
        <v>455.55562499999996</v>
      </c>
      <c r="N120" s="426">
        <v>61</v>
      </c>
      <c r="O120" s="426">
        <v>27788.890000000003</v>
      </c>
      <c r="P120" s="448">
        <v>1.941770414733728</v>
      </c>
      <c r="Q120" s="427">
        <v>455.55557377049183</v>
      </c>
    </row>
    <row r="121" spans="1:17" ht="14.4" customHeight="1" x14ac:dyDescent="0.3">
      <c r="A121" s="422" t="s">
        <v>1005</v>
      </c>
      <c r="B121" s="423" t="s">
        <v>998</v>
      </c>
      <c r="C121" s="423" t="s">
        <v>1055</v>
      </c>
      <c r="D121" s="423" t="s">
        <v>1113</v>
      </c>
      <c r="E121" s="423" t="s">
        <v>1114</v>
      </c>
      <c r="F121" s="426">
        <v>213</v>
      </c>
      <c r="G121" s="426">
        <v>22483.329999999998</v>
      </c>
      <c r="H121" s="423">
        <v>1</v>
      </c>
      <c r="I121" s="423">
        <v>105.55553990610328</v>
      </c>
      <c r="J121" s="426">
        <v>151</v>
      </c>
      <c r="K121" s="426">
        <v>15938.890000000001</v>
      </c>
      <c r="L121" s="423">
        <v>0.70892034231584033</v>
      </c>
      <c r="M121" s="423">
        <v>105.55556291390729</v>
      </c>
      <c r="N121" s="426">
        <v>185</v>
      </c>
      <c r="O121" s="426">
        <v>19527.79</v>
      </c>
      <c r="P121" s="448">
        <v>0.86854527332027787</v>
      </c>
      <c r="Q121" s="427">
        <v>105.55562162162163</v>
      </c>
    </row>
    <row r="122" spans="1:17" ht="14.4" customHeight="1" x14ac:dyDescent="0.3">
      <c r="A122" s="422" t="s">
        <v>1005</v>
      </c>
      <c r="B122" s="423" t="s">
        <v>998</v>
      </c>
      <c r="C122" s="423" t="s">
        <v>1055</v>
      </c>
      <c r="D122" s="423" t="s">
        <v>1060</v>
      </c>
      <c r="E122" s="423" t="s">
        <v>1061</v>
      </c>
      <c r="F122" s="426">
        <v>47</v>
      </c>
      <c r="G122" s="426">
        <v>3655.56</v>
      </c>
      <c r="H122" s="423">
        <v>1</v>
      </c>
      <c r="I122" s="423">
        <v>77.777872340425532</v>
      </c>
      <c r="J122" s="426">
        <v>63</v>
      </c>
      <c r="K122" s="426">
        <v>4900.0100000000011</v>
      </c>
      <c r="L122" s="423">
        <v>1.340426637779164</v>
      </c>
      <c r="M122" s="423">
        <v>77.777936507936531</v>
      </c>
      <c r="N122" s="426">
        <v>69</v>
      </c>
      <c r="O122" s="426">
        <v>5366.67</v>
      </c>
      <c r="P122" s="448">
        <v>1.4680842333322393</v>
      </c>
      <c r="Q122" s="427">
        <v>77.777826086956523</v>
      </c>
    </row>
    <row r="123" spans="1:17" ht="14.4" customHeight="1" x14ac:dyDescent="0.3">
      <c r="A123" s="422" t="s">
        <v>1005</v>
      </c>
      <c r="B123" s="423" t="s">
        <v>998</v>
      </c>
      <c r="C123" s="423" t="s">
        <v>1055</v>
      </c>
      <c r="D123" s="423" t="s">
        <v>1066</v>
      </c>
      <c r="E123" s="423" t="s">
        <v>1067</v>
      </c>
      <c r="F123" s="426">
        <v>93</v>
      </c>
      <c r="G123" s="426">
        <v>10333.33</v>
      </c>
      <c r="H123" s="423">
        <v>1</v>
      </c>
      <c r="I123" s="423">
        <v>111.1110752688172</v>
      </c>
      <c r="J123" s="426">
        <v>67</v>
      </c>
      <c r="K123" s="426">
        <v>7444.45</v>
      </c>
      <c r="L123" s="423">
        <v>0.72043087755834756</v>
      </c>
      <c r="M123" s="423">
        <v>111.11119402985075</v>
      </c>
      <c r="N123" s="426">
        <v>61</v>
      </c>
      <c r="O123" s="426">
        <v>7116.67</v>
      </c>
      <c r="P123" s="448">
        <v>0.68871022216458777</v>
      </c>
      <c r="Q123" s="427">
        <v>116.66672131147541</v>
      </c>
    </row>
    <row r="124" spans="1:17" ht="14.4" customHeight="1" x14ac:dyDescent="0.3">
      <c r="A124" s="422" t="s">
        <v>1005</v>
      </c>
      <c r="B124" s="423" t="s">
        <v>998</v>
      </c>
      <c r="C124" s="423" t="s">
        <v>1055</v>
      </c>
      <c r="D124" s="423" t="s">
        <v>1115</v>
      </c>
      <c r="E124" s="423" t="s">
        <v>1116</v>
      </c>
      <c r="F124" s="426">
        <v>30</v>
      </c>
      <c r="G124" s="426">
        <v>10500</v>
      </c>
      <c r="H124" s="423">
        <v>1</v>
      </c>
      <c r="I124" s="423">
        <v>350</v>
      </c>
      <c r="J124" s="426">
        <v>21</v>
      </c>
      <c r="K124" s="426">
        <v>7350</v>
      </c>
      <c r="L124" s="423">
        <v>0.7</v>
      </c>
      <c r="M124" s="423">
        <v>350</v>
      </c>
      <c r="N124" s="426">
        <v>16</v>
      </c>
      <c r="O124" s="426">
        <v>6222.2199999999993</v>
      </c>
      <c r="P124" s="448">
        <v>0.59259238095238087</v>
      </c>
      <c r="Q124" s="427">
        <v>388.88874999999996</v>
      </c>
    </row>
    <row r="125" spans="1:17" ht="14.4" customHeight="1" x14ac:dyDescent="0.3">
      <c r="A125" s="422" t="s">
        <v>1005</v>
      </c>
      <c r="B125" s="423" t="s">
        <v>998</v>
      </c>
      <c r="C125" s="423" t="s">
        <v>1055</v>
      </c>
      <c r="D125" s="423" t="s">
        <v>1068</v>
      </c>
      <c r="E125" s="423" t="s">
        <v>1069</v>
      </c>
      <c r="F125" s="426">
        <v>163</v>
      </c>
      <c r="G125" s="426">
        <v>39844.439999999995</v>
      </c>
      <c r="H125" s="423">
        <v>1</v>
      </c>
      <c r="I125" s="423">
        <v>244.44441717791409</v>
      </c>
      <c r="J125" s="426">
        <v>97</v>
      </c>
      <c r="K125" s="426">
        <v>26082.22</v>
      </c>
      <c r="L125" s="423">
        <v>0.65460124423884503</v>
      </c>
      <c r="M125" s="423">
        <v>268.88886597938148</v>
      </c>
      <c r="N125" s="426">
        <v>170</v>
      </c>
      <c r="O125" s="426">
        <v>51000</v>
      </c>
      <c r="P125" s="448">
        <v>1.2799778337956313</v>
      </c>
      <c r="Q125" s="427">
        <v>300</v>
      </c>
    </row>
    <row r="126" spans="1:17" ht="14.4" customHeight="1" x14ac:dyDescent="0.3">
      <c r="A126" s="422" t="s">
        <v>1005</v>
      </c>
      <c r="B126" s="423" t="s">
        <v>998</v>
      </c>
      <c r="C126" s="423" t="s">
        <v>1055</v>
      </c>
      <c r="D126" s="423" t="s">
        <v>1070</v>
      </c>
      <c r="E126" s="423" t="s">
        <v>1071</v>
      </c>
      <c r="F126" s="426">
        <v>15</v>
      </c>
      <c r="G126" s="426">
        <v>4416.67</v>
      </c>
      <c r="H126" s="423">
        <v>1</v>
      </c>
      <c r="I126" s="423">
        <v>294.44466666666665</v>
      </c>
      <c r="J126" s="426">
        <v>4</v>
      </c>
      <c r="K126" s="426">
        <v>1177.77</v>
      </c>
      <c r="L126" s="423">
        <v>0.26666470440399664</v>
      </c>
      <c r="M126" s="423">
        <v>294.4425</v>
      </c>
      <c r="N126" s="426">
        <v>4</v>
      </c>
      <c r="O126" s="426">
        <v>1177.77</v>
      </c>
      <c r="P126" s="448">
        <v>0.26666470440399664</v>
      </c>
      <c r="Q126" s="427">
        <v>294.4425</v>
      </c>
    </row>
    <row r="127" spans="1:17" ht="14.4" customHeight="1" x14ac:dyDescent="0.3">
      <c r="A127" s="422" t="s">
        <v>1005</v>
      </c>
      <c r="B127" s="423" t="s">
        <v>998</v>
      </c>
      <c r="C127" s="423" t="s">
        <v>1055</v>
      </c>
      <c r="D127" s="423" t="s">
        <v>1072</v>
      </c>
      <c r="E127" s="423" t="s">
        <v>1073</v>
      </c>
      <c r="F127" s="426"/>
      <c r="G127" s="426"/>
      <c r="H127" s="423"/>
      <c r="I127" s="423"/>
      <c r="J127" s="426"/>
      <c r="K127" s="426"/>
      <c r="L127" s="423"/>
      <c r="M127" s="423"/>
      <c r="N127" s="426">
        <v>1</v>
      </c>
      <c r="O127" s="426">
        <v>33.33</v>
      </c>
      <c r="P127" s="448"/>
      <c r="Q127" s="427">
        <v>33.33</v>
      </c>
    </row>
    <row r="128" spans="1:17" ht="14.4" customHeight="1" x14ac:dyDescent="0.3">
      <c r="A128" s="422" t="s">
        <v>1005</v>
      </c>
      <c r="B128" s="423" t="s">
        <v>998</v>
      </c>
      <c r="C128" s="423" t="s">
        <v>1055</v>
      </c>
      <c r="D128" s="423" t="s">
        <v>1074</v>
      </c>
      <c r="E128" s="423" t="s">
        <v>1059</v>
      </c>
      <c r="F128" s="426">
        <v>328</v>
      </c>
      <c r="G128" s="426">
        <v>122453.33</v>
      </c>
      <c r="H128" s="423">
        <v>1</v>
      </c>
      <c r="I128" s="423">
        <v>373.33332317073172</v>
      </c>
      <c r="J128" s="426">
        <v>234</v>
      </c>
      <c r="K128" s="426">
        <v>87360</v>
      </c>
      <c r="L128" s="423">
        <v>0.71341465356638323</v>
      </c>
      <c r="M128" s="423">
        <v>373.33333333333331</v>
      </c>
      <c r="N128" s="426">
        <v>238</v>
      </c>
      <c r="O128" s="426">
        <v>88853.34</v>
      </c>
      <c r="P128" s="448">
        <v>0.72560983029207937</v>
      </c>
      <c r="Q128" s="427">
        <v>373.33336134453782</v>
      </c>
    </row>
    <row r="129" spans="1:17" ht="14.4" customHeight="1" x14ac:dyDescent="0.3">
      <c r="A129" s="422" t="s">
        <v>1005</v>
      </c>
      <c r="B129" s="423" t="s">
        <v>998</v>
      </c>
      <c r="C129" s="423" t="s">
        <v>1055</v>
      </c>
      <c r="D129" s="423" t="s">
        <v>1075</v>
      </c>
      <c r="E129" s="423" t="s">
        <v>1076</v>
      </c>
      <c r="F129" s="426">
        <v>18</v>
      </c>
      <c r="G129" s="426">
        <v>3360</v>
      </c>
      <c r="H129" s="423">
        <v>1</v>
      </c>
      <c r="I129" s="423">
        <v>186.66666666666666</v>
      </c>
      <c r="J129" s="426">
        <v>10</v>
      </c>
      <c r="K129" s="426">
        <v>1866.67</v>
      </c>
      <c r="L129" s="423">
        <v>0.5555565476190476</v>
      </c>
      <c r="M129" s="423">
        <v>186.667</v>
      </c>
      <c r="N129" s="426">
        <v>15</v>
      </c>
      <c r="O129" s="426">
        <v>3166.6600000000003</v>
      </c>
      <c r="P129" s="448">
        <v>0.9424583333333334</v>
      </c>
      <c r="Q129" s="427">
        <v>211.11066666666667</v>
      </c>
    </row>
    <row r="130" spans="1:17" ht="14.4" customHeight="1" x14ac:dyDescent="0.3">
      <c r="A130" s="422" t="s">
        <v>1005</v>
      </c>
      <c r="B130" s="423" t="s">
        <v>998</v>
      </c>
      <c r="C130" s="423" t="s">
        <v>1055</v>
      </c>
      <c r="D130" s="423" t="s">
        <v>1077</v>
      </c>
      <c r="E130" s="423" t="s">
        <v>1078</v>
      </c>
      <c r="F130" s="426">
        <v>14</v>
      </c>
      <c r="G130" s="426">
        <v>8166.66</v>
      </c>
      <c r="H130" s="423">
        <v>1</v>
      </c>
      <c r="I130" s="423">
        <v>583.33285714285716</v>
      </c>
      <c r="J130" s="426">
        <v>6</v>
      </c>
      <c r="K130" s="426">
        <v>3500</v>
      </c>
      <c r="L130" s="423">
        <v>0.42857177842594157</v>
      </c>
      <c r="M130" s="423">
        <v>583.33333333333337</v>
      </c>
      <c r="N130" s="426">
        <v>6</v>
      </c>
      <c r="O130" s="426">
        <v>3500</v>
      </c>
      <c r="P130" s="448">
        <v>0.42857177842594157</v>
      </c>
      <c r="Q130" s="427">
        <v>583.33333333333337</v>
      </c>
    </row>
    <row r="131" spans="1:17" ht="14.4" customHeight="1" x14ac:dyDescent="0.3">
      <c r="A131" s="422" t="s">
        <v>1005</v>
      </c>
      <c r="B131" s="423" t="s">
        <v>998</v>
      </c>
      <c r="C131" s="423" t="s">
        <v>1055</v>
      </c>
      <c r="D131" s="423" t="s">
        <v>1079</v>
      </c>
      <c r="E131" s="423" t="s">
        <v>1080</v>
      </c>
      <c r="F131" s="426">
        <v>5</v>
      </c>
      <c r="G131" s="426">
        <v>2333.34</v>
      </c>
      <c r="H131" s="423">
        <v>1</v>
      </c>
      <c r="I131" s="423">
        <v>466.66800000000001</v>
      </c>
      <c r="J131" s="426">
        <v>4</v>
      </c>
      <c r="K131" s="426">
        <v>1866.67</v>
      </c>
      <c r="L131" s="423">
        <v>0.79999914285959184</v>
      </c>
      <c r="M131" s="423">
        <v>466.66750000000002</v>
      </c>
      <c r="N131" s="426">
        <v>10</v>
      </c>
      <c r="O131" s="426">
        <v>4666.67</v>
      </c>
      <c r="P131" s="448">
        <v>1.999995714297959</v>
      </c>
      <c r="Q131" s="427">
        <v>466.66700000000003</v>
      </c>
    </row>
    <row r="132" spans="1:17" ht="14.4" customHeight="1" x14ac:dyDescent="0.3">
      <c r="A132" s="422" t="s">
        <v>1005</v>
      </c>
      <c r="B132" s="423" t="s">
        <v>998</v>
      </c>
      <c r="C132" s="423" t="s">
        <v>1055</v>
      </c>
      <c r="D132" s="423" t="s">
        <v>1125</v>
      </c>
      <c r="E132" s="423" t="s">
        <v>1080</v>
      </c>
      <c r="F132" s="426">
        <v>1</v>
      </c>
      <c r="G132" s="426">
        <v>1000</v>
      </c>
      <c r="H132" s="423">
        <v>1</v>
      </c>
      <c r="I132" s="423">
        <v>1000</v>
      </c>
      <c r="J132" s="426">
        <v>1</v>
      </c>
      <c r="K132" s="426">
        <v>1000</v>
      </c>
      <c r="L132" s="423">
        <v>1</v>
      </c>
      <c r="M132" s="423">
        <v>1000</v>
      </c>
      <c r="N132" s="426">
        <v>1</v>
      </c>
      <c r="O132" s="426">
        <v>1000</v>
      </c>
      <c r="P132" s="448">
        <v>1</v>
      </c>
      <c r="Q132" s="427">
        <v>1000</v>
      </c>
    </row>
    <row r="133" spans="1:17" ht="14.4" customHeight="1" x14ac:dyDescent="0.3">
      <c r="A133" s="422" t="s">
        <v>1005</v>
      </c>
      <c r="B133" s="423" t="s">
        <v>998</v>
      </c>
      <c r="C133" s="423" t="s">
        <v>1055</v>
      </c>
      <c r="D133" s="423" t="s">
        <v>1081</v>
      </c>
      <c r="E133" s="423" t="s">
        <v>1082</v>
      </c>
      <c r="F133" s="426">
        <v>46</v>
      </c>
      <c r="G133" s="426">
        <v>2300</v>
      </c>
      <c r="H133" s="423">
        <v>1</v>
      </c>
      <c r="I133" s="423">
        <v>50</v>
      </c>
      <c r="J133" s="426">
        <v>55</v>
      </c>
      <c r="K133" s="426">
        <v>2750</v>
      </c>
      <c r="L133" s="423">
        <v>1.1956521739130435</v>
      </c>
      <c r="M133" s="423">
        <v>50</v>
      </c>
      <c r="N133" s="426">
        <v>40</v>
      </c>
      <c r="O133" s="426">
        <v>2000</v>
      </c>
      <c r="P133" s="448">
        <v>0.86956521739130432</v>
      </c>
      <c r="Q133" s="427">
        <v>50</v>
      </c>
    </row>
    <row r="134" spans="1:17" ht="14.4" customHeight="1" x14ac:dyDescent="0.3">
      <c r="A134" s="422" t="s">
        <v>1005</v>
      </c>
      <c r="B134" s="423" t="s">
        <v>998</v>
      </c>
      <c r="C134" s="423" t="s">
        <v>1055</v>
      </c>
      <c r="D134" s="423" t="s">
        <v>1087</v>
      </c>
      <c r="E134" s="423" t="s">
        <v>1088</v>
      </c>
      <c r="F134" s="426">
        <v>3</v>
      </c>
      <c r="G134" s="426">
        <v>0</v>
      </c>
      <c r="H134" s="423"/>
      <c r="I134" s="423">
        <v>0</v>
      </c>
      <c r="J134" s="426">
        <v>2</v>
      </c>
      <c r="K134" s="426">
        <v>0</v>
      </c>
      <c r="L134" s="423"/>
      <c r="M134" s="423">
        <v>0</v>
      </c>
      <c r="N134" s="426"/>
      <c r="O134" s="426"/>
      <c r="P134" s="448"/>
      <c r="Q134" s="427"/>
    </row>
    <row r="135" spans="1:17" ht="14.4" customHeight="1" x14ac:dyDescent="0.3">
      <c r="A135" s="422" t="s">
        <v>1005</v>
      </c>
      <c r="B135" s="423" t="s">
        <v>998</v>
      </c>
      <c r="C135" s="423" t="s">
        <v>1055</v>
      </c>
      <c r="D135" s="423" t="s">
        <v>1089</v>
      </c>
      <c r="E135" s="423" t="s">
        <v>1090</v>
      </c>
      <c r="F135" s="426">
        <v>148</v>
      </c>
      <c r="G135" s="426">
        <v>45222.219999999994</v>
      </c>
      <c r="H135" s="423">
        <v>1</v>
      </c>
      <c r="I135" s="423">
        <v>305.55554054054051</v>
      </c>
      <c r="J135" s="426">
        <v>78</v>
      </c>
      <c r="K135" s="426">
        <v>23833.32</v>
      </c>
      <c r="L135" s="423">
        <v>0.527026758084853</v>
      </c>
      <c r="M135" s="423">
        <v>305.55538461538464</v>
      </c>
      <c r="N135" s="426">
        <v>91</v>
      </c>
      <c r="O135" s="426">
        <v>27805.54</v>
      </c>
      <c r="P135" s="448">
        <v>0.61486455109899529</v>
      </c>
      <c r="Q135" s="427">
        <v>305.55538461538464</v>
      </c>
    </row>
    <row r="136" spans="1:17" ht="14.4" customHeight="1" x14ac:dyDescent="0.3">
      <c r="A136" s="422" t="s">
        <v>1005</v>
      </c>
      <c r="B136" s="423" t="s">
        <v>998</v>
      </c>
      <c r="C136" s="423" t="s">
        <v>1055</v>
      </c>
      <c r="D136" s="423" t="s">
        <v>1091</v>
      </c>
      <c r="E136" s="423" t="s">
        <v>1092</v>
      </c>
      <c r="F136" s="426">
        <v>41</v>
      </c>
      <c r="G136" s="426">
        <v>0</v>
      </c>
      <c r="H136" s="423"/>
      <c r="I136" s="423">
        <v>0</v>
      </c>
      <c r="J136" s="426">
        <v>15</v>
      </c>
      <c r="K136" s="426">
        <v>0</v>
      </c>
      <c r="L136" s="423"/>
      <c r="M136" s="423">
        <v>0</v>
      </c>
      <c r="N136" s="426">
        <v>12</v>
      </c>
      <c r="O136" s="426">
        <v>400</v>
      </c>
      <c r="P136" s="448"/>
      <c r="Q136" s="427">
        <v>33.333333333333336</v>
      </c>
    </row>
    <row r="137" spans="1:17" ht="14.4" customHeight="1" x14ac:dyDescent="0.3">
      <c r="A137" s="422" t="s">
        <v>1005</v>
      </c>
      <c r="B137" s="423" t="s">
        <v>998</v>
      </c>
      <c r="C137" s="423" t="s">
        <v>1055</v>
      </c>
      <c r="D137" s="423" t="s">
        <v>1093</v>
      </c>
      <c r="E137" s="423" t="s">
        <v>1094</v>
      </c>
      <c r="F137" s="426">
        <v>373</v>
      </c>
      <c r="G137" s="426">
        <v>169922.22</v>
      </c>
      <c r="H137" s="423">
        <v>1</v>
      </c>
      <c r="I137" s="423">
        <v>455.55554959785525</v>
      </c>
      <c r="J137" s="426">
        <v>298</v>
      </c>
      <c r="K137" s="426">
        <v>135755.54999999999</v>
      </c>
      <c r="L137" s="423">
        <v>0.79892759169459993</v>
      </c>
      <c r="M137" s="423">
        <v>455.55553691275162</v>
      </c>
      <c r="N137" s="426">
        <v>272</v>
      </c>
      <c r="O137" s="426">
        <v>123911.1</v>
      </c>
      <c r="P137" s="448">
        <v>0.72922246425452775</v>
      </c>
      <c r="Q137" s="427">
        <v>455.55551470588239</v>
      </c>
    </row>
    <row r="138" spans="1:17" ht="14.4" customHeight="1" x14ac:dyDescent="0.3">
      <c r="A138" s="422" t="s">
        <v>1005</v>
      </c>
      <c r="B138" s="423" t="s">
        <v>998</v>
      </c>
      <c r="C138" s="423" t="s">
        <v>1055</v>
      </c>
      <c r="D138" s="423" t="s">
        <v>1095</v>
      </c>
      <c r="E138" s="423" t="s">
        <v>1096</v>
      </c>
      <c r="F138" s="426">
        <v>179</v>
      </c>
      <c r="G138" s="426">
        <v>13922.220000000001</v>
      </c>
      <c r="H138" s="423">
        <v>1</v>
      </c>
      <c r="I138" s="423">
        <v>77.777765363128495</v>
      </c>
      <c r="J138" s="426">
        <v>110</v>
      </c>
      <c r="K138" s="426">
        <v>8555.56</v>
      </c>
      <c r="L138" s="423">
        <v>0.61452555698731948</v>
      </c>
      <c r="M138" s="423">
        <v>77.777818181818176</v>
      </c>
      <c r="N138" s="426">
        <v>119</v>
      </c>
      <c r="O138" s="426">
        <v>9255.56</v>
      </c>
      <c r="P138" s="448">
        <v>0.66480489462169101</v>
      </c>
      <c r="Q138" s="427">
        <v>77.777815126050413</v>
      </c>
    </row>
    <row r="139" spans="1:17" ht="14.4" customHeight="1" x14ac:dyDescent="0.3">
      <c r="A139" s="422" t="s">
        <v>1005</v>
      </c>
      <c r="B139" s="423" t="s">
        <v>998</v>
      </c>
      <c r="C139" s="423" t="s">
        <v>1055</v>
      </c>
      <c r="D139" s="423" t="s">
        <v>1126</v>
      </c>
      <c r="E139" s="423" t="s">
        <v>1127</v>
      </c>
      <c r="F139" s="426">
        <v>13</v>
      </c>
      <c r="G139" s="426">
        <v>9100</v>
      </c>
      <c r="H139" s="423">
        <v>1</v>
      </c>
      <c r="I139" s="423">
        <v>700</v>
      </c>
      <c r="J139" s="426">
        <v>9</v>
      </c>
      <c r="K139" s="426">
        <v>6300</v>
      </c>
      <c r="L139" s="423">
        <v>0.69230769230769229</v>
      </c>
      <c r="M139" s="423">
        <v>700</v>
      </c>
      <c r="N139" s="426">
        <v>19</v>
      </c>
      <c r="O139" s="426">
        <v>13300</v>
      </c>
      <c r="P139" s="448">
        <v>1.4615384615384615</v>
      </c>
      <c r="Q139" s="427">
        <v>700</v>
      </c>
    </row>
    <row r="140" spans="1:17" ht="14.4" customHeight="1" x14ac:dyDescent="0.3">
      <c r="A140" s="422" t="s">
        <v>1005</v>
      </c>
      <c r="B140" s="423" t="s">
        <v>998</v>
      </c>
      <c r="C140" s="423" t="s">
        <v>1055</v>
      </c>
      <c r="D140" s="423" t="s">
        <v>1099</v>
      </c>
      <c r="E140" s="423" t="s">
        <v>1100</v>
      </c>
      <c r="F140" s="426">
        <v>181</v>
      </c>
      <c r="G140" s="426">
        <v>16088.899999999998</v>
      </c>
      <c r="H140" s="423">
        <v>1</v>
      </c>
      <c r="I140" s="423">
        <v>88.888950276243079</v>
      </c>
      <c r="J140" s="426">
        <v>143</v>
      </c>
      <c r="K140" s="426">
        <v>12711.109999999999</v>
      </c>
      <c r="L140" s="423">
        <v>0.79005463394016995</v>
      </c>
      <c r="M140" s="423">
        <v>88.888881118881116</v>
      </c>
      <c r="N140" s="426">
        <v>165</v>
      </c>
      <c r="O140" s="426">
        <v>15583.329999999998</v>
      </c>
      <c r="P140" s="448">
        <v>0.96857647197757457</v>
      </c>
      <c r="Q140" s="427">
        <v>94.444424242424233</v>
      </c>
    </row>
    <row r="141" spans="1:17" ht="14.4" customHeight="1" x14ac:dyDescent="0.3">
      <c r="A141" s="422" t="s">
        <v>1005</v>
      </c>
      <c r="B141" s="423" t="s">
        <v>998</v>
      </c>
      <c r="C141" s="423" t="s">
        <v>1055</v>
      </c>
      <c r="D141" s="423" t="s">
        <v>1101</v>
      </c>
      <c r="E141" s="423" t="s">
        <v>1102</v>
      </c>
      <c r="F141" s="426">
        <v>2</v>
      </c>
      <c r="G141" s="426">
        <v>86.67</v>
      </c>
      <c r="H141" s="423">
        <v>1</v>
      </c>
      <c r="I141" s="423">
        <v>43.335000000000001</v>
      </c>
      <c r="J141" s="426"/>
      <c r="K141" s="426"/>
      <c r="L141" s="423"/>
      <c r="M141" s="423"/>
      <c r="N141" s="426">
        <v>1</v>
      </c>
      <c r="O141" s="426">
        <v>43.33</v>
      </c>
      <c r="P141" s="448">
        <v>0.49994230991115723</v>
      </c>
      <c r="Q141" s="427">
        <v>43.33</v>
      </c>
    </row>
    <row r="142" spans="1:17" ht="14.4" customHeight="1" x14ac:dyDescent="0.3">
      <c r="A142" s="422" t="s">
        <v>1005</v>
      </c>
      <c r="B142" s="423" t="s">
        <v>998</v>
      </c>
      <c r="C142" s="423" t="s">
        <v>1055</v>
      </c>
      <c r="D142" s="423" t="s">
        <v>1103</v>
      </c>
      <c r="E142" s="423" t="s">
        <v>1104</v>
      </c>
      <c r="F142" s="426">
        <v>196</v>
      </c>
      <c r="G142" s="426">
        <v>18946.669999999998</v>
      </c>
      <c r="H142" s="423">
        <v>1</v>
      </c>
      <c r="I142" s="423">
        <v>96.666683673469379</v>
      </c>
      <c r="J142" s="426">
        <v>142</v>
      </c>
      <c r="K142" s="426">
        <v>13726.67</v>
      </c>
      <c r="L142" s="423">
        <v>0.72448984438954189</v>
      </c>
      <c r="M142" s="423">
        <v>96.666690140845077</v>
      </c>
      <c r="N142" s="426">
        <v>164</v>
      </c>
      <c r="O142" s="426">
        <v>15853.33</v>
      </c>
      <c r="P142" s="448">
        <v>0.83673437073638801</v>
      </c>
      <c r="Q142" s="427">
        <v>96.666646341463419</v>
      </c>
    </row>
    <row r="143" spans="1:17" ht="14.4" customHeight="1" x14ac:dyDescent="0.3">
      <c r="A143" s="422" t="s">
        <v>1005</v>
      </c>
      <c r="B143" s="423" t="s">
        <v>998</v>
      </c>
      <c r="C143" s="423" t="s">
        <v>1055</v>
      </c>
      <c r="D143" s="423" t="s">
        <v>1105</v>
      </c>
      <c r="E143" s="423" t="s">
        <v>1106</v>
      </c>
      <c r="F143" s="426">
        <v>293</v>
      </c>
      <c r="G143" s="426">
        <v>41020</v>
      </c>
      <c r="H143" s="423">
        <v>1</v>
      </c>
      <c r="I143" s="423">
        <v>140</v>
      </c>
      <c r="J143" s="426">
        <v>143</v>
      </c>
      <c r="K143" s="426">
        <v>20020</v>
      </c>
      <c r="L143" s="423">
        <v>0.48805460750853241</v>
      </c>
      <c r="M143" s="423">
        <v>140</v>
      </c>
      <c r="N143" s="426">
        <v>219</v>
      </c>
      <c r="O143" s="426">
        <v>42826.67</v>
      </c>
      <c r="P143" s="448">
        <v>1.0440436372501218</v>
      </c>
      <c r="Q143" s="427">
        <v>195.55557077625571</v>
      </c>
    </row>
    <row r="144" spans="1:17" ht="14.4" customHeight="1" x14ac:dyDescent="0.3">
      <c r="A144" s="422" t="s">
        <v>1005</v>
      </c>
      <c r="B144" s="423" t="s">
        <v>998</v>
      </c>
      <c r="C144" s="423" t="s">
        <v>1055</v>
      </c>
      <c r="D144" s="423" t="s">
        <v>1119</v>
      </c>
      <c r="E144" s="423" t="s">
        <v>1120</v>
      </c>
      <c r="F144" s="426">
        <v>271</v>
      </c>
      <c r="G144" s="426">
        <v>20475.55</v>
      </c>
      <c r="H144" s="423">
        <v>1</v>
      </c>
      <c r="I144" s="423">
        <v>75.555535055350546</v>
      </c>
      <c r="J144" s="426">
        <v>211</v>
      </c>
      <c r="K144" s="426">
        <v>15942.229999999998</v>
      </c>
      <c r="L144" s="423">
        <v>0.77859837708877166</v>
      </c>
      <c r="M144" s="423">
        <v>75.555592417061604</v>
      </c>
      <c r="N144" s="426">
        <v>239</v>
      </c>
      <c r="O144" s="426">
        <v>18057.78</v>
      </c>
      <c r="P144" s="448">
        <v>0.88191916700650286</v>
      </c>
      <c r="Q144" s="427">
        <v>75.555564853556476</v>
      </c>
    </row>
    <row r="145" spans="1:17" ht="14.4" customHeight="1" x14ac:dyDescent="0.3">
      <c r="A145" s="422" t="s">
        <v>1005</v>
      </c>
      <c r="B145" s="423" t="s">
        <v>998</v>
      </c>
      <c r="C145" s="423" t="s">
        <v>1055</v>
      </c>
      <c r="D145" s="423" t="s">
        <v>1128</v>
      </c>
      <c r="E145" s="423" t="s">
        <v>1129</v>
      </c>
      <c r="F145" s="426">
        <v>22</v>
      </c>
      <c r="G145" s="426">
        <v>28233.33</v>
      </c>
      <c r="H145" s="423">
        <v>1</v>
      </c>
      <c r="I145" s="423">
        <v>1283.3331818181819</v>
      </c>
      <c r="J145" s="426">
        <v>33</v>
      </c>
      <c r="K145" s="426">
        <v>42350</v>
      </c>
      <c r="L145" s="423">
        <v>1.5000001770956524</v>
      </c>
      <c r="M145" s="423">
        <v>1283.3333333333333</v>
      </c>
      <c r="N145" s="426">
        <v>14</v>
      </c>
      <c r="O145" s="426">
        <v>17966.669999999998</v>
      </c>
      <c r="P145" s="448">
        <v>0.63636382955889359</v>
      </c>
      <c r="Q145" s="427">
        <v>1283.3335714285713</v>
      </c>
    </row>
    <row r="146" spans="1:17" ht="14.4" customHeight="1" x14ac:dyDescent="0.3">
      <c r="A146" s="422" t="s">
        <v>1005</v>
      </c>
      <c r="B146" s="423" t="s">
        <v>998</v>
      </c>
      <c r="C146" s="423" t="s">
        <v>1055</v>
      </c>
      <c r="D146" s="423" t="s">
        <v>1130</v>
      </c>
      <c r="E146" s="423" t="s">
        <v>1131</v>
      </c>
      <c r="F146" s="426">
        <v>8</v>
      </c>
      <c r="G146" s="426">
        <v>2622.23</v>
      </c>
      <c r="H146" s="423">
        <v>1</v>
      </c>
      <c r="I146" s="423">
        <v>327.77875</v>
      </c>
      <c r="J146" s="426"/>
      <c r="K146" s="426"/>
      <c r="L146" s="423"/>
      <c r="M146" s="423"/>
      <c r="N146" s="426">
        <v>1</v>
      </c>
      <c r="O146" s="426">
        <v>344.44</v>
      </c>
      <c r="P146" s="448">
        <v>0.13135384767926536</v>
      </c>
      <c r="Q146" s="427">
        <v>344.44</v>
      </c>
    </row>
    <row r="147" spans="1:17" ht="14.4" customHeight="1" x14ac:dyDescent="0.3">
      <c r="A147" s="422" t="s">
        <v>1005</v>
      </c>
      <c r="B147" s="423" t="s">
        <v>998</v>
      </c>
      <c r="C147" s="423" t="s">
        <v>1055</v>
      </c>
      <c r="D147" s="423" t="s">
        <v>1132</v>
      </c>
      <c r="E147" s="423" t="s">
        <v>1133</v>
      </c>
      <c r="F147" s="426"/>
      <c r="G147" s="426"/>
      <c r="H147" s="423"/>
      <c r="I147" s="423"/>
      <c r="J147" s="426"/>
      <c r="K147" s="426"/>
      <c r="L147" s="423"/>
      <c r="M147" s="423"/>
      <c r="N147" s="426">
        <v>1</v>
      </c>
      <c r="O147" s="426">
        <v>466.67</v>
      </c>
      <c r="P147" s="448"/>
      <c r="Q147" s="427">
        <v>466.67</v>
      </c>
    </row>
    <row r="148" spans="1:17" ht="14.4" customHeight="1" x14ac:dyDescent="0.3">
      <c r="A148" s="422" t="s">
        <v>1005</v>
      </c>
      <c r="B148" s="423" t="s">
        <v>998</v>
      </c>
      <c r="C148" s="423" t="s">
        <v>1055</v>
      </c>
      <c r="D148" s="423" t="s">
        <v>1134</v>
      </c>
      <c r="E148" s="423" t="s">
        <v>1135</v>
      </c>
      <c r="F148" s="426"/>
      <c r="G148" s="426"/>
      <c r="H148" s="423"/>
      <c r="I148" s="423"/>
      <c r="J148" s="426"/>
      <c r="K148" s="426"/>
      <c r="L148" s="423"/>
      <c r="M148" s="423"/>
      <c r="N148" s="426">
        <v>5</v>
      </c>
      <c r="O148" s="426">
        <v>583.34</v>
      </c>
      <c r="P148" s="448"/>
      <c r="Q148" s="427">
        <v>116.66800000000001</v>
      </c>
    </row>
    <row r="149" spans="1:17" ht="14.4" customHeight="1" x14ac:dyDescent="0.3">
      <c r="A149" s="422" t="s">
        <v>1005</v>
      </c>
      <c r="B149" s="423" t="s">
        <v>999</v>
      </c>
      <c r="C149" s="423" t="s">
        <v>1055</v>
      </c>
      <c r="D149" s="423" t="s">
        <v>1060</v>
      </c>
      <c r="E149" s="423" t="s">
        <v>1061</v>
      </c>
      <c r="F149" s="426">
        <v>24</v>
      </c>
      <c r="G149" s="426">
        <v>1866.6599999999999</v>
      </c>
      <c r="H149" s="423">
        <v>1</v>
      </c>
      <c r="I149" s="423">
        <v>77.777499999999989</v>
      </c>
      <c r="J149" s="426">
        <v>35</v>
      </c>
      <c r="K149" s="426">
        <v>2722.22</v>
      </c>
      <c r="L149" s="423">
        <v>1.4583373512048257</v>
      </c>
      <c r="M149" s="423">
        <v>77.777714285714282</v>
      </c>
      <c r="N149" s="426">
        <v>61</v>
      </c>
      <c r="O149" s="426">
        <v>4744.46</v>
      </c>
      <c r="P149" s="448">
        <v>2.5416840774431337</v>
      </c>
      <c r="Q149" s="427">
        <v>77.778032786885248</v>
      </c>
    </row>
    <row r="150" spans="1:17" ht="14.4" customHeight="1" x14ac:dyDescent="0.3">
      <c r="A150" s="422" t="s">
        <v>1005</v>
      </c>
      <c r="B150" s="423" t="s">
        <v>999</v>
      </c>
      <c r="C150" s="423" t="s">
        <v>1055</v>
      </c>
      <c r="D150" s="423" t="s">
        <v>1062</v>
      </c>
      <c r="E150" s="423" t="s">
        <v>1063</v>
      </c>
      <c r="F150" s="426">
        <v>2</v>
      </c>
      <c r="G150" s="426">
        <v>500</v>
      </c>
      <c r="H150" s="423">
        <v>1</v>
      </c>
      <c r="I150" s="423">
        <v>250</v>
      </c>
      <c r="J150" s="426">
        <v>2</v>
      </c>
      <c r="K150" s="426">
        <v>500</v>
      </c>
      <c r="L150" s="423">
        <v>1</v>
      </c>
      <c r="M150" s="423">
        <v>250</v>
      </c>
      <c r="N150" s="426">
        <v>1</v>
      </c>
      <c r="O150" s="426">
        <v>250</v>
      </c>
      <c r="P150" s="448">
        <v>0.5</v>
      </c>
      <c r="Q150" s="427">
        <v>250</v>
      </c>
    </row>
    <row r="151" spans="1:17" ht="14.4" customHeight="1" x14ac:dyDescent="0.3">
      <c r="A151" s="422" t="s">
        <v>1005</v>
      </c>
      <c r="B151" s="423" t="s">
        <v>999</v>
      </c>
      <c r="C151" s="423" t="s">
        <v>1055</v>
      </c>
      <c r="D151" s="423" t="s">
        <v>1064</v>
      </c>
      <c r="E151" s="423" t="s">
        <v>1065</v>
      </c>
      <c r="F151" s="426">
        <v>3</v>
      </c>
      <c r="G151" s="426">
        <v>900</v>
      </c>
      <c r="H151" s="423">
        <v>1</v>
      </c>
      <c r="I151" s="423">
        <v>300</v>
      </c>
      <c r="J151" s="426"/>
      <c r="K151" s="426"/>
      <c r="L151" s="423"/>
      <c r="M151" s="423"/>
      <c r="N151" s="426">
        <v>2</v>
      </c>
      <c r="O151" s="426">
        <v>600</v>
      </c>
      <c r="P151" s="448">
        <v>0.66666666666666663</v>
      </c>
      <c r="Q151" s="427">
        <v>300</v>
      </c>
    </row>
    <row r="152" spans="1:17" ht="14.4" customHeight="1" x14ac:dyDescent="0.3">
      <c r="A152" s="422" t="s">
        <v>1005</v>
      </c>
      <c r="B152" s="423" t="s">
        <v>999</v>
      </c>
      <c r="C152" s="423" t="s">
        <v>1055</v>
      </c>
      <c r="D152" s="423" t="s">
        <v>1066</v>
      </c>
      <c r="E152" s="423" t="s">
        <v>1067</v>
      </c>
      <c r="F152" s="426">
        <v>59</v>
      </c>
      <c r="G152" s="426">
        <v>6555.5599999999995</v>
      </c>
      <c r="H152" s="423">
        <v>1</v>
      </c>
      <c r="I152" s="423">
        <v>111.11118644067795</v>
      </c>
      <c r="J152" s="426">
        <v>51</v>
      </c>
      <c r="K152" s="426">
        <v>5666.66</v>
      </c>
      <c r="L152" s="423">
        <v>0.86440517667445649</v>
      </c>
      <c r="M152" s="423">
        <v>111.11098039215686</v>
      </c>
      <c r="N152" s="426">
        <v>58</v>
      </c>
      <c r="O152" s="426">
        <v>6766.67</v>
      </c>
      <c r="P152" s="448">
        <v>1.0322031985063063</v>
      </c>
      <c r="Q152" s="427">
        <v>116.66672413793104</v>
      </c>
    </row>
    <row r="153" spans="1:17" ht="14.4" customHeight="1" x14ac:dyDescent="0.3">
      <c r="A153" s="422" t="s">
        <v>1005</v>
      </c>
      <c r="B153" s="423" t="s">
        <v>999</v>
      </c>
      <c r="C153" s="423" t="s">
        <v>1055</v>
      </c>
      <c r="D153" s="423" t="s">
        <v>1068</v>
      </c>
      <c r="E153" s="423" t="s">
        <v>1069</v>
      </c>
      <c r="F153" s="426">
        <v>10</v>
      </c>
      <c r="G153" s="426">
        <v>2444.4499999999998</v>
      </c>
      <c r="H153" s="423">
        <v>1</v>
      </c>
      <c r="I153" s="423">
        <v>244.44499999999999</v>
      </c>
      <c r="J153" s="426">
        <v>2</v>
      </c>
      <c r="K153" s="426">
        <v>537.78</v>
      </c>
      <c r="L153" s="423">
        <v>0.22000040908997934</v>
      </c>
      <c r="M153" s="423">
        <v>268.89</v>
      </c>
      <c r="N153" s="426">
        <v>2</v>
      </c>
      <c r="O153" s="426">
        <v>600</v>
      </c>
      <c r="P153" s="448">
        <v>0.24545398760457365</v>
      </c>
      <c r="Q153" s="427">
        <v>300</v>
      </c>
    </row>
    <row r="154" spans="1:17" ht="14.4" customHeight="1" x14ac:dyDescent="0.3">
      <c r="A154" s="422" t="s">
        <v>1005</v>
      </c>
      <c r="B154" s="423" t="s">
        <v>999</v>
      </c>
      <c r="C154" s="423" t="s">
        <v>1055</v>
      </c>
      <c r="D154" s="423" t="s">
        <v>1070</v>
      </c>
      <c r="E154" s="423" t="s">
        <v>1071</v>
      </c>
      <c r="F154" s="426">
        <v>4</v>
      </c>
      <c r="G154" s="426">
        <v>1177.78</v>
      </c>
      <c r="H154" s="423">
        <v>1</v>
      </c>
      <c r="I154" s="423">
        <v>294.44499999999999</v>
      </c>
      <c r="J154" s="426"/>
      <c r="K154" s="426"/>
      <c r="L154" s="423"/>
      <c r="M154" s="423"/>
      <c r="N154" s="426">
        <v>1</v>
      </c>
      <c r="O154" s="426">
        <v>294.44</v>
      </c>
      <c r="P154" s="448">
        <v>0.24999575472499108</v>
      </c>
      <c r="Q154" s="427">
        <v>294.44</v>
      </c>
    </row>
    <row r="155" spans="1:17" ht="14.4" customHeight="1" x14ac:dyDescent="0.3">
      <c r="A155" s="422" t="s">
        <v>1005</v>
      </c>
      <c r="B155" s="423" t="s">
        <v>999</v>
      </c>
      <c r="C155" s="423" t="s">
        <v>1055</v>
      </c>
      <c r="D155" s="423" t="s">
        <v>1136</v>
      </c>
      <c r="E155" s="423" t="s">
        <v>1137</v>
      </c>
      <c r="F155" s="426">
        <v>878</v>
      </c>
      <c r="G155" s="426">
        <v>682888.89</v>
      </c>
      <c r="H155" s="423">
        <v>1</v>
      </c>
      <c r="I155" s="423">
        <v>777.77777904328025</v>
      </c>
      <c r="J155" s="426">
        <v>807</v>
      </c>
      <c r="K155" s="426">
        <v>627666.67000000004</v>
      </c>
      <c r="L155" s="423">
        <v>0.91913439974107647</v>
      </c>
      <c r="M155" s="423">
        <v>777.77778190830236</v>
      </c>
      <c r="N155" s="426">
        <v>676</v>
      </c>
      <c r="O155" s="426">
        <v>525777.78</v>
      </c>
      <c r="P155" s="448">
        <v>0.76993166487157227</v>
      </c>
      <c r="Q155" s="427">
        <v>777.77778106508879</v>
      </c>
    </row>
    <row r="156" spans="1:17" ht="14.4" customHeight="1" x14ac:dyDescent="0.3">
      <c r="A156" s="422" t="s">
        <v>1005</v>
      </c>
      <c r="B156" s="423" t="s">
        <v>999</v>
      </c>
      <c r="C156" s="423" t="s">
        <v>1055</v>
      </c>
      <c r="D156" s="423" t="s">
        <v>1138</v>
      </c>
      <c r="E156" s="423" t="s">
        <v>1139</v>
      </c>
      <c r="F156" s="426">
        <v>898</v>
      </c>
      <c r="G156" s="426">
        <v>83813.320000000007</v>
      </c>
      <c r="H156" s="423">
        <v>1</v>
      </c>
      <c r="I156" s="423">
        <v>93.333318485523392</v>
      </c>
      <c r="J156" s="426">
        <v>496</v>
      </c>
      <c r="K156" s="426">
        <v>46293.33</v>
      </c>
      <c r="L156" s="423">
        <v>0.55233857816394816</v>
      </c>
      <c r="M156" s="423">
        <v>93.333326612903235</v>
      </c>
      <c r="N156" s="426">
        <v>496</v>
      </c>
      <c r="O156" s="426">
        <v>46293.34</v>
      </c>
      <c r="P156" s="448">
        <v>0.55233869747672559</v>
      </c>
      <c r="Q156" s="427">
        <v>93.333346774193544</v>
      </c>
    </row>
    <row r="157" spans="1:17" ht="14.4" customHeight="1" x14ac:dyDescent="0.3">
      <c r="A157" s="422" t="s">
        <v>1005</v>
      </c>
      <c r="B157" s="423" t="s">
        <v>999</v>
      </c>
      <c r="C157" s="423" t="s">
        <v>1055</v>
      </c>
      <c r="D157" s="423" t="s">
        <v>1140</v>
      </c>
      <c r="E157" s="423" t="s">
        <v>1141</v>
      </c>
      <c r="F157" s="426">
        <v>8</v>
      </c>
      <c r="G157" s="426">
        <v>5333.35</v>
      </c>
      <c r="H157" s="423">
        <v>1</v>
      </c>
      <c r="I157" s="423">
        <v>666.66875000000005</v>
      </c>
      <c r="J157" s="426">
        <v>10</v>
      </c>
      <c r="K157" s="426">
        <v>6666.67</v>
      </c>
      <c r="L157" s="423">
        <v>1.2499967187602539</v>
      </c>
      <c r="M157" s="423">
        <v>666.66700000000003</v>
      </c>
      <c r="N157" s="426">
        <v>11</v>
      </c>
      <c r="O157" s="426">
        <v>7333.34</v>
      </c>
      <c r="P157" s="448">
        <v>1.3749969531345214</v>
      </c>
      <c r="Q157" s="427">
        <v>666.66727272727269</v>
      </c>
    </row>
    <row r="158" spans="1:17" ht="14.4" customHeight="1" x14ac:dyDescent="0.3">
      <c r="A158" s="422" t="s">
        <v>1005</v>
      </c>
      <c r="B158" s="423" t="s">
        <v>999</v>
      </c>
      <c r="C158" s="423" t="s">
        <v>1055</v>
      </c>
      <c r="D158" s="423" t="s">
        <v>1142</v>
      </c>
      <c r="E158" s="423" t="s">
        <v>1143</v>
      </c>
      <c r="F158" s="426">
        <v>80</v>
      </c>
      <c r="G158" s="426">
        <v>62222.22</v>
      </c>
      <c r="H158" s="423">
        <v>1</v>
      </c>
      <c r="I158" s="423">
        <v>777.77774999999997</v>
      </c>
      <c r="J158" s="426">
        <v>65</v>
      </c>
      <c r="K158" s="426">
        <v>50555.56</v>
      </c>
      <c r="L158" s="423">
        <v>0.81250010044643206</v>
      </c>
      <c r="M158" s="423">
        <v>777.7778461538461</v>
      </c>
      <c r="N158" s="426">
        <v>88</v>
      </c>
      <c r="O158" s="426">
        <v>68444.45</v>
      </c>
      <c r="P158" s="448">
        <v>1.1000001285714331</v>
      </c>
      <c r="Q158" s="427">
        <v>777.77784090909086</v>
      </c>
    </row>
    <row r="159" spans="1:17" ht="14.4" customHeight="1" x14ac:dyDescent="0.3">
      <c r="A159" s="422" t="s">
        <v>1005</v>
      </c>
      <c r="B159" s="423" t="s">
        <v>999</v>
      </c>
      <c r="C159" s="423" t="s">
        <v>1055</v>
      </c>
      <c r="D159" s="423" t="s">
        <v>1144</v>
      </c>
      <c r="E159" s="423" t="s">
        <v>1145</v>
      </c>
      <c r="F159" s="426">
        <v>18</v>
      </c>
      <c r="G159" s="426">
        <v>6000</v>
      </c>
      <c r="H159" s="423">
        <v>1</v>
      </c>
      <c r="I159" s="423">
        <v>333.33333333333331</v>
      </c>
      <c r="J159" s="426">
        <v>19</v>
      </c>
      <c r="K159" s="426">
        <v>6333.32</v>
      </c>
      <c r="L159" s="423">
        <v>1.0555533333333333</v>
      </c>
      <c r="M159" s="423">
        <v>333.33263157894737</v>
      </c>
      <c r="N159" s="426">
        <v>20</v>
      </c>
      <c r="O159" s="426">
        <v>6666.67</v>
      </c>
      <c r="P159" s="448">
        <v>1.1111116666666667</v>
      </c>
      <c r="Q159" s="427">
        <v>333.33350000000002</v>
      </c>
    </row>
    <row r="160" spans="1:17" ht="14.4" customHeight="1" x14ac:dyDescent="0.3">
      <c r="A160" s="422" t="s">
        <v>1005</v>
      </c>
      <c r="B160" s="423" t="s">
        <v>999</v>
      </c>
      <c r="C160" s="423" t="s">
        <v>1055</v>
      </c>
      <c r="D160" s="423" t="s">
        <v>1074</v>
      </c>
      <c r="E160" s="423" t="s">
        <v>1059</v>
      </c>
      <c r="F160" s="426"/>
      <c r="G160" s="426"/>
      <c r="H160" s="423"/>
      <c r="I160" s="423"/>
      <c r="J160" s="426">
        <v>1</v>
      </c>
      <c r="K160" s="426">
        <v>373.33</v>
      </c>
      <c r="L160" s="423"/>
      <c r="M160" s="423">
        <v>373.33</v>
      </c>
      <c r="N160" s="426">
        <v>1</v>
      </c>
      <c r="O160" s="426">
        <v>373.33</v>
      </c>
      <c r="P160" s="448"/>
      <c r="Q160" s="427">
        <v>373.33</v>
      </c>
    </row>
    <row r="161" spans="1:17" ht="14.4" customHeight="1" x14ac:dyDescent="0.3">
      <c r="A161" s="422" t="s">
        <v>1005</v>
      </c>
      <c r="B161" s="423" t="s">
        <v>999</v>
      </c>
      <c r="C161" s="423" t="s">
        <v>1055</v>
      </c>
      <c r="D161" s="423" t="s">
        <v>1075</v>
      </c>
      <c r="E161" s="423" t="s">
        <v>1076</v>
      </c>
      <c r="F161" s="426">
        <v>18</v>
      </c>
      <c r="G161" s="426">
        <v>3360</v>
      </c>
      <c r="H161" s="423">
        <v>1</v>
      </c>
      <c r="I161" s="423">
        <v>186.66666666666666</v>
      </c>
      <c r="J161" s="426">
        <v>11</v>
      </c>
      <c r="K161" s="426">
        <v>2053.34</v>
      </c>
      <c r="L161" s="423">
        <v>0.61111309523809532</v>
      </c>
      <c r="M161" s="423">
        <v>186.66727272727275</v>
      </c>
      <c r="N161" s="426">
        <v>34</v>
      </c>
      <c r="O161" s="426">
        <v>7177.77</v>
      </c>
      <c r="P161" s="448">
        <v>2.1362410714285716</v>
      </c>
      <c r="Q161" s="427">
        <v>211.11088235294119</v>
      </c>
    </row>
    <row r="162" spans="1:17" ht="14.4" customHeight="1" x14ac:dyDescent="0.3">
      <c r="A162" s="422" t="s">
        <v>1005</v>
      </c>
      <c r="B162" s="423" t="s">
        <v>999</v>
      </c>
      <c r="C162" s="423" t="s">
        <v>1055</v>
      </c>
      <c r="D162" s="423" t="s">
        <v>1077</v>
      </c>
      <c r="E162" s="423" t="s">
        <v>1078</v>
      </c>
      <c r="F162" s="426">
        <v>9</v>
      </c>
      <c r="G162" s="426">
        <v>5250</v>
      </c>
      <c r="H162" s="423">
        <v>1</v>
      </c>
      <c r="I162" s="423">
        <v>583.33333333333337</v>
      </c>
      <c r="J162" s="426">
        <v>11</v>
      </c>
      <c r="K162" s="426">
        <v>6416.67</v>
      </c>
      <c r="L162" s="423">
        <v>1.2222228571428571</v>
      </c>
      <c r="M162" s="423">
        <v>583.3336363636364</v>
      </c>
      <c r="N162" s="426">
        <v>16</v>
      </c>
      <c r="O162" s="426">
        <v>9333.33</v>
      </c>
      <c r="P162" s="448">
        <v>1.7777771428571429</v>
      </c>
      <c r="Q162" s="427">
        <v>583.333125</v>
      </c>
    </row>
    <row r="163" spans="1:17" ht="14.4" customHeight="1" x14ac:dyDescent="0.3">
      <c r="A163" s="422" t="s">
        <v>1005</v>
      </c>
      <c r="B163" s="423" t="s">
        <v>999</v>
      </c>
      <c r="C163" s="423" t="s">
        <v>1055</v>
      </c>
      <c r="D163" s="423" t="s">
        <v>1079</v>
      </c>
      <c r="E163" s="423" t="s">
        <v>1080</v>
      </c>
      <c r="F163" s="426">
        <v>9</v>
      </c>
      <c r="G163" s="426">
        <v>4200</v>
      </c>
      <c r="H163" s="423">
        <v>1</v>
      </c>
      <c r="I163" s="423">
        <v>466.66666666666669</v>
      </c>
      <c r="J163" s="426">
        <v>24</v>
      </c>
      <c r="K163" s="426">
        <v>11200.01</v>
      </c>
      <c r="L163" s="423">
        <v>2.6666690476190476</v>
      </c>
      <c r="M163" s="423">
        <v>466.66708333333332</v>
      </c>
      <c r="N163" s="426">
        <v>11</v>
      </c>
      <c r="O163" s="426">
        <v>5133.33</v>
      </c>
      <c r="P163" s="448">
        <v>1.2222214285714286</v>
      </c>
      <c r="Q163" s="427">
        <v>466.66636363636366</v>
      </c>
    </row>
    <row r="164" spans="1:17" ht="14.4" customHeight="1" x14ac:dyDescent="0.3">
      <c r="A164" s="422" t="s">
        <v>1005</v>
      </c>
      <c r="B164" s="423" t="s">
        <v>999</v>
      </c>
      <c r="C164" s="423" t="s">
        <v>1055</v>
      </c>
      <c r="D164" s="423" t="s">
        <v>1125</v>
      </c>
      <c r="E164" s="423" t="s">
        <v>1080</v>
      </c>
      <c r="F164" s="426">
        <v>15</v>
      </c>
      <c r="G164" s="426">
        <v>15000</v>
      </c>
      <c r="H164" s="423">
        <v>1</v>
      </c>
      <c r="I164" s="423">
        <v>1000</v>
      </c>
      <c r="J164" s="426">
        <v>10</v>
      </c>
      <c r="K164" s="426">
        <v>10000</v>
      </c>
      <c r="L164" s="423">
        <v>0.66666666666666663</v>
      </c>
      <c r="M164" s="423">
        <v>1000</v>
      </c>
      <c r="N164" s="426">
        <v>14</v>
      </c>
      <c r="O164" s="426">
        <v>14000</v>
      </c>
      <c r="P164" s="448">
        <v>0.93333333333333335</v>
      </c>
      <c r="Q164" s="427">
        <v>1000</v>
      </c>
    </row>
    <row r="165" spans="1:17" ht="14.4" customHeight="1" x14ac:dyDescent="0.3">
      <c r="A165" s="422" t="s">
        <v>1005</v>
      </c>
      <c r="B165" s="423" t="s">
        <v>999</v>
      </c>
      <c r="C165" s="423" t="s">
        <v>1055</v>
      </c>
      <c r="D165" s="423" t="s">
        <v>1081</v>
      </c>
      <c r="E165" s="423" t="s">
        <v>1082</v>
      </c>
      <c r="F165" s="426">
        <v>89</v>
      </c>
      <c r="G165" s="426">
        <v>4450</v>
      </c>
      <c r="H165" s="423">
        <v>1</v>
      </c>
      <c r="I165" s="423">
        <v>50</v>
      </c>
      <c r="J165" s="426">
        <v>102</v>
      </c>
      <c r="K165" s="426">
        <v>5100</v>
      </c>
      <c r="L165" s="423">
        <v>1.146067415730337</v>
      </c>
      <c r="M165" s="423">
        <v>50</v>
      </c>
      <c r="N165" s="426">
        <v>113</v>
      </c>
      <c r="O165" s="426">
        <v>5650</v>
      </c>
      <c r="P165" s="448">
        <v>1.2696629213483146</v>
      </c>
      <c r="Q165" s="427">
        <v>50</v>
      </c>
    </row>
    <row r="166" spans="1:17" ht="14.4" customHeight="1" x14ac:dyDescent="0.3">
      <c r="A166" s="422" t="s">
        <v>1005</v>
      </c>
      <c r="B166" s="423" t="s">
        <v>999</v>
      </c>
      <c r="C166" s="423" t="s">
        <v>1055</v>
      </c>
      <c r="D166" s="423" t="s">
        <v>1083</v>
      </c>
      <c r="E166" s="423" t="s">
        <v>1084</v>
      </c>
      <c r="F166" s="426">
        <v>3</v>
      </c>
      <c r="G166" s="426">
        <v>303.33</v>
      </c>
      <c r="H166" s="423">
        <v>1</v>
      </c>
      <c r="I166" s="423">
        <v>101.11</v>
      </c>
      <c r="J166" s="426"/>
      <c r="K166" s="426"/>
      <c r="L166" s="423"/>
      <c r="M166" s="423"/>
      <c r="N166" s="426"/>
      <c r="O166" s="426"/>
      <c r="P166" s="448"/>
      <c r="Q166" s="427"/>
    </row>
    <row r="167" spans="1:17" ht="14.4" customHeight="1" x14ac:dyDescent="0.3">
      <c r="A167" s="422" t="s">
        <v>1005</v>
      </c>
      <c r="B167" s="423" t="s">
        <v>999</v>
      </c>
      <c r="C167" s="423" t="s">
        <v>1055</v>
      </c>
      <c r="D167" s="423" t="s">
        <v>1146</v>
      </c>
      <c r="E167" s="423" t="s">
        <v>1147</v>
      </c>
      <c r="F167" s="426">
        <v>4</v>
      </c>
      <c r="G167" s="426">
        <v>0</v>
      </c>
      <c r="H167" s="423"/>
      <c r="I167" s="423">
        <v>0</v>
      </c>
      <c r="J167" s="426"/>
      <c r="K167" s="426"/>
      <c r="L167" s="423"/>
      <c r="M167" s="423"/>
      <c r="N167" s="426"/>
      <c r="O167" s="426"/>
      <c r="P167" s="448"/>
      <c r="Q167" s="427"/>
    </row>
    <row r="168" spans="1:17" ht="14.4" customHeight="1" x14ac:dyDescent="0.3">
      <c r="A168" s="422" t="s">
        <v>1005</v>
      </c>
      <c r="B168" s="423" t="s">
        <v>999</v>
      </c>
      <c r="C168" s="423" t="s">
        <v>1055</v>
      </c>
      <c r="D168" s="423" t="s">
        <v>1089</v>
      </c>
      <c r="E168" s="423" t="s">
        <v>1090</v>
      </c>
      <c r="F168" s="426">
        <v>168</v>
      </c>
      <c r="G168" s="426">
        <v>51333.34</v>
      </c>
      <c r="H168" s="423">
        <v>1</v>
      </c>
      <c r="I168" s="423">
        <v>305.55559523809524</v>
      </c>
      <c r="J168" s="426">
        <v>129</v>
      </c>
      <c r="K168" s="426">
        <v>39416.67</v>
      </c>
      <c r="L168" s="423">
        <v>0.76785710807050545</v>
      </c>
      <c r="M168" s="423">
        <v>305.55558139534884</v>
      </c>
      <c r="N168" s="426">
        <v>142</v>
      </c>
      <c r="O168" s="426">
        <v>43388.89</v>
      </c>
      <c r="P168" s="448">
        <v>0.84523800711194719</v>
      </c>
      <c r="Q168" s="427">
        <v>305.55556338028168</v>
      </c>
    </row>
    <row r="169" spans="1:17" ht="14.4" customHeight="1" x14ac:dyDescent="0.3">
      <c r="A169" s="422" t="s">
        <v>1005</v>
      </c>
      <c r="B169" s="423" t="s">
        <v>999</v>
      </c>
      <c r="C169" s="423" t="s">
        <v>1055</v>
      </c>
      <c r="D169" s="423" t="s">
        <v>1091</v>
      </c>
      <c r="E169" s="423" t="s">
        <v>1092</v>
      </c>
      <c r="F169" s="426">
        <v>1062</v>
      </c>
      <c r="G169" s="426">
        <v>0</v>
      </c>
      <c r="H169" s="423"/>
      <c r="I169" s="423">
        <v>0</v>
      </c>
      <c r="J169" s="426">
        <v>590</v>
      </c>
      <c r="K169" s="426">
        <v>0</v>
      </c>
      <c r="L169" s="423"/>
      <c r="M169" s="423">
        <v>0</v>
      </c>
      <c r="N169" s="426">
        <v>970</v>
      </c>
      <c r="O169" s="426">
        <v>32333.339999999997</v>
      </c>
      <c r="P169" s="448"/>
      <c r="Q169" s="427">
        <v>33.333340206185561</v>
      </c>
    </row>
    <row r="170" spans="1:17" ht="14.4" customHeight="1" x14ac:dyDescent="0.3">
      <c r="A170" s="422" t="s">
        <v>1005</v>
      </c>
      <c r="B170" s="423" t="s">
        <v>999</v>
      </c>
      <c r="C170" s="423" t="s">
        <v>1055</v>
      </c>
      <c r="D170" s="423" t="s">
        <v>1093</v>
      </c>
      <c r="E170" s="423" t="s">
        <v>1094</v>
      </c>
      <c r="F170" s="426">
        <v>99</v>
      </c>
      <c r="G170" s="426">
        <v>45100</v>
      </c>
      <c r="H170" s="423">
        <v>1</v>
      </c>
      <c r="I170" s="423">
        <v>455.55555555555554</v>
      </c>
      <c r="J170" s="426">
        <v>81</v>
      </c>
      <c r="K170" s="426">
        <v>36899.99</v>
      </c>
      <c r="L170" s="423">
        <v>0.81818159645232813</v>
      </c>
      <c r="M170" s="423">
        <v>455.55543209876538</v>
      </c>
      <c r="N170" s="426">
        <v>71</v>
      </c>
      <c r="O170" s="426">
        <v>32344.44</v>
      </c>
      <c r="P170" s="448">
        <v>0.71717161862527712</v>
      </c>
      <c r="Q170" s="427">
        <v>455.55549295774648</v>
      </c>
    </row>
    <row r="171" spans="1:17" ht="14.4" customHeight="1" x14ac:dyDescent="0.3">
      <c r="A171" s="422" t="s">
        <v>1005</v>
      </c>
      <c r="B171" s="423" t="s">
        <v>999</v>
      </c>
      <c r="C171" s="423" t="s">
        <v>1055</v>
      </c>
      <c r="D171" s="423" t="s">
        <v>1117</v>
      </c>
      <c r="E171" s="423" t="s">
        <v>1118</v>
      </c>
      <c r="F171" s="426">
        <v>42</v>
      </c>
      <c r="G171" s="426">
        <v>2473.34</v>
      </c>
      <c r="H171" s="423">
        <v>1</v>
      </c>
      <c r="I171" s="423">
        <v>58.889047619047624</v>
      </c>
      <c r="J171" s="426">
        <v>27</v>
      </c>
      <c r="K171" s="426">
        <v>1590.02</v>
      </c>
      <c r="L171" s="423">
        <v>0.64286349632480766</v>
      </c>
      <c r="M171" s="423">
        <v>58.889629629629631</v>
      </c>
      <c r="N171" s="426">
        <v>51</v>
      </c>
      <c r="O171" s="426">
        <v>3003.33</v>
      </c>
      <c r="P171" s="448">
        <v>1.2142810935819579</v>
      </c>
      <c r="Q171" s="427">
        <v>58.888823529411766</v>
      </c>
    </row>
    <row r="172" spans="1:17" ht="14.4" customHeight="1" x14ac:dyDescent="0.3">
      <c r="A172" s="422" t="s">
        <v>1005</v>
      </c>
      <c r="B172" s="423" t="s">
        <v>999</v>
      </c>
      <c r="C172" s="423" t="s">
        <v>1055</v>
      </c>
      <c r="D172" s="423" t="s">
        <v>1095</v>
      </c>
      <c r="E172" s="423" t="s">
        <v>1096</v>
      </c>
      <c r="F172" s="426">
        <v>188</v>
      </c>
      <c r="G172" s="426">
        <v>14622.220000000001</v>
      </c>
      <c r="H172" s="423">
        <v>1</v>
      </c>
      <c r="I172" s="423">
        <v>77.777765957446817</v>
      </c>
      <c r="J172" s="426">
        <v>138</v>
      </c>
      <c r="K172" s="426">
        <v>10733.33</v>
      </c>
      <c r="L172" s="423">
        <v>0.73404243678456482</v>
      </c>
      <c r="M172" s="423">
        <v>77.777753623188403</v>
      </c>
      <c r="N172" s="426">
        <v>162</v>
      </c>
      <c r="O172" s="426">
        <v>12600</v>
      </c>
      <c r="P172" s="448">
        <v>0.86170225861736449</v>
      </c>
      <c r="Q172" s="427">
        <v>77.777777777777771</v>
      </c>
    </row>
    <row r="173" spans="1:17" ht="14.4" customHeight="1" x14ac:dyDescent="0.3">
      <c r="A173" s="422" t="s">
        <v>1005</v>
      </c>
      <c r="B173" s="423" t="s">
        <v>999</v>
      </c>
      <c r="C173" s="423" t="s">
        <v>1055</v>
      </c>
      <c r="D173" s="423" t="s">
        <v>1148</v>
      </c>
      <c r="E173" s="423" t="s">
        <v>1149</v>
      </c>
      <c r="F173" s="426">
        <v>39</v>
      </c>
      <c r="G173" s="426">
        <v>43333.34</v>
      </c>
      <c r="H173" s="423">
        <v>1</v>
      </c>
      <c r="I173" s="423">
        <v>1111.1112820512819</v>
      </c>
      <c r="J173" s="426">
        <v>51</v>
      </c>
      <c r="K173" s="426">
        <v>56666.66</v>
      </c>
      <c r="L173" s="423">
        <v>1.3076919526627766</v>
      </c>
      <c r="M173" s="423">
        <v>1111.110980392157</v>
      </c>
      <c r="N173" s="426">
        <v>71</v>
      </c>
      <c r="O173" s="426">
        <v>78888.87999999999</v>
      </c>
      <c r="P173" s="448">
        <v>1.8205123353057946</v>
      </c>
      <c r="Q173" s="427">
        <v>1111.1109859154928</v>
      </c>
    </row>
    <row r="174" spans="1:17" ht="14.4" customHeight="1" x14ac:dyDescent="0.3">
      <c r="A174" s="422" t="s">
        <v>1005</v>
      </c>
      <c r="B174" s="423" t="s">
        <v>999</v>
      </c>
      <c r="C174" s="423" t="s">
        <v>1055</v>
      </c>
      <c r="D174" s="423" t="s">
        <v>1097</v>
      </c>
      <c r="E174" s="423" t="s">
        <v>1098</v>
      </c>
      <c r="F174" s="426">
        <v>19</v>
      </c>
      <c r="G174" s="426">
        <v>5130</v>
      </c>
      <c r="H174" s="423">
        <v>1</v>
      </c>
      <c r="I174" s="423">
        <v>270</v>
      </c>
      <c r="J174" s="426">
        <v>5</v>
      </c>
      <c r="K174" s="426">
        <v>1350</v>
      </c>
      <c r="L174" s="423">
        <v>0.26315789473684209</v>
      </c>
      <c r="M174" s="423">
        <v>270</v>
      </c>
      <c r="N174" s="426">
        <v>140</v>
      </c>
      <c r="O174" s="426">
        <v>37800</v>
      </c>
      <c r="P174" s="448">
        <v>7.3684210526315788</v>
      </c>
      <c r="Q174" s="427">
        <v>270</v>
      </c>
    </row>
    <row r="175" spans="1:17" ht="14.4" customHeight="1" x14ac:dyDescent="0.3">
      <c r="A175" s="422" t="s">
        <v>1005</v>
      </c>
      <c r="B175" s="423" t="s">
        <v>999</v>
      </c>
      <c r="C175" s="423" t="s">
        <v>1055</v>
      </c>
      <c r="D175" s="423" t="s">
        <v>1099</v>
      </c>
      <c r="E175" s="423" t="s">
        <v>1100</v>
      </c>
      <c r="F175" s="426">
        <v>250</v>
      </c>
      <c r="G175" s="426">
        <v>22222.23</v>
      </c>
      <c r="H175" s="423">
        <v>1</v>
      </c>
      <c r="I175" s="423">
        <v>88.888919999999999</v>
      </c>
      <c r="J175" s="426">
        <v>185</v>
      </c>
      <c r="K175" s="426">
        <v>16444.45</v>
      </c>
      <c r="L175" s="423">
        <v>0.73999999100000324</v>
      </c>
      <c r="M175" s="423">
        <v>88.888918918918918</v>
      </c>
      <c r="N175" s="426">
        <v>209</v>
      </c>
      <c r="O175" s="426">
        <v>19738.88</v>
      </c>
      <c r="P175" s="448">
        <v>0.88824928911274892</v>
      </c>
      <c r="Q175" s="427">
        <v>94.444401913875609</v>
      </c>
    </row>
    <row r="176" spans="1:17" ht="14.4" customHeight="1" x14ac:dyDescent="0.3">
      <c r="A176" s="422" t="s">
        <v>1005</v>
      </c>
      <c r="B176" s="423" t="s">
        <v>999</v>
      </c>
      <c r="C176" s="423" t="s">
        <v>1055</v>
      </c>
      <c r="D176" s="423" t="s">
        <v>1103</v>
      </c>
      <c r="E176" s="423" t="s">
        <v>1104</v>
      </c>
      <c r="F176" s="426"/>
      <c r="G176" s="426"/>
      <c r="H176" s="423"/>
      <c r="I176" s="423"/>
      <c r="J176" s="426">
        <v>1</v>
      </c>
      <c r="K176" s="426">
        <v>96.67</v>
      </c>
      <c r="L176" s="423"/>
      <c r="M176" s="423">
        <v>96.67</v>
      </c>
      <c r="N176" s="426">
        <v>1</v>
      </c>
      <c r="O176" s="426">
        <v>96.67</v>
      </c>
      <c r="P176" s="448"/>
      <c r="Q176" s="427">
        <v>96.67</v>
      </c>
    </row>
    <row r="177" spans="1:17" ht="14.4" customHeight="1" x14ac:dyDescent="0.3">
      <c r="A177" s="422" t="s">
        <v>1005</v>
      </c>
      <c r="B177" s="423" t="s">
        <v>999</v>
      </c>
      <c r="C177" s="423" t="s">
        <v>1055</v>
      </c>
      <c r="D177" s="423" t="s">
        <v>1105</v>
      </c>
      <c r="E177" s="423" t="s">
        <v>1106</v>
      </c>
      <c r="F177" s="426">
        <v>1</v>
      </c>
      <c r="G177" s="426">
        <v>140</v>
      </c>
      <c r="H177" s="423">
        <v>1</v>
      </c>
      <c r="I177" s="423">
        <v>140</v>
      </c>
      <c r="J177" s="426"/>
      <c r="K177" s="426"/>
      <c r="L177" s="423"/>
      <c r="M177" s="423"/>
      <c r="N177" s="426"/>
      <c r="O177" s="426"/>
      <c r="P177" s="448"/>
      <c r="Q177" s="427"/>
    </row>
    <row r="178" spans="1:17" ht="14.4" customHeight="1" x14ac:dyDescent="0.3">
      <c r="A178" s="422" t="s">
        <v>1005</v>
      </c>
      <c r="B178" s="423" t="s">
        <v>999</v>
      </c>
      <c r="C178" s="423" t="s">
        <v>1055</v>
      </c>
      <c r="D178" s="423" t="s">
        <v>1128</v>
      </c>
      <c r="E178" s="423" t="s">
        <v>1129</v>
      </c>
      <c r="F178" s="426">
        <v>4</v>
      </c>
      <c r="G178" s="426">
        <v>5133.33</v>
      </c>
      <c r="H178" s="423">
        <v>1</v>
      </c>
      <c r="I178" s="423">
        <v>1283.3325</v>
      </c>
      <c r="J178" s="426">
        <v>10</v>
      </c>
      <c r="K178" s="426">
        <v>12833.33</v>
      </c>
      <c r="L178" s="423">
        <v>2.5000009740266065</v>
      </c>
      <c r="M178" s="423">
        <v>1283.3330000000001</v>
      </c>
      <c r="N178" s="426">
        <v>14</v>
      </c>
      <c r="O178" s="426">
        <v>17966.68</v>
      </c>
      <c r="P178" s="448">
        <v>3.5000048701330329</v>
      </c>
      <c r="Q178" s="427">
        <v>1283.3342857142857</v>
      </c>
    </row>
    <row r="179" spans="1:17" ht="14.4" customHeight="1" x14ac:dyDescent="0.3">
      <c r="A179" s="422" t="s">
        <v>1005</v>
      </c>
      <c r="B179" s="423" t="s">
        <v>999</v>
      </c>
      <c r="C179" s="423" t="s">
        <v>1055</v>
      </c>
      <c r="D179" s="423" t="s">
        <v>1107</v>
      </c>
      <c r="E179" s="423" t="s">
        <v>1108</v>
      </c>
      <c r="F179" s="426">
        <v>1</v>
      </c>
      <c r="G179" s="426">
        <v>116.67</v>
      </c>
      <c r="H179" s="423">
        <v>1</v>
      </c>
      <c r="I179" s="423">
        <v>116.67</v>
      </c>
      <c r="J179" s="426">
        <v>3</v>
      </c>
      <c r="K179" s="426">
        <v>350</v>
      </c>
      <c r="L179" s="423">
        <v>2.9999142881631955</v>
      </c>
      <c r="M179" s="423">
        <v>116.66666666666667</v>
      </c>
      <c r="N179" s="426">
        <v>3</v>
      </c>
      <c r="O179" s="426">
        <v>350.01</v>
      </c>
      <c r="P179" s="448">
        <v>3</v>
      </c>
      <c r="Q179" s="427">
        <v>116.67</v>
      </c>
    </row>
    <row r="180" spans="1:17" ht="14.4" customHeight="1" x14ac:dyDescent="0.3">
      <c r="A180" s="422" t="s">
        <v>1005</v>
      </c>
      <c r="B180" s="423" t="s">
        <v>999</v>
      </c>
      <c r="C180" s="423" t="s">
        <v>1055</v>
      </c>
      <c r="D180" s="423" t="s">
        <v>1109</v>
      </c>
      <c r="E180" s="423" t="s">
        <v>1110</v>
      </c>
      <c r="F180" s="426">
        <v>8</v>
      </c>
      <c r="G180" s="426">
        <v>391.11</v>
      </c>
      <c r="H180" s="423">
        <v>1</v>
      </c>
      <c r="I180" s="423">
        <v>48.888750000000002</v>
      </c>
      <c r="J180" s="426">
        <v>15</v>
      </c>
      <c r="K180" s="426">
        <v>733.33999999999992</v>
      </c>
      <c r="L180" s="423">
        <v>1.875022372222648</v>
      </c>
      <c r="M180" s="423">
        <v>48.889333333333326</v>
      </c>
      <c r="N180" s="426">
        <v>15</v>
      </c>
      <c r="O180" s="426">
        <v>733.33999999999992</v>
      </c>
      <c r="P180" s="448">
        <v>1.875022372222648</v>
      </c>
      <c r="Q180" s="427">
        <v>48.889333333333326</v>
      </c>
    </row>
    <row r="181" spans="1:17" ht="14.4" customHeight="1" x14ac:dyDescent="0.3">
      <c r="A181" s="422" t="s">
        <v>1005</v>
      </c>
      <c r="B181" s="423" t="s">
        <v>999</v>
      </c>
      <c r="C181" s="423" t="s">
        <v>1055</v>
      </c>
      <c r="D181" s="423" t="s">
        <v>1121</v>
      </c>
      <c r="E181" s="423" t="s">
        <v>1122</v>
      </c>
      <c r="F181" s="426"/>
      <c r="G181" s="426"/>
      <c r="H181" s="423"/>
      <c r="I181" s="423"/>
      <c r="J181" s="426">
        <v>1</v>
      </c>
      <c r="K181" s="426">
        <v>466.67</v>
      </c>
      <c r="L181" s="423"/>
      <c r="M181" s="423">
        <v>466.67</v>
      </c>
      <c r="N181" s="426">
        <v>1</v>
      </c>
      <c r="O181" s="426">
        <v>466.67</v>
      </c>
      <c r="P181" s="448"/>
      <c r="Q181" s="427">
        <v>466.67</v>
      </c>
    </row>
    <row r="182" spans="1:17" ht="14.4" customHeight="1" x14ac:dyDescent="0.3">
      <c r="A182" s="422" t="s">
        <v>1005</v>
      </c>
      <c r="B182" s="423" t="s">
        <v>999</v>
      </c>
      <c r="C182" s="423" t="s">
        <v>1055</v>
      </c>
      <c r="D182" s="423" t="s">
        <v>1132</v>
      </c>
      <c r="E182" s="423" t="s">
        <v>1133</v>
      </c>
      <c r="F182" s="426">
        <v>14</v>
      </c>
      <c r="G182" s="426">
        <v>6533.33</v>
      </c>
      <c r="H182" s="423">
        <v>1</v>
      </c>
      <c r="I182" s="423">
        <v>466.66642857142858</v>
      </c>
      <c r="J182" s="426">
        <v>45</v>
      </c>
      <c r="K182" s="426">
        <v>21000</v>
      </c>
      <c r="L182" s="423">
        <v>3.214287354228242</v>
      </c>
      <c r="M182" s="423">
        <v>466.66666666666669</v>
      </c>
      <c r="N182" s="426">
        <v>20</v>
      </c>
      <c r="O182" s="426">
        <v>9333.34</v>
      </c>
      <c r="P182" s="448">
        <v>1.4285731778434581</v>
      </c>
      <c r="Q182" s="427">
        <v>466.66700000000003</v>
      </c>
    </row>
    <row r="183" spans="1:17" ht="14.4" customHeight="1" x14ac:dyDescent="0.3">
      <c r="A183" s="422" t="s">
        <v>1005</v>
      </c>
      <c r="B183" s="423" t="s">
        <v>999</v>
      </c>
      <c r="C183" s="423" t="s">
        <v>1055</v>
      </c>
      <c r="D183" s="423" t="s">
        <v>1150</v>
      </c>
      <c r="E183" s="423" t="s">
        <v>1151</v>
      </c>
      <c r="F183" s="426">
        <v>3</v>
      </c>
      <c r="G183" s="426">
        <v>293.34000000000003</v>
      </c>
      <c r="H183" s="423">
        <v>1</v>
      </c>
      <c r="I183" s="423">
        <v>97.780000000000015</v>
      </c>
      <c r="J183" s="426">
        <v>6</v>
      </c>
      <c r="K183" s="426">
        <v>586.67000000000007</v>
      </c>
      <c r="L183" s="423">
        <v>1.999965909865685</v>
      </c>
      <c r="M183" s="423">
        <v>97.77833333333335</v>
      </c>
      <c r="N183" s="426">
        <v>8</v>
      </c>
      <c r="O183" s="426">
        <v>782.22</v>
      </c>
      <c r="P183" s="448">
        <v>2.6665984863980361</v>
      </c>
      <c r="Q183" s="427">
        <v>97.777500000000003</v>
      </c>
    </row>
    <row r="184" spans="1:17" ht="14.4" customHeight="1" x14ac:dyDescent="0.3">
      <c r="A184" s="422" t="s">
        <v>1005</v>
      </c>
      <c r="B184" s="423" t="s">
        <v>999</v>
      </c>
      <c r="C184" s="423" t="s">
        <v>1055</v>
      </c>
      <c r="D184" s="423" t="s">
        <v>1152</v>
      </c>
      <c r="E184" s="423" t="s">
        <v>1153</v>
      </c>
      <c r="F184" s="426"/>
      <c r="G184" s="426"/>
      <c r="H184" s="423"/>
      <c r="I184" s="423"/>
      <c r="J184" s="426"/>
      <c r="K184" s="426"/>
      <c r="L184" s="423"/>
      <c r="M184" s="423"/>
      <c r="N184" s="426">
        <v>1</v>
      </c>
      <c r="O184" s="426">
        <v>481.11</v>
      </c>
      <c r="P184" s="448"/>
      <c r="Q184" s="427">
        <v>481.11</v>
      </c>
    </row>
    <row r="185" spans="1:17" ht="14.4" customHeight="1" x14ac:dyDescent="0.3">
      <c r="A185" s="422" t="s">
        <v>1154</v>
      </c>
      <c r="B185" s="423" t="s">
        <v>996</v>
      </c>
      <c r="C185" s="423" t="s">
        <v>1006</v>
      </c>
      <c r="D185" s="423" t="s">
        <v>1155</v>
      </c>
      <c r="E185" s="423"/>
      <c r="F185" s="426"/>
      <c r="G185" s="426"/>
      <c r="H185" s="423"/>
      <c r="I185" s="423"/>
      <c r="J185" s="426">
        <v>1</v>
      </c>
      <c r="K185" s="426">
        <v>113</v>
      </c>
      <c r="L185" s="423"/>
      <c r="M185" s="423">
        <v>113</v>
      </c>
      <c r="N185" s="426">
        <v>1</v>
      </c>
      <c r="O185" s="426">
        <v>113</v>
      </c>
      <c r="P185" s="448"/>
      <c r="Q185" s="427">
        <v>113</v>
      </c>
    </row>
    <row r="186" spans="1:17" ht="14.4" customHeight="1" x14ac:dyDescent="0.3">
      <c r="A186" s="422" t="s">
        <v>1154</v>
      </c>
      <c r="B186" s="423" t="s">
        <v>996</v>
      </c>
      <c r="C186" s="423" t="s">
        <v>1006</v>
      </c>
      <c r="D186" s="423" t="s">
        <v>1123</v>
      </c>
      <c r="E186" s="423"/>
      <c r="F186" s="426">
        <v>2</v>
      </c>
      <c r="G186" s="426">
        <v>3314</v>
      </c>
      <c r="H186" s="423">
        <v>1</v>
      </c>
      <c r="I186" s="423">
        <v>1657</v>
      </c>
      <c r="J186" s="426"/>
      <c r="K186" s="426"/>
      <c r="L186" s="423"/>
      <c r="M186" s="423"/>
      <c r="N186" s="426"/>
      <c r="O186" s="426"/>
      <c r="P186" s="448"/>
      <c r="Q186" s="427"/>
    </row>
    <row r="187" spans="1:17" ht="14.4" customHeight="1" x14ac:dyDescent="0.3">
      <c r="A187" s="422" t="s">
        <v>1154</v>
      </c>
      <c r="B187" s="423" t="s">
        <v>996</v>
      </c>
      <c r="C187" s="423" t="s">
        <v>1006</v>
      </c>
      <c r="D187" s="423" t="s">
        <v>1156</v>
      </c>
      <c r="E187" s="423"/>
      <c r="F187" s="426">
        <v>1</v>
      </c>
      <c r="G187" s="426">
        <v>1008</v>
      </c>
      <c r="H187" s="423">
        <v>1</v>
      </c>
      <c r="I187" s="423">
        <v>1008</v>
      </c>
      <c r="J187" s="426">
        <v>3</v>
      </c>
      <c r="K187" s="426">
        <v>3024</v>
      </c>
      <c r="L187" s="423">
        <v>3</v>
      </c>
      <c r="M187" s="423">
        <v>1008</v>
      </c>
      <c r="N187" s="426"/>
      <c r="O187" s="426"/>
      <c r="P187" s="448"/>
      <c r="Q187" s="427"/>
    </row>
    <row r="188" spans="1:17" ht="14.4" customHeight="1" x14ac:dyDescent="0.3">
      <c r="A188" s="422" t="s">
        <v>1154</v>
      </c>
      <c r="B188" s="423" t="s">
        <v>996</v>
      </c>
      <c r="C188" s="423" t="s">
        <v>1006</v>
      </c>
      <c r="D188" s="423" t="s">
        <v>1157</v>
      </c>
      <c r="E188" s="423"/>
      <c r="F188" s="426">
        <v>98</v>
      </c>
      <c r="G188" s="426">
        <v>21266</v>
      </c>
      <c r="H188" s="423">
        <v>1</v>
      </c>
      <c r="I188" s="423">
        <v>217</v>
      </c>
      <c r="J188" s="426">
        <v>100</v>
      </c>
      <c r="K188" s="426">
        <v>21700</v>
      </c>
      <c r="L188" s="423">
        <v>1.0204081632653061</v>
      </c>
      <c r="M188" s="423">
        <v>217</v>
      </c>
      <c r="N188" s="426">
        <v>96</v>
      </c>
      <c r="O188" s="426">
        <v>20832</v>
      </c>
      <c r="P188" s="448">
        <v>0.97959183673469385</v>
      </c>
      <c r="Q188" s="427">
        <v>217</v>
      </c>
    </row>
    <row r="189" spans="1:17" ht="14.4" customHeight="1" x14ac:dyDescent="0.3">
      <c r="A189" s="422" t="s">
        <v>1154</v>
      </c>
      <c r="B189" s="423" t="s">
        <v>996</v>
      </c>
      <c r="C189" s="423" t="s">
        <v>1006</v>
      </c>
      <c r="D189" s="423" t="s">
        <v>1158</v>
      </c>
      <c r="E189" s="423"/>
      <c r="F189" s="426"/>
      <c r="G189" s="426"/>
      <c r="H189" s="423"/>
      <c r="I189" s="423"/>
      <c r="J189" s="426">
        <v>1</v>
      </c>
      <c r="K189" s="426">
        <v>1289</v>
      </c>
      <c r="L189" s="423"/>
      <c r="M189" s="423">
        <v>1289</v>
      </c>
      <c r="N189" s="426">
        <v>1</v>
      </c>
      <c r="O189" s="426">
        <v>1289</v>
      </c>
      <c r="P189" s="448"/>
      <c r="Q189" s="427">
        <v>1289</v>
      </c>
    </row>
    <row r="190" spans="1:17" ht="14.4" customHeight="1" x14ac:dyDescent="0.3">
      <c r="A190" s="422" t="s">
        <v>1154</v>
      </c>
      <c r="B190" s="423" t="s">
        <v>996</v>
      </c>
      <c r="C190" s="423" t="s">
        <v>1006</v>
      </c>
      <c r="D190" s="423" t="s">
        <v>1159</v>
      </c>
      <c r="E190" s="423"/>
      <c r="F190" s="426"/>
      <c r="G190" s="426"/>
      <c r="H190" s="423"/>
      <c r="I190" s="423"/>
      <c r="J190" s="426"/>
      <c r="K190" s="426"/>
      <c r="L190" s="423"/>
      <c r="M190" s="423"/>
      <c r="N190" s="426">
        <v>1</v>
      </c>
      <c r="O190" s="426">
        <v>1770</v>
      </c>
      <c r="P190" s="448"/>
      <c r="Q190" s="427">
        <v>1770</v>
      </c>
    </row>
    <row r="191" spans="1:17" ht="14.4" customHeight="1" x14ac:dyDescent="0.3">
      <c r="A191" s="422" t="s">
        <v>1154</v>
      </c>
      <c r="B191" s="423" t="s">
        <v>996</v>
      </c>
      <c r="C191" s="423" t="s">
        <v>1006</v>
      </c>
      <c r="D191" s="423" t="s">
        <v>1160</v>
      </c>
      <c r="E191" s="423"/>
      <c r="F191" s="426"/>
      <c r="G191" s="426"/>
      <c r="H191" s="423"/>
      <c r="I191" s="423"/>
      <c r="J191" s="426">
        <v>1</v>
      </c>
      <c r="K191" s="426">
        <v>2450</v>
      </c>
      <c r="L191" s="423"/>
      <c r="M191" s="423">
        <v>2450</v>
      </c>
      <c r="N191" s="426"/>
      <c r="O191" s="426"/>
      <c r="P191" s="448"/>
      <c r="Q191" s="427"/>
    </row>
    <row r="192" spans="1:17" ht="14.4" customHeight="1" x14ac:dyDescent="0.3">
      <c r="A192" s="422" t="s">
        <v>1154</v>
      </c>
      <c r="B192" s="423" t="s">
        <v>996</v>
      </c>
      <c r="C192" s="423" t="s">
        <v>1006</v>
      </c>
      <c r="D192" s="423" t="s">
        <v>1161</v>
      </c>
      <c r="E192" s="423"/>
      <c r="F192" s="426"/>
      <c r="G192" s="426"/>
      <c r="H192" s="423"/>
      <c r="I192" s="423"/>
      <c r="J192" s="426"/>
      <c r="K192" s="426"/>
      <c r="L192" s="423"/>
      <c r="M192" s="423"/>
      <c r="N192" s="426">
        <v>2</v>
      </c>
      <c r="O192" s="426">
        <v>2606</v>
      </c>
      <c r="P192" s="448"/>
      <c r="Q192" s="427">
        <v>1303</v>
      </c>
    </row>
    <row r="193" spans="1:17" ht="14.4" customHeight="1" x14ac:dyDescent="0.3">
      <c r="A193" s="422" t="s">
        <v>1154</v>
      </c>
      <c r="B193" s="423" t="s">
        <v>996</v>
      </c>
      <c r="C193" s="423" t="s">
        <v>1006</v>
      </c>
      <c r="D193" s="423" t="s">
        <v>1162</v>
      </c>
      <c r="E193" s="423"/>
      <c r="F193" s="426">
        <v>46</v>
      </c>
      <c r="G193" s="426">
        <v>47978</v>
      </c>
      <c r="H193" s="423">
        <v>1</v>
      </c>
      <c r="I193" s="423">
        <v>1043</v>
      </c>
      <c r="J193" s="426">
        <v>41</v>
      </c>
      <c r="K193" s="426">
        <v>42763</v>
      </c>
      <c r="L193" s="423">
        <v>0.89130434782608692</v>
      </c>
      <c r="M193" s="423">
        <v>1043</v>
      </c>
      <c r="N193" s="426">
        <v>41</v>
      </c>
      <c r="O193" s="426">
        <v>42763</v>
      </c>
      <c r="P193" s="448">
        <v>0.89130434782608692</v>
      </c>
      <c r="Q193" s="427">
        <v>1043</v>
      </c>
    </row>
    <row r="194" spans="1:17" ht="14.4" customHeight="1" x14ac:dyDescent="0.3">
      <c r="A194" s="422" t="s">
        <v>1154</v>
      </c>
      <c r="B194" s="423" t="s">
        <v>996</v>
      </c>
      <c r="C194" s="423" t="s">
        <v>1006</v>
      </c>
      <c r="D194" s="423" t="s">
        <v>1163</v>
      </c>
      <c r="E194" s="423"/>
      <c r="F194" s="426"/>
      <c r="G194" s="426"/>
      <c r="H194" s="423"/>
      <c r="I194" s="423"/>
      <c r="J194" s="426"/>
      <c r="K194" s="426"/>
      <c r="L194" s="423"/>
      <c r="M194" s="423"/>
      <c r="N194" s="426">
        <v>1</v>
      </c>
      <c r="O194" s="426">
        <v>1654</v>
      </c>
      <c r="P194" s="448"/>
      <c r="Q194" s="427">
        <v>1654</v>
      </c>
    </row>
    <row r="195" spans="1:17" ht="14.4" customHeight="1" x14ac:dyDescent="0.3">
      <c r="A195" s="422" t="s">
        <v>1154</v>
      </c>
      <c r="B195" s="423" t="s">
        <v>996</v>
      </c>
      <c r="C195" s="423" t="s">
        <v>1006</v>
      </c>
      <c r="D195" s="423" t="s">
        <v>1164</v>
      </c>
      <c r="E195" s="423"/>
      <c r="F195" s="426">
        <v>5</v>
      </c>
      <c r="G195" s="426">
        <v>6615</v>
      </c>
      <c r="H195" s="423">
        <v>1</v>
      </c>
      <c r="I195" s="423">
        <v>1323</v>
      </c>
      <c r="J195" s="426">
        <v>4</v>
      </c>
      <c r="K195" s="426">
        <v>5292</v>
      </c>
      <c r="L195" s="423">
        <v>0.8</v>
      </c>
      <c r="M195" s="423">
        <v>1323</v>
      </c>
      <c r="N195" s="426">
        <v>5</v>
      </c>
      <c r="O195" s="426">
        <v>6615</v>
      </c>
      <c r="P195" s="448">
        <v>1</v>
      </c>
      <c r="Q195" s="427">
        <v>1323</v>
      </c>
    </row>
    <row r="196" spans="1:17" ht="14.4" customHeight="1" x14ac:dyDescent="0.3">
      <c r="A196" s="422" t="s">
        <v>1154</v>
      </c>
      <c r="B196" s="423" t="s">
        <v>996</v>
      </c>
      <c r="C196" s="423" t="s">
        <v>1006</v>
      </c>
      <c r="D196" s="423" t="s">
        <v>1165</v>
      </c>
      <c r="E196" s="423"/>
      <c r="F196" s="426"/>
      <c r="G196" s="426"/>
      <c r="H196" s="423"/>
      <c r="I196" s="423"/>
      <c r="J196" s="426"/>
      <c r="K196" s="426"/>
      <c r="L196" s="423"/>
      <c r="M196" s="423"/>
      <c r="N196" s="426">
        <v>1</v>
      </c>
      <c r="O196" s="426">
        <v>2416</v>
      </c>
      <c r="P196" s="448"/>
      <c r="Q196" s="427">
        <v>2416</v>
      </c>
    </row>
    <row r="197" spans="1:17" ht="14.4" customHeight="1" x14ac:dyDescent="0.3">
      <c r="A197" s="422" t="s">
        <v>1154</v>
      </c>
      <c r="B197" s="423" t="s">
        <v>996</v>
      </c>
      <c r="C197" s="423" t="s">
        <v>1006</v>
      </c>
      <c r="D197" s="423" t="s">
        <v>1166</v>
      </c>
      <c r="E197" s="423"/>
      <c r="F197" s="426">
        <v>2</v>
      </c>
      <c r="G197" s="426">
        <v>3866</v>
      </c>
      <c r="H197" s="423">
        <v>1</v>
      </c>
      <c r="I197" s="423">
        <v>1933</v>
      </c>
      <c r="J197" s="426">
        <v>1</v>
      </c>
      <c r="K197" s="426">
        <v>1933</v>
      </c>
      <c r="L197" s="423">
        <v>0.5</v>
      </c>
      <c r="M197" s="423">
        <v>1933</v>
      </c>
      <c r="N197" s="426"/>
      <c r="O197" s="426"/>
      <c r="P197" s="448"/>
      <c r="Q197" s="427"/>
    </row>
    <row r="198" spans="1:17" ht="14.4" customHeight="1" x14ac:dyDescent="0.3">
      <c r="A198" s="422" t="s">
        <v>1154</v>
      </c>
      <c r="B198" s="423" t="s">
        <v>996</v>
      </c>
      <c r="C198" s="423" t="s">
        <v>1006</v>
      </c>
      <c r="D198" s="423" t="s">
        <v>1167</v>
      </c>
      <c r="E198" s="423"/>
      <c r="F198" s="426">
        <v>23</v>
      </c>
      <c r="G198" s="426">
        <v>12466</v>
      </c>
      <c r="H198" s="423">
        <v>1</v>
      </c>
      <c r="I198" s="423">
        <v>542</v>
      </c>
      <c r="J198" s="426">
        <v>18</v>
      </c>
      <c r="K198" s="426">
        <v>9756</v>
      </c>
      <c r="L198" s="423">
        <v>0.78260869565217395</v>
      </c>
      <c r="M198" s="423">
        <v>542</v>
      </c>
      <c r="N198" s="426">
        <v>11</v>
      </c>
      <c r="O198" s="426">
        <v>5962</v>
      </c>
      <c r="P198" s="448">
        <v>0.47826086956521741</v>
      </c>
      <c r="Q198" s="427">
        <v>542</v>
      </c>
    </row>
    <row r="199" spans="1:17" ht="14.4" customHeight="1" x14ac:dyDescent="0.3">
      <c r="A199" s="422" t="s">
        <v>1154</v>
      </c>
      <c r="B199" s="423" t="s">
        <v>996</v>
      </c>
      <c r="C199" s="423" t="s">
        <v>1006</v>
      </c>
      <c r="D199" s="423" t="s">
        <v>1168</v>
      </c>
      <c r="E199" s="423"/>
      <c r="F199" s="426">
        <v>1</v>
      </c>
      <c r="G199" s="426">
        <v>298</v>
      </c>
      <c r="H199" s="423">
        <v>1</v>
      </c>
      <c r="I199" s="423">
        <v>298</v>
      </c>
      <c r="J199" s="426"/>
      <c r="K199" s="426"/>
      <c r="L199" s="423"/>
      <c r="M199" s="423"/>
      <c r="N199" s="426">
        <v>2</v>
      </c>
      <c r="O199" s="426">
        <v>596</v>
      </c>
      <c r="P199" s="448">
        <v>2</v>
      </c>
      <c r="Q199" s="427">
        <v>298</v>
      </c>
    </row>
    <row r="200" spans="1:17" ht="14.4" customHeight="1" x14ac:dyDescent="0.3">
      <c r="A200" s="422" t="s">
        <v>1154</v>
      </c>
      <c r="B200" s="423" t="s">
        <v>996</v>
      </c>
      <c r="C200" s="423" t="s">
        <v>1006</v>
      </c>
      <c r="D200" s="423" t="s">
        <v>1169</v>
      </c>
      <c r="E200" s="423"/>
      <c r="F200" s="426">
        <v>12</v>
      </c>
      <c r="G200" s="426">
        <v>6948</v>
      </c>
      <c r="H200" s="423">
        <v>1</v>
      </c>
      <c r="I200" s="423">
        <v>579</v>
      </c>
      <c r="J200" s="426">
        <v>6</v>
      </c>
      <c r="K200" s="426">
        <v>3474</v>
      </c>
      <c r="L200" s="423">
        <v>0.5</v>
      </c>
      <c r="M200" s="423">
        <v>579</v>
      </c>
      <c r="N200" s="426">
        <v>15</v>
      </c>
      <c r="O200" s="426">
        <v>8685</v>
      </c>
      <c r="P200" s="448">
        <v>1.25</v>
      </c>
      <c r="Q200" s="427">
        <v>579</v>
      </c>
    </row>
    <row r="201" spans="1:17" ht="14.4" customHeight="1" x14ac:dyDescent="0.3">
      <c r="A201" s="422" t="s">
        <v>1154</v>
      </c>
      <c r="B201" s="423" t="s">
        <v>996</v>
      </c>
      <c r="C201" s="423" t="s">
        <v>1006</v>
      </c>
      <c r="D201" s="423" t="s">
        <v>1008</v>
      </c>
      <c r="E201" s="423"/>
      <c r="F201" s="426">
        <v>2</v>
      </c>
      <c r="G201" s="426">
        <v>226</v>
      </c>
      <c r="H201" s="423">
        <v>1</v>
      </c>
      <c r="I201" s="423">
        <v>113</v>
      </c>
      <c r="J201" s="426">
        <v>5</v>
      </c>
      <c r="K201" s="426">
        <v>565</v>
      </c>
      <c r="L201" s="423">
        <v>2.5</v>
      </c>
      <c r="M201" s="423">
        <v>113</v>
      </c>
      <c r="N201" s="426">
        <v>5</v>
      </c>
      <c r="O201" s="426">
        <v>565</v>
      </c>
      <c r="P201" s="448">
        <v>2.5</v>
      </c>
      <c r="Q201" s="427">
        <v>113</v>
      </c>
    </row>
    <row r="202" spans="1:17" ht="14.4" customHeight="1" x14ac:dyDescent="0.3">
      <c r="A202" s="422" t="s">
        <v>1154</v>
      </c>
      <c r="B202" s="423" t="s">
        <v>996</v>
      </c>
      <c r="C202" s="423" t="s">
        <v>1006</v>
      </c>
      <c r="D202" s="423" t="s">
        <v>1009</v>
      </c>
      <c r="E202" s="423"/>
      <c r="F202" s="426"/>
      <c r="G202" s="426"/>
      <c r="H202" s="423"/>
      <c r="I202" s="423"/>
      <c r="J202" s="426">
        <v>1</v>
      </c>
      <c r="K202" s="426">
        <v>132</v>
      </c>
      <c r="L202" s="423"/>
      <c r="M202" s="423">
        <v>132</v>
      </c>
      <c r="N202" s="426">
        <v>3</v>
      </c>
      <c r="O202" s="426">
        <v>396</v>
      </c>
      <c r="P202" s="448"/>
      <c r="Q202" s="427">
        <v>132</v>
      </c>
    </row>
    <row r="203" spans="1:17" ht="14.4" customHeight="1" x14ac:dyDescent="0.3">
      <c r="A203" s="422" t="s">
        <v>1154</v>
      </c>
      <c r="B203" s="423" t="s">
        <v>996</v>
      </c>
      <c r="C203" s="423" t="s">
        <v>1006</v>
      </c>
      <c r="D203" s="423" t="s">
        <v>1170</v>
      </c>
      <c r="E203" s="423"/>
      <c r="F203" s="426"/>
      <c r="G203" s="426"/>
      <c r="H203" s="423"/>
      <c r="I203" s="423"/>
      <c r="J203" s="426"/>
      <c r="K203" s="426"/>
      <c r="L203" s="423"/>
      <c r="M203" s="423"/>
      <c r="N203" s="426">
        <v>3</v>
      </c>
      <c r="O203" s="426">
        <v>468</v>
      </c>
      <c r="P203" s="448"/>
      <c r="Q203" s="427">
        <v>156</v>
      </c>
    </row>
    <row r="204" spans="1:17" ht="14.4" customHeight="1" x14ac:dyDescent="0.3">
      <c r="A204" s="422" t="s">
        <v>1154</v>
      </c>
      <c r="B204" s="423" t="s">
        <v>996</v>
      </c>
      <c r="C204" s="423" t="s">
        <v>1006</v>
      </c>
      <c r="D204" s="423" t="s">
        <v>1035</v>
      </c>
      <c r="E204" s="423"/>
      <c r="F204" s="426">
        <v>3</v>
      </c>
      <c r="G204" s="426">
        <v>5220</v>
      </c>
      <c r="H204" s="423">
        <v>1</v>
      </c>
      <c r="I204" s="423">
        <v>1740</v>
      </c>
      <c r="J204" s="426">
        <v>4</v>
      </c>
      <c r="K204" s="426">
        <v>6960</v>
      </c>
      <c r="L204" s="423">
        <v>1.3333333333333333</v>
      </c>
      <c r="M204" s="423">
        <v>1740</v>
      </c>
      <c r="N204" s="426"/>
      <c r="O204" s="426"/>
      <c r="P204" s="448"/>
      <c r="Q204" s="427"/>
    </row>
    <row r="205" spans="1:17" ht="14.4" customHeight="1" x14ac:dyDescent="0.3">
      <c r="A205" s="422" t="s">
        <v>1154</v>
      </c>
      <c r="B205" s="423" t="s">
        <v>996</v>
      </c>
      <c r="C205" s="423" t="s">
        <v>1006</v>
      </c>
      <c r="D205" s="423" t="s">
        <v>1171</v>
      </c>
      <c r="E205" s="423"/>
      <c r="F205" s="426"/>
      <c r="G205" s="426"/>
      <c r="H205" s="423"/>
      <c r="I205" s="423"/>
      <c r="J205" s="426"/>
      <c r="K205" s="426"/>
      <c r="L205" s="423"/>
      <c r="M205" s="423"/>
      <c r="N205" s="426">
        <v>3</v>
      </c>
      <c r="O205" s="426">
        <v>3024</v>
      </c>
      <c r="P205" s="448"/>
      <c r="Q205" s="427">
        <v>1008</v>
      </c>
    </row>
    <row r="206" spans="1:17" ht="14.4" customHeight="1" x14ac:dyDescent="0.3">
      <c r="A206" s="422" t="s">
        <v>1154</v>
      </c>
      <c r="B206" s="423" t="s">
        <v>996</v>
      </c>
      <c r="C206" s="423" t="s">
        <v>1006</v>
      </c>
      <c r="D206" s="423" t="s">
        <v>1172</v>
      </c>
      <c r="E206" s="423"/>
      <c r="F206" s="426">
        <v>44</v>
      </c>
      <c r="G206" s="426">
        <v>9548</v>
      </c>
      <c r="H206" s="423">
        <v>1</v>
      </c>
      <c r="I206" s="423">
        <v>217</v>
      </c>
      <c r="J206" s="426">
        <v>46</v>
      </c>
      <c r="K206" s="426">
        <v>9982</v>
      </c>
      <c r="L206" s="423">
        <v>1.0454545454545454</v>
      </c>
      <c r="M206" s="423">
        <v>217</v>
      </c>
      <c r="N206" s="426">
        <v>50</v>
      </c>
      <c r="O206" s="426">
        <v>10850</v>
      </c>
      <c r="P206" s="448">
        <v>1.1363636363636365</v>
      </c>
      <c r="Q206" s="427">
        <v>217</v>
      </c>
    </row>
    <row r="207" spans="1:17" ht="14.4" customHeight="1" x14ac:dyDescent="0.3">
      <c r="A207" s="422" t="s">
        <v>1154</v>
      </c>
      <c r="B207" s="423" t="s">
        <v>996</v>
      </c>
      <c r="C207" s="423" t="s">
        <v>1006</v>
      </c>
      <c r="D207" s="423" t="s">
        <v>1173</v>
      </c>
      <c r="E207" s="423"/>
      <c r="F207" s="426">
        <v>37</v>
      </c>
      <c r="G207" s="426">
        <v>38591</v>
      </c>
      <c r="H207" s="423">
        <v>1</v>
      </c>
      <c r="I207" s="423">
        <v>1043</v>
      </c>
      <c r="J207" s="426">
        <v>26</v>
      </c>
      <c r="K207" s="426">
        <v>27118</v>
      </c>
      <c r="L207" s="423">
        <v>0.70270270270270274</v>
      </c>
      <c r="M207" s="423">
        <v>1043</v>
      </c>
      <c r="N207" s="426">
        <v>24</v>
      </c>
      <c r="O207" s="426">
        <v>25032</v>
      </c>
      <c r="P207" s="448">
        <v>0.64864864864864868</v>
      </c>
      <c r="Q207" s="427">
        <v>1043</v>
      </c>
    </row>
    <row r="208" spans="1:17" ht="14.4" customHeight="1" x14ac:dyDescent="0.3">
      <c r="A208" s="422" t="s">
        <v>1154</v>
      </c>
      <c r="B208" s="423" t="s">
        <v>996</v>
      </c>
      <c r="C208" s="423" t="s">
        <v>1006</v>
      </c>
      <c r="D208" s="423" t="s">
        <v>1174</v>
      </c>
      <c r="E208" s="423"/>
      <c r="F208" s="426"/>
      <c r="G208" s="426"/>
      <c r="H208" s="423"/>
      <c r="I208" s="423"/>
      <c r="J208" s="426"/>
      <c r="K208" s="426"/>
      <c r="L208" s="423"/>
      <c r="M208" s="423"/>
      <c r="N208" s="426">
        <v>1</v>
      </c>
      <c r="O208" s="426">
        <v>1323</v>
      </c>
      <c r="P208" s="448"/>
      <c r="Q208" s="427">
        <v>1323</v>
      </c>
    </row>
    <row r="209" spans="1:17" ht="14.4" customHeight="1" x14ac:dyDescent="0.3">
      <c r="A209" s="422" t="s">
        <v>1154</v>
      </c>
      <c r="B209" s="423" t="s">
        <v>996</v>
      </c>
      <c r="C209" s="423" t="s">
        <v>1006</v>
      </c>
      <c r="D209" s="423" t="s">
        <v>1175</v>
      </c>
      <c r="E209" s="423"/>
      <c r="F209" s="426">
        <v>9</v>
      </c>
      <c r="G209" s="426">
        <v>4878</v>
      </c>
      <c r="H209" s="423">
        <v>1</v>
      </c>
      <c r="I209" s="423">
        <v>542</v>
      </c>
      <c r="J209" s="426">
        <v>4</v>
      </c>
      <c r="K209" s="426">
        <v>2168</v>
      </c>
      <c r="L209" s="423">
        <v>0.44444444444444442</v>
      </c>
      <c r="M209" s="423">
        <v>542</v>
      </c>
      <c r="N209" s="426">
        <v>4</v>
      </c>
      <c r="O209" s="426">
        <v>2168</v>
      </c>
      <c r="P209" s="448">
        <v>0.44444444444444442</v>
      </c>
      <c r="Q209" s="427">
        <v>542</v>
      </c>
    </row>
    <row r="210" spans="1:17" ht="14.4" customHeight="1" x14ac:dyDescent="0.3">
      <c r="A210" s="422" t="s">
        <v>1154</v>
      </c>
      <c r="B210" s="423" t="s">
        <v>996</v>
      </c>
      <c r="C210" s="423" t="s">
        <v>1006</v>
      </c>
      <c r="D210" s="423" t="s">
        <v>1176</v>
      </c>
      <c r="E210" s="423"/>
      <c r="F210" s="426"/>
      <c r="G210" s="426"/>
      <c r="H210" s="423"/>
      <c r="I210" s="423"/>
      <c r="J210" s="426"/>
      <c r="K210" s="426"/>
      <c r="L210" s="423"/>
      <c r="M210" s="423"/>
      <c r="N210" s="426">
        <v>5</v>
      </c>
      <c r="O210" s="426">
        <v>1490</v>
      </c>
      <c r="P210" s="448"/>
      <c r="Q210" s="427">
        <v>298</v>
      </c>
    </row>
    <row r="211" spans="1:17" ht="14.4" customHeight="1" x14ac:dyDescent="0.3">
      <c r="A211" s="422" t="s">
        <v>1154</v>
      </c>
      <c r="B211" s="423" t="s">
        <v>996</v>
      </c>
      <c r="C211" s="423" t="s">
        <v>1006</v>
      </c>
      <c r="D211" s="423" t="s">
        <v>1177</v>
      </c>
      <c r="E211" s="423"/>
      <c r="F211" s="426">
        <v>15</v>
      </c>
      <c r="G211" s="426">
        <v>8685</v>
      </c>
      <c r="H211" s="423">
        <v>1</v>
      </c>
      <c r="I211" s="423">
        <v>579</v>
      </c>
      <c r="J211" s="426">
        <v>16</v>
      </c>
      <c r="K211" s="426">
        <v>9264</v>
      </c>
      <c r="L211" s="423">
        <v>1.0666666666666667</v>
      </c>
      <c r="M211" s="423">
        <v>579</v>
      </c>
      <c r="N211" s="426">
        <v>18</v>
      </c>
      <c r="O211" s="426">
        <v>10422</v>
      </c>
      <c r="P211" s="448">
        <v>1.2</v>
      </c>
      <c r="Q211" s="427">
        <v>579</v>
      </c>
    </row>
    <row r="212" spans="1:17" ht="14.4" customHeight="1" x14ac:dyDescent="0.3">
      <c r="A212" s="422" t="s">
        <v>1154</v>
      </c>
      <c r="B212" s="423" t="s">
        <v>996</v>
      </c>
      <c r="C212" s="423" t="s">
        <v>1006</v>
      </c>
      <c r="D212" s="423" t="s">
        <v>1178</v>
      </c>
      <c r="E212" s="423"/>
      <c r="F212" s="426"/>
      <c r="G212" s="426"/>
      <c r="H212" s="423"/>
      <c r="I212" s="423"/>
      <c r="J212" s="426">
        <v>1</v>
      </c>
      <c r="K212" s="426">
        <v>678</v>
      </c>
      <c r="L212" s="423"/>
      <c r="M212" s="423">
        <v>678</v>
      </c>
      <c r="N212" s="426"/>
      <c r="O212" s="426"/>
      <c r="P212" s="448"/>
      <c r="Q212" s="427"/>
    </row>
    <row r="213" spans="1:17" ht="14.4" customHeight="1" x14ac:dyDescent="0.3">
      <c r="A213" s="422" t="s">
        <v>1154</v>
      </c>
      <c r="B213" s="423" t="s">
        <v>996</v>
      </c>
      <c r="C213" s="423" t="s">
        <v>1006</v>
      </c>
      <c r="D213" s="423" t="s">
        <v>1179</v>
      </c>
      <c r="E213" s="423"/>
      <c r="F213" s="426"/>
      <c r="G213" s="426"/>
      <c r="H213" s="423"/>
      <c r="I213" s="423"/>
      <c r="J213" s="426"/>
      <c r="K213" s="426"/>
      <c r="L213" s="423"/>
      <c r="M213" s="423"/>
      <c r="N213" s="426">
        <v>1</v>
      </c>
      <c r="O213" s="426">
        <v>2416</v>
      </c>
      <c r="P213" s="448"/>
      <c r="Q213" s="427">
        <v>2416</v>
      </c>
    </row>
    <row r="214" spans="1:17" ht="14.4" customHeight="1" x14ac:dyDescent="0.3">
      <c r="A214" s="422" t="s">
        <v>1154</v>
      </c>
      <c r="B214" s="423" t="s">
        <v>996</v>
      </c>
      <c r="C214" s="423" t="s">
        <v>1055</v>
      </c>
      <c r="D214" s="423" t="s">
        <v>1060</v>
      </c>
      <c r="E214" s="423" t="s">
        <v>1061</v>
      </c>
      <c r="F214" s="426">
        <v>3</v>
      </c>
      <c r="G214" s="426">
        <v>233.34</v>
      </c>
      <c r="H214" s="423">
        <v>1</v>
      </c>
      <c r="I214" s="423">
        <v>77.78</v>
      </c>
      <c r="J214" s="426">
        <v>7</v>
      </c>
      <c r="K214" s="426">
        <v>544.45000000000005</v>
      </c>
      <c r="L214" s="423">
        <v>2.333290477414931</v>
      </c>
      <c r="M214" s="423">
        <v>77.778571428571439</v>
      </c>
      <c r="N214" s="426">
        <v>2</v>
      </c>
      <c r="O214" s="426">
        <v>155.56</v>
      </c>
      <c r="P214" s="448">
        <v>0.66666666666666663</v>
      </c>
      <c r="Q214" s="427">
        <v>77.78</v>
      </c>
    </row>
    <row r="215" spans="1:17" ht="14.4" customHeight="1" x14ac:dyDescent="0.3">
      <c r="A215" s="422" t="s">
        <v>1154</v>
      </c>
      <c r="B215" s="423" t="s">
        <v>996</v>
      </c>
      <c r="C215" s="423" t="s">
        <v>1055</v>
      </c>
      <c r="D215" s="423" t="s">
        <v>1062</v>
      </c>
      <c r="E215" s="423" t="s">
        <v>1063</v>
      </c>
      <c r="F215" s="426">
        <v>14</v>
      </c>
      <c r="G215" s="426">
        <v>3500</v>
      </c>
      <c r="H215" s="423">
        <v>1</v>
      </c>
      <c r="I215" s="423">
        <v>250</v>
      </c>
      <c r="J215" s="426">
        <v>12</v>
      </c>
      <c r="K215" s="426">
        <v>3000</v>
      </c>
      <c r="L215" s="423">
        <v>0.8571428571428571</v>
      </c>
      <c r="M215" s="423">
        <v>250</v>
      </c>
      <c r="N215" s="426">
        <v>11</v>
      </c>
      <c r="O215" s="426">
        <v>2750</v>
      </c>
      <c r="P215" s="448">
        <v>0.7857142857142857</v>
      </c>
      <c r="Q215" s="427">
        <v>250</v>
      </c>
    </row>
    <row r="216" spans="1:17" ht="14.4" customHeight="1" x14ac:dyDescent="0.3">
      <c r="A216" s="422" t="s">
        <v>1154</v>
      </c>
      <c r="B216" s="423" t="s">
        <v>996</v>
      </c>
      <c r="C216" s="423" t="s">
        <v>1055</v>
      </c>
      <c r="D216" s="423" t="s">
        <v>1064</v>
      </c>
      <c r="E216" s="423" t="s">
        <v>1065</v>
      </c>
      <c r="F216" s="426">
        <v>135</v>
      </c>
      <c r="G216" s="426">
        <v>40500</v>
      </c>
      <c r="H216" s="423">
        <v>1</v>
      </c>
      <c r="I216" s="423">
        <v>300</v>
      </c>
      <c r="J216" s="426">
        <v>145</v>
      </c>
      <c r="K216" s="426">
        <v>43500</v>
      </c>
      <c r="L216" s="423">
        <v>1.0740740740740742</v>
      </c>
      <c r="M216" s="423">
        <v>300</v>
      </c>
      <c r="N216" s="426">
        <v>139</v>
      </c>
      <c r="O216" s="426">
        <v>41700</v>
      </c>
      <c r="P216" s="448">
        <v>1.0296296296296297</v>
      </c>
      <c r="Q216" s="427">
        <v>300</v>
      </c>
    </row>
    <row r="217" spans="1:17" ht="14.4" customHeight="1" x14ac:dyDescent="0.3">
      <c r="A217" s="422" t="s">
        <v>1154</v>
      </c>
      <c r="B217" s="423" t="s">
        <v>996</v>
      </c>
      <c r="C217" s="423" t="s">
        <v>1055</v>
      </c>
      <c r="D217" s="423" t="s">
        <v>1180</v>
      </c>
      <c r="E217" s="423" t="s">
        <v>1181</v>
      </c>
      <c r="F217" s="426">
        <v>76</v>
      </c>
      <c r="G217" s="426">
        <v>50666.67</v>
      </c>
      <c r="H217" s="423">
        <v>1</v>
      </c>
      <c r="I217" s="423">
        <v>666.6667105263158</v>
      </c>
      <c r="J217" s="426">
        <v>77</v>
      </c>
      <c r="K217" s="426">
        <v>51333.33</v>
      </c>
      <c r="L217" s="423">
        <v>1.0131577622922525</v>
      </c>
      <c r="M217" s="423">
        <v>666.66662337662342</v>
      </c>
      <c r="N217" s="426">
        <v>90</v>
      </c>
      <c r="O217" s="426">
        <v>60000.009999999995</v>
      </c>
      <c r="P217" s="448">
        <v>1.1842106457756154</v>
      </c>
      <c r="Q217" s="427">
        <v>666.66677777777772</v>
      </c>
    </row>
    <row r="218" spans="1:17" ht="14.4" customHeight="1" x14ac:dyDescent="0.3">
      <c r="A218" s="422" t="s">
        <v>1154</v>
      </c>
      <c r="B218" s="423" t="s">
        <v>996</v>
      </c>
      <c r="C218" s="423" t="s">
        <v>1055</v>
      </c>
      <c r="D218" s="423" t="s">
        <v>1182</v>
      </c>
      <c r="E218" s="423" t="s">
        <v>1183</v>
      </c>
      <c r="F218" s="426">
        <v>113</v>
      </c>
      <c r="G218" s="426">
        <v>26366.660000000003</v>
      </c>
      <c r="H218" s="423">
        <v>1</v>
      </c>
      <c r="I218" s="423">
        <v>233.33327433628321</v>
      </c>
      <c r="J218" s="426">
        <v>137</v>
      </c>
      <c r="K218" s="426">
        <v>31966.68</v>
      </c>
      <c r="L218" s="423">
        <v>1.2123901927661673</v>
      </c>
      <c r="M218" s="423">
        <v>233.3334306569343</v>
      </c>
      <c r="N218" s="426">
        <v>146</v>
      </c>
      <c r="O218" s="426">
        <v>34066.67</v>
      </c>
      <c r="P218" s="448">
        <v>1.2920358513364982</v>
      </c>
      <c r="Q218" s="427">
        <v>233.33335616438356</v>
      </c>
    </row>
    <row r="219" spans="1:17" ht="14.4" customHeight="1" x14ac:dyDescent="0.3">
      <c r="A219" s="422" t="s">
        <v>1154</v>
      </c>
      <c r="B219" s="423" t="s">
        <v>996</v>
      </c>
      <c r="C219" s="423" t="s">
        <v>1055</v>
      </c>
      <c r="D219" s="423" t="s">
        <v>1184</v>
      </c>
      <c r="E219" s="423" t="s">
        <v>1185</v>
      </c>
      <c r="F219" s="426">
        <v>84</v>
      </c>
      <c r="G219" s="426">
        <v>65333.33</v>
      </c>
      <c r="H219" s="423">
        <v>1</v>
      </c>
      <c r="I219" s="423">
        <v>777.77773809523808</v>
      </c>
      <c r="J219" s="426">
        <v>76</v>
      </c>
      <c r="K219" s="426">
        <v>59111.11</v>
      </c>
      <c r="L219" s="423">
        <v>0.90476193391642523</v>
      </c>
      <c r="M219" s="423">
        <v>777.7777631578947</v>
      </c>
      <c r="N219" s="426">
        <v>66</v>
      </c>
      <c r="O219" s="426">
        <v>51333.33</v>
      </c>
      <c r="P219" s="448">
        <v>0.78571427478134059</v>
      </c>
      <c r="Q219" s="427">
        <v>777.77772727272725</v>
      </c>
    </row>
    <row r="220" spans="1:17" ht="14.4" customHeight="1" x14ac:dyDescent="0.3">
      <c r="A220" s="422" t="s">
        <v>1154</v>
      </c>
      <c r="B220" s="423" t="s">
        <v>996</v>
      </c>
      <c r="C220" s="423" t="s">
        <v>1055</v>
      </c>
      <c r="D220" s="423" t="s">
        <v>1186</v>
      </c>
      <c r="E220" s="423" t="s">
        <v>1187</v>
      </c>
      <c r="F220" s="426">
        <v>356</v>
      </c>
      <c r="G220" s="426">
        <v>87022.21</v>
      </c>
      <c r="H220" s="423">
        <v>1</v>
      </c>
      <c r="I220" s="423">
        <v>244.44441011235958</v>
      </c>
      <c r="J220" s="426">
        <v>299</v>
      </c>
      <c r="K220" s="426">
        <v>73088.88</v>
      </c>
      <c r="L220" s="423">
        <v>0.8398876562661417</v>
      </c>
      <c r="M220" s="423">
        <v>244.44441471571909</v>
      </c>
      <c r="N220" s="426">
        <v>288</v>
      </c>
      <c r="O220" s="426">
        <v>70399.990000000005</v>
      </c>
      <c r="P220" s="448">
        <v>0.8089887627537844</v>
      </c>
      <c r="Q220" s="427">
        <v>244.44440972222225</v>
      </c>
    </row>
    <row r="221" spans="1:17" ht="14.4" customHeight="1" x14ac:dyDescent="0.3">
      <c r="A221" s="422" t="s">
        <v>1154</v>
      </c>
      <c r="B221" s="423" t="s">
        <v>996</v>
      </c>
      <c r="C221" s="423" t="s">
        <v>1055</v>
      </c>
      <c r="D221" s="423" t="s">
        <v>1188</v>
      </c>
      <c r="E221" s="423" t="s">
        <v>1189</v>
      </c>
      <c r="F221" s="426">
        <v>4</v>
      </c>
      <c r="G221" s="426">
        <v>2102.2199999999998</v>
      </c>
      <c r="H221" s="423">
        <v>1</v>
      </c>
      <c r="I221" s="423">
        <v>525.55499999999995</v>
      </c>
      <c r="J221" s="426">
        <v>2</v>
      </c>
      <c r="K221" s="426">
        <v>1051.1099999999999</v>
      </c>
      <c r="L221" s="423">
        <v>0.5</v>
      </c>
      <c r="M221" s="423">
        <v>525.55499999999995</v>
      </c>
      <c r="N221" s="426">
        <v>6</v>
      </c>
      <c r="O221" s="426">
        <v>3153.33</v>
      </c>
      <c r="P221" s="448">
        <v>1.5</v>
      </c>
      <c r="Q221" s="427">
        <v>525.55499999999995</v>
      </c>
    </row>
    <row r="222" spans="1:17" ht="14.4" customHeight="1" x14ac:dyDescent="0.3">
      <c r="A222" s="422" t="s">
        <v>1154</v>
      </c>
      <c r="B222" s="423" t="s">
        <v>996</v>
      </c>
      <c r="C222" s="423" t="s">
        <v>1055</v>
      </c>
      <c r="D222" s="423" t="s">
        <v>1190</v>
      </c>
      <c r="E222" s="423" t="s">
        <v>1191</v>
      </c>
      <c r="F222" s="426"/>
      <c r="G222" s="426"/>
      <c r="H222" s="423"/>
      <c r="I222" s="423"/>
      <c r="J222" s="426">
        <v>1</v>
      </c>
      <c r="K222" s="426">
        <v>1000</v>
      </c>
      <c r="L222" s="423"/>
      <c r="M222" s="423">
        <v>1000</v>
      </c>
      <c r="N222" s="426"/>
      <c r="O222" s="426"/>
      <c r="P222" s="448"/>
      <c r="Q222" s="427"/>
    </row>
    <row r="223" spans="1:17" ht="14.4" customHeight="1" x14ac:dyDescent="0.3">
      <c r="A223" s="422" t="s">
        <v>1154</v>
      </c>
      <c r="B223" s="423" t="s">
        <v>996</v>
      </c>
      <c r="C223" s="423" t="s">
        <v>1055</v>
      </c>
      <c r="D223" s="423" t="s">
        <v>1146</v>
      </c>
      <c r="E223" s="423" t="s">
        <v>1147</v>
      </c>
      <c r="F223" s="426">
        <v>5</v>
      </c>
      <c r="G223" s="426">
        <v>0</v>
      </c>
      <c r="H223" s="423"/>
      <c r="I223" s="423">
        <v>0</v>
      </c>
      <c r="J223" s="426">
        <v>1</v>
      </c>
      <c r="K223" s="426">
        <v>0</v>
      </c>
      <c r="L223" s="423"/>
      <c r="M223" s="423">
        <v>0</v>
      </c>
      <c r="N223" s="426">
        <v>1</v>
      </c>
      <c r="O223" s="426">
        <v>0</v>
      </c>
      <c r="P223" s="448"/>
      <c r="Q223" s="427">
        <v>0</v>
      </c>
    </row>
    <row r="224" spans="1:17" ht="14.4" customHeight="1" x14ac:dyDescent="0.3">
      <c r="A224" s="422" t="s">
        <v>1154</v>
      </c>
      <c r="B224" s="423" t="s">
        <v>996</v>
      </c>
      <c r="C224" s="423" t="s">
        <v>1055</v>
      </c>
      <c r="D224" s="423" t="s">
        <v>1087</v>
      </c>
      <c r="E224" s="423" t="s">
        <v>1088</v>
      </c>
      <c r="F224" s="426">
        <v>215</v>
      </c>
      <c r="G224" s="426">
        <v>0</v>
      </c>
      <c r="H224" s="423"/>
      <c r="I224" s="423">
        <v>0</v>
      </c>
      <c r="J224" s="426">
        <v>211</v>
      </c>
      <c r="K224" s="426">
        <v>0</v>
      </c>
      <c r="L224" s="423"/>
      <c r="M224" s="423">
        <v>0</v>
      </c>
      <c r="N224" s="426">
        <v>220</v>
      </c>
      <c r="O224" s="426">
        <v>0</v>
      </c>
      <c r="P224" s="448"/>
      <c r="Q224" s="427">
        <v>0</v>
      </c>
    </row>
    <row r="225" spans="1:17" ht="14.4" customHeight="1" x14ac:dyDescent="0.3">
      <c r="A225" s="422" t="s">
        <v>1154</v>
      </c>
      <c r="B225" s="423" t="s">
        <v>996</v>
      </c>
      <c r="C225" s="423" t="s">
        <v>1055</v>
      </c>
      <c r="D225" s="423" t="s">
        <v>1089</v>
      </c>
      <c r="E225" s="423" t="s">
        <v>1090</v>
      </c>
      <c r="F225" s="426">
        <v>159</v>
      </c>
      <c r="G225" s="426">
        <v>48583.329999999994</v>
      </c>
      <c r="H225" s="423">
        <v>1</v>
      </c>
      <c r="I225" s="423">
        <v>305.55553459119494</v>
      </c>
      <c r="J225" s="426">
        <v>171</v>
      </c>
      <c r="K225" s="426">
        <v>52250.009999999995</v>
      </c>
      <c r="L225" s="423">
        <v>1.0754719777339266</v>
      </c>
      <c r="M225" s="423">
        <v>305.55561403508767</v>
      </c>
      <c r="N225" s="426">
        <v>185</v>
      </c>
      <c r="O225" s="426">
        <v>56527.78</v>
      </c>
      <c r="P225" s="448">
        <v>1.1635221381490319</v>
      </c>
      <c r="Q225" s="427">
        <v>305.55556756756755</v>
      </c>
    </row>
    <row r="226" spans="1:17" ht="14.4" customHeight="1" x14ac:dyDescent="0.3">
      <c r="A226" s="422" t="s">
        <v>1154</v>
      </c>
      <c r="B226" s="423" t="s">
        <v>996</v>
      </c>
      <c r="C226" s="423" t="s">
        <v>1055</v>
      </c>
      <c r="D226" s="423" t="s">
        <v>1091</v>
      </c>
      <c r="E226" s="423" t="s">
        <v>1092</v>
      </c>
      <c r="F226" s="426">
        <v>516</v>
      </c>
      <c r="G226" s="426">
        <v>0</v>
      </c>
      <c r="H226" s="423"/>
      <c r="I226" s="423">
        <v>0</v>
      </c>
      <c r="J226" s="426">
        <v>210</v>
      </c>
      <c r="K226" s="426">
        <v>0</v>
      </c>
      <c r="L226" s="423"/>
      <c r="M226" s="423">
        <v>0</v>
      </c>
      <c r="N226" s="426">
        <v>485</v>
      </c>
      <c r="O226" s="426">
        <v>16166.66</v>
      </c>
      <c r="P226" s="448"/>
      <c r="Q226" s="427">
        <v>33.333319587628864</v>
      </c>
    </row>
    <row r="227" spans="1:17" ht="14.4" customHeight="1" x14ac:dyDescent="0.3">
      <c r="A227" s="422" t="s">
        <v>1154</v>
      </c>
      <c r="B227" s="423" t="s">
        <v>996</v>
      </c>
      <c r="C227" s="423" t="s">
        <v>1055</v>
      </c>
      <c r="D227" s="423" t="s">
        <v>1093</v>
      </c>
      <c r="E227" s="423" t="s">
        <v>1094</v>
      </c>
      <c r="F227" s="426">
        <v>173</v>
      </c>
      <c r="G227" s="426">
        <v>78811.11</v>
      </c>
      <c r="H227" s="423">
        <v>1</v>
      </c>
      <c r="I227" s="423">
        <v>455.55554913294799</v>
      </c>
      <c r="J227" s="426">
        <v>146</v>
      </c>
      <c r="K227" s="426">
        <v>66511.11</v>
      </c>
      <c r="L227" s="423">
        <v>0.84393063363782084</v>
      </c>
      <c r="M227" s="423">
        <v>455.55554794520549</v>
      </c>
      <c r="N227" s="426">
        <v>174</v>
      </c>
      <c r="O227" s="426">
        <v>79266.67</v>
      </c>
      <c r="P227" s="448">
        <v>1.0057804032959312</v>
      </c>
      <c r="Q227" s="427">
        <v>455.55557471264365</v>
      </c>
    </row>
    <row r="228" spans="1:17" ht="14.4" customHeight="1" x14ac:dyDescent="0.3">
      <c r="A228" s="422" t="s">
        <v>1154</v>
      </c>
      <c r="B228" s="423" t="s">
        <v>996</v>
      </c>
      <c r="C228" s="423" t="s">
        <v>1055</v>
      </c>
      <c r="D228" s="423" t="s">
        <v>1095</v>
      </c>
      <c r="E228" s="423" t="s">
        <v>1096</v>
      </c>
      <c r="F228" s="426">
        <v>164</v>
      </c>
      <c r="G228" s="426">
        <v>12755.560000000001</v>
      </c>
      <c r="H228" s="423">
        <v>1</v>
      </c>
      <c r="I228" s="423">
        <v>77.777804878048784</v>
      </c>
      <c r="J228" s="426">
        <v>185</v>
      </c>
      <c r="K228" s="426">
        <v>14388.900000000001</v>
      </c>
      <c r="L228" s="423">
        <v>1.1280492585194222</v>
      </c>
      <c r="M228" s="423">
        <v>77.777837837837851</v>
      </c>
      <c r="N228" s="426">
        <v>189</v>
      </c>
      <c r="O228" s="426">
        <v>14699.99</v>
      </c>
      <c r="P228" s="448">
        <v>1.152437838871833</v>
      </c>
      <c r="Q228" s="427">
        <v>77.777724867724871</v>
      </c>
    </row>
    <row r="229" spans="1:17" ht="14.4" customHeight="1" x14ac:dyDescent="0.3">
      <c r="A229" s="422" t="s">
        <v>1154</v>
      </c>
      <c r="B229" s="423" t="s">
        <v>996</v>
      </c>
      <c r="C229" s="423" t="s">
        <v>1055</v>
      </c>
      <c r="D229" s="423" t="s">
        <v>1192</v>
      </c>
      <c r="E229" s="423" t="s">
        <v>1193</v>
      </c>
      <c r="F229" s="426">
        <v>92</v>
      </c>
      <c r="G229" s="426">
        <v>132888.9</v>
      </c>
      <c r="H229" s="423">
        <v>1</v>
      </c>
      <c r="I229" s="423">
        <v>1444.4445652173913</v>
      </c>
      <c r="J229" s="426">
        <v>76</v>
      </c>
      <c r="K229" s="426">
        <v>109777.78</v>
      </c>
      <c r="L229" s="423">
        <v>0.82608690417333575</v>
      </c>
      <c r="M229" s="423">
        <v>1444.4444736842106</v>
      </c>
      <c r="N229" s="426">
        <v>79</v>
      </c>
      <c r="O229" s="426">
        <v>114111.11</v>
      </c>
      <c r="P229" s="448">
        <v>0.85869557201542046</v>
      </c>
      <c r="Q229" s="427">
        <v>1444.4444303797468</v>
      </c>
    </row>
    <row r="230" spans="1:17" ht="14.4" customHeight="1" x14ac:dyDescent="0.3">
      <c r="A230" s="422" t="s">
        <v>1154</v>
      </c>
      <c r="B230" s="423" t="s">
        <v>996</v>
      </c>
      <c r="C230" s="423" t="s">
        <v>1055</v>
      </c>
      <c r="D230" s="423" t="s">
        <v>1103</v>
      </c>
      <c r="E230" s="423" t="s">
        <v>1104</v>
      </c>
      <c r="F230" s="426">
        <v>2</v>
      </c>
      <c r="G230" s="426">
        <v>193.34</v>
      </c>
      <c r="H230" s="423">
        <v>1</v>
      </c>
      <c r="I230" s="423">
        <v>96.67</v>
      </c>
      <c r="J230" s="426">
        <v>1</v>
      </c>
      <c r="K230" s="426">
        <v>96.67</v>
      </c>
      <c r="L230" s="423">
        <v>0.5</v>
      </c>
      <c r="M230" s="423">
        <v>96.67</v>
      </c>
      <c r="N230" s="426">
        <v>2</v>
      </c>
      <c r="O230" s="426">
        <v>193.34</v>
      </c>
      <c r="P230" s="448">
        <v>1</v>
      </c>
      <c r="Q230" s="427">
        <v>96.67</v>
      </c>
    </row>
    <row r="231" spans="1:17" ht="14.4" customHeight="1" x14ac:dyDescent="0.3">
      <c r="A231" s="422" t="s">
        <v>1154</v>
      </c>
      <c r="B231" s="423" t="s">
        <v>996</v>
      </c>
      <c r="C231" s="423" t="s">
        <v>1055</v>
      </c>
      <c r="D231" s="423" t="s">
        <v>1194</v>
      </c>
      <c r="E231" s="423" t="s">
        <v>1195</v>
      </c>
      <c r="F231" s="426">
        <v>90</v>
      </c>
      <c r="G231" s="426">
        <v>31500</v>
      </c>
      <c r="H231" s="423">
        <v>1</v>
      </c>
      <c r="I231" s="423">
        <v>350</v>
      </c>
      <c r="J231" s="426">
        <v>103</v>
      </c>
      <c r="K231" s="426">
        <v>36050</v>
      </c>
      <c r="L231" s="423">
        <v>1.1444444444444444</v>
      </c>
      <c r="M231" s="423">
        <v>350</v>
      </c>
      <c r="N231" s="426">
        <v>107</v>
      </c>
      <c r="O231" s="426">
        <v>37450</v>
      </c>
      <c r="P231" s="448">
        <v>1.1888888888888889</v>
      </c>
      <c r="Q231" s="427">
        <v>350</v>
      </c>
    </row>
    <row r="232" spans="1:17" ht="14.4" customHeight="1" x14ac:dyDescent="0.3">
      <c r="A232" s="422" t="s">
        <v>1154</v>
      </c>
      <c r="B232" s="423" t="s">
        <v>996</v>
      </c>
      <c r="C232" s="423" t="s">
        <v>1055</v>
      </c>
      <c r="D232" s="423" t="s">
        <v>1196</v>
      </c>
      <c r="E232" s="423" t="s">
        <v>1197</v>
      </c>
      <c r="F232" s="426">
        <v>14</v>
      </c>
      <c r="G232" s="426">
        <v>824.44999999999993</v>
      </c>
      <c r="H232" s="423">
        <v>1</v>
      </c>
      <c r="I232" s="423">
        <v>58.889285714285712</v>
      </c>
      <c r="J232" s="426">
        <v>13</v>
      </c>
      <c r="K232" s="426">
        <v>765.56000000000006</v>
      </c>
      <c r="L232" s="423">
        <v>0.92857056219297729</v>
      </c>
      <c r="M232" s="423">
        <v>58.889230769230771</v>
      </c>
      <c r="N232" s="426">
        <v>12</v>
      </c>
      <c r="O232" s="426">
        <v>706.67</v>
      </c>
      <c r="P232" s="448">
        <v>0.85714112438595425</v>
      </c>
      <c r="Q232" s="427">
        <v>58.889166666666661</v>
      </c>
    </row>
    <row r="233" spans="1:17" ht="14.4" customHeight="1" x14ac:dyDescent="0.3">
      <c r="A233" s="422" t="s">
        <v>1154</v>
      </c>
      <c r="B233" s="423" t="s">
        <v>996</v>
      </c>
      <c r="C233" s="423" t="s">
        <v>1055</v>
      </c>
      <c r="D233" s="423" t="s">
        <v>1198</v>
      </c>
      <c r="E233" s="423" t="s">
        <v>1199</v>
      </c>
      <c r="F233" s="426">
        <v>134</v>
      </c>
      <c r="G233" s="426">
        <v>17271.11</v>
      </c>
      <c r="H233" s="423">
        <v>1</v>
      </c>
      <c r="I233" s="423">
        <v>128.88888059701492</v>
      </c>
      <c r="J233" s="426">
        <v>145</v>
      </c>
      <c r="K233" s="426">
        <v>18688.879999999997</v>
      </c>
      <c r="L233" s="423">
        <v>1.0820891071853516</v>
      </c>
      <c r="M233" s="423">
        <v>128.88882758620687</v>
      </c>
      <c r="N233" s="426">
        <v>141</v>
      </c>
      <c r="O233" s="426">
        <v>18173.329999999998</v>
      </c>
      <c r="P233" s="448">
        <v>1.0522386806638369</v>
      </c>
      <c r="Q233" s="427">
        <v>128.88886524822695</v>
      </c>
    </row>
    <row r="234" spans="1:17" ht="14.4" customHeight="1" x14ac:dyDescent="0.3">
      <c r="A234" s="422" t="s">
        <v>1154</v>
      </c>
      <c r="B234" s="423" t="s">
        <v>996</v>
      </c>
      <c r="C234" s="423" t="s">
        <v>1055</v>
      </c>
      <c r="D234" s="423" t="s">
        <v>1109</v>
      </c>
      <c r="E234" s="423" t="s">
        <v>1110</v>
      </c>
      <c r="F234" s="426">
        <v>319</v>
      </c>
      <c r="G234" s="426">
        <v>15595.54</v>
      </c>
      <c r="H234" s="423">
        <v>1</v>
      </c>
      <c r="I234" s="423">
        <v>48.888840125391852</v>
      </c>
      <c r="J234" s="426">
        <v>320</v>
      </c>
      <c r="K234" s="426">
        <v>15644.439999999999</v>
      </c>
      <c r="L234" s="423">
        <v>1.0031355118194047</v>
      </c>
      <c r="M234" s="423">
        <v>48.888874999999999</v>
      </c>
      <c r="N234" s="426">
        <v>373</v>
      </c>
      <c r="O234" s="426">
        <v>18235.560000000001</v>
      </c>
      <c r="P234" s="448">
        <v>1.1692804481281187</v>
      </c>
      <c r="Q234" s="427">
        <v>48.888900804289548</v>
      </c>
    </row>
    <row r="235" spans="1:17" ht="14.4" customHeight="1" x14ac:dyDescent="0.3">
      <c r="A235" s="422" t="s">
        <v>1154</v>
      </c>
      <c r="B235" s="423" t="s">
        <v>996</v>
      </c>
      <c r="C235" s="423" t="s">
        <v>1055</v>
      </c>
      <c r="D235" s="423" t="s">
        <v>1200</v>
      </c>
      <c r="E235" s="423" t="s">
        <v>1201</v>
      </c>
      <c r="F235" s="426">
        <v>613</v>
      </c>
      <c r="G235" s="426">
        <v>544888.89</v>
      </c>
      <c r="H235" s="423">
        <v>1</v>
      </c>
      <c r="I235" s="423">
        <v>888.8888907014682</v>
      </c>
      <c r="J235" s="426">
        <v>603</v>
      </c>
      <c r="K235" s="426">
        <v>536000</v>
      </c>
      <c r="L235" s="423">
        <v>0.98368678429101386</v>
      </c>
      <c r="M235" s="423">
        <v>888.88888888888891</v>
      </c>
      <c r="N235" s="426">
        <v>589</v>
      </c>
      <c r="O235" s="426">
        <v>523555.55</v>
      </c>
      <c r="P235" s="448">
        <v>0.96084827495748715</v>
      </c>
      <c r="Q235" s="427">
        <v>888.88887945670626</v>
      </c>
    </row>
    <row r="236" spans="1:17" ht="14.4" customHeight="1" x14ac:dyDescent="0.3">
      <c r="A236" s="422" t="s">
        <v>1154</v>
      </c>
      <c r="B236" s="423" t="s">
        <v>996</v>
      </c>
      <c r="C236" s="423" t="s">
        <v>1055</v>
      </c>
      <c r="D236" s="423" t="s">
        <v>1202</v>
      </c>
      <c r="E236" s="423" t="s">
        <v>1203</v>
      </c>
      <c r="F236" s="426">
        <v>15</v>
      </c>
      <c r="G236" s="426">
        <v>5000.01</v>
      </c>
      <c r="H236" s="423">
        <v>1</v>
      </c>
      <c r="I236" s="423">
        <v>333.334</v>
      </c>
      <c r="J236" s="426">
        <v>5</v>
      </c>
      <c r="K236" s="426">
        <v>1666.6599999999999</v>
      </c>
      <c r="L236" s="423">
        <v>0.33333133333733328</v>
      </c>
      <c r="M236" s="423">
        <v>333.33199999999999</v>
      </c>
      <c r="N236" s="426">
        <v>6</v>
      </c>
      <c r="O236" s="426">
        <v>2000</v>
      </c>
      <c r="P236" s="448">
        <v>0.3999992000016</v>
      </c>
      <c r="Q236" s="427">
        <v>333.33333333333331</v>
      </c>
    </row>
    <row r="237" spans="1:17" ht="14.4" customHeight="1" thickBot="1" x14ac:dyDescent="0.35">
      <c r="A237" s="428" t="s">
        <v>1154</v>
      </c>
      <c r="B237" s="429" t="s">
        <v>996</v>
      </c>
      <c r="C237" s="429" t="s">
        <v>1055</v>
      </c>
      <c r="D237" s="429" t="s">
        <v>1204</v>
      </c>
      <c r="E237" s="429" t="s">
        <v>1205</v>
      </c>
      <c r="F237" s="432"/>
      <c r="G237" s="432"/>
      <c r="H237" s="429"/>
      <c r="I237" s="429"/>
      <c r="J237" s="432"/>
      <c r="K237" s="432"/>
      <c r="L237" s="429"/>
      <c r="M237" s="429"/>
      <c r="N237" s="432">
        <v>1</v>
      </c>
      <c r="O237" s="432">
        <v>233.33</v>
      </c>
      <c r="P237" s="440"/>
      <c r="Q237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6498.9103087200237</v>
      </c>
      <c r="D4" s="144">
        <f ca="1">IF(ISERROR(VLOOKUP("Náklady celkem",INDIRECT("HI!$A:$G"),5,0)),0,VLOOKUP("Náklady celkem",INDIRECT("HI!$A:$G"),5,0))</f>
        <v>5918.1852899999994</v>
      </c>
      <c r="E4" s="145">
        <f ca="1">IF(C4=0,0,D4/C4)</f>
        <v>0.91064270914143464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54.187098951065337</v>
      </c>
      <c r="D7" s="152">
        <f>IF(ISERROR(HI!E5),"",HI!E5)</f>
        <v>56.438479999999998</v>
      </c>
      <c r="E7" s="149">
        <f t="shared" ref="E7:E13" si="0">IF(C7=0,0,D7/C7)</f>
        <v>1.0415482853394276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644.38802762916498</v>
      </c>
      <c r="D13" s="152">
        <f>IF(ISERROR(HI!E6),"",HI!E6)</f>
        <v>482.52784999999994</v>
      </c>
      <c r="E13" s="149">
        <f t="shared" si="0"/>
        <v>0.74881566588894943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4738.5013061944483</v>
      </c>
      <c r="D14" s="148">
        <f ca="1">IF(ISERROR(VLOOKUP("Osobní náklady (Kč) *",INDIRECT("HI!$A:$G"),5,0)),0,VLOOKUP("Osobní náklady (Kč) *",INDIRECT("HI!$A:$G"),5,0))</f>
        <v>4399.5398399999995</v>
      </c>
      <c r="E14" s="149">
        <f ca="1">IF(C14=0,0,D14/C14)</f>
        <v>0.92846652468970758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3817.8099900000007</v>
      </c>
      <c r="D16" s="167">
        <f ca="1">IF(ISERROR(VLOOKUP("Výnosy celkem",INDIRECT("HI!$A:$G"),5,0)),0,VLOOKUP("Výnosy celkem",INDIRECT("HI!$A:$G"),5,0))</f>
        <v>3526.9900999999991</v>
      </c>
      <c r="E16" s="168">
        <f t="shared" ref="E16:E18" ca="1" si="1">IF(C16=0,0,D16/C16)</f>
        <v>0.92382546780438346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3817.8099900000007</v>
      </c>
      <c r="D17" s="148">
        <f ca="1">IF(ISERROR(VLOOKUP("Ambulance *",INDIRECT("HI!$A:$G"),5,0)),0,VLOOKUP("Ambulance *",INDIRECT("HI!$A:$G"),5,0))</f>
        <v>3526.9900999999991</v>
      </c>
      <c r="E17" s="149">
        <f t="shared" ca="1" si="1"/>
        <v>0.92382546780438346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0.92382546780438346</v>
      </c>
      <c r="E18" s="149">
        <f t="shared" si="1"/>
        <v>0.92382546780438346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24.859740000000002</v>
      </c>
      <c r="C5" s="29">
        <v>53.699169999999995</v>
      </c>
      <c r="D5" s="8"/>
      <c r="E5" s="102">
        <v>56.438479999999998</v>
      </c>
      <c r="F5" s="28">
        <v>54.187098951065337</v>
      </c>
      <c r="G5" s="101">
        <f>E5-F5</f>
        <v>2.2513810489346611</v>
      </c>
      <c r="H5" s="107">
        <f>IF(F5&lt;0.00000001,"",E5/F5)</f>
        <v>1.0415482853394276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624.470560000001</v>
      </c>
      <c r="C6" s="31">
        <v>492.032340000001</v>
      </c>
      <c r="D6" s="8"/>
      <c r="E6" s="103">
        <v>482.52784999999994</v>
      </c>
      <c r="F6" s="30">
        <v>644.38802762916498</v>
      </c>
      <c r="G6" s="104">
        <f>E6-F6</f>
        <v>-161.86017762916504</v>
      </c>
      <c r="H6" s="108">
        <f>IF(F6&lt;0.00000001,"",E6/F6)</f>
        <v>0.74881566588894943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4124.1696800000109</v>
      </c>
      <c r="C7" s="31">
        <v>4452.9880700000012</v>
      </c>
      <c r="D7" s="8"/>
      <c r="E7" s="103">
        <v>4399.5398399999995</v>
      </c>
      <c r="F7" s="30">
        <v>4738.5013061944483</v>
      </c>
      <c r="G7" s="104">
        <f>E7-F7</f>
        <v>-338.9614661944488</v>
      </c>
      <c r="H7" s="108">
        <f>IF(F7&lt;0.00000001,"",E7/F7)</f>
        <v>0.92846652468970758</v>
      </c>
    </row>
    <row r="8" spans="1:8" ht="14.4" customHeight="1" thickBot="1" x14ac:dyDescent="0.35">
      <c r="A8" s="1" t="s">
        <v>63</v>
      </c>
      <c r="B8" s="11">
        <v>1059.8288800000005</v>
      </c>
      <c r="C8" s="33">
        <v>962.29019000000824</v>
      </c>
      <c r="D8" s="8"/>
      <c r="E8" s="105">
        <v>979.67912000000001</v>
      </c>
      <c r="F8" s="32">
        <v>1061.8338759453452</v>
      </c>
      <c r="G8" s="106">
        <f>E8-F8</f>
        <v>-82.154755945345187</v>
      </c>
      <c r="H8" s="109">
        <f>IF(F8&lt;0.00000001,"",E8/F8)</f>
        <v>0.92262936999236045</v>
      </c>
    </row>
    <row r="9" spans="1:8" ht="14.4" customHeight="1" thickBot="1" x14ac:dyDescent="0.35">
      <c r="A9" s="2" t="s">
        <v>64</v>
      </c>
      <c r="B9" s="3">
        <v>5833.3288600000124</v>
      </c>
      <c r="C9" s="35">
        <v>5961.0097700000106</v>
      </c>
      <c r="D9" s="8"/>
      <c r="E9" s="3">
        <v>5918.1852899999994</v>
      </c>
      <c r="F9" s="34">
        <v>6498.9103087200237</v>
      </c>
      <c r="G9" s="34">
        <f>E9-F9</f>
        <v>-580.72501872002431</v>
      </c>
      <c r="H9" s="110">
        <f>IF(F9&lt;0.00000001,"",E9/F9)</f>
        <v>0.91064270914143464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3817.8099900000007</v>
      </c>
      <c r="C11" s="29">
        <f>IF(ISERROR(VLOOKUP("Celkem:",'ZV Vykáz.-A'!A:F,4,0)),0,VLOOKUP("Celkem:",'ZV Vykáz.-A'!A:F,4,0)/1000)</f>
        <v>3419.5555600000007</v>
      </c>
      <c r="D11" s="8"/>
      <c r="E11" s="102">
        <f>IF(ISERROR(VLOOKUP("Celkem:",'ZV Vykáz.-A'!A:F,6,0)),0,VLOOKUP("Celkem:",'ZV Vykáz.-A'!A:F,6,0)/1000)</f>
        <v>3526.9900999999991</v>
      </c>
      <c r="F11" s="28">
        <f>B11</f>
        <v>3817.8099900000007</v>
      </c>
      <c r="G11" s="101">
        <f>E11-F11</f>
        <v>-290.81989000000158</v>
      </c>
      <c r="H11" s="107">
        <f>IF(F11&lt;0.00000001,"",E11/F11)</f>
        <v>0.92382546780438346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3817.8099900000007</v>
      </c>
      <c r="C13" s="37">
        <f>SUM(C11:C12)</f>
        <v>3419.5555600000007</v>
      </c>
      <c r="D13" s="8"/>
      <c r="E13" s="5">
        <f>SUM(E11:E12)</f>
        <v>3526.9900999999991</v>
      </c>
      <c r="F13" s="36">
        <f>SUM(F11:F12)</f>
        <v>3817.8099900000007</v>
      </c>
      <c r="G13" s="36">
        <f>E13-F13</f>
        <v>-290.81989000000158</v>
      </c>
      <c r="H13" s="111">
        <f>IF(F13&lt;0.00000001,"",E13/F13)</f>
        <v>0.92382546780438346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0.65448221446578836</v>
      </c>
      <c r="C15" s="39">
        <f>IF(C9=0,"",C13/C9)</f>
        <v>0.57365374188943741</v>
      </c>
      <c r="D15" s="8"/>
      <c r="E15" s="6">
        <f>IF(E9=0,"",E13/E9)</f>
        <v>0.59595803902246514</v>
      </c>
      <c r="F15" s="38">
        <f>IF(F9=0,"",F13/F9)</f>
        <v>0.58745386667013832</v>
      </c>
      <c r="G15" s="38">
        <f>IF(ISERROR(F15-E15),"",E15-F15)</f>
        <v>8.5041723523268109E-3</v>
      </c>
      <c r="H15" s="112">
        <f>IF(ISERROR(F15-E15),"",IF(F15&lt;0.00000001,"",E15/F15))</f>
        <v>1.0144763237333527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0.58160534536783681</v>
      </c>
      <c r="C4" s="184">
        <f t="shared" ref="C4:M4" si="0">(C10+C8)/C6</f>
        <v>0.5959580863342655</v>
      </c>
      <c r="D4" s="184">
        <f t="shared" si="0"/>
        <v>0.5959580863342655</v>
      </c>
      <c r="E4" s="184">
        <f t="shared" si="0"/>
        <v>0.5959580863342655</v>
      </c>
      <c r="F4" s="184">
        <f t="shared" si="0"/>
        <v>0.5959580863342655</v>
      </c>
      <c r="G4" s="184">
        <f t="shared" si="0"/>
        <v>0.5959580863342655</v>
      </c>
      <c r="H4" s="184">
        <f t="shared" si="0"/>
        <v>0.5959580863342655</v>
      </c>
      <c r="I4" s="184">
        <f t="shared" si="0"/>
        <v>0.5959580863342655</v>
      </c>
      <c r="J4" s="184">
        <f t="shared" si="0"/>
        <v>0.5959580863342655</v>
      </c>
      <c r="K4" s="184">
        <f t="shared" si="0"/>
        <v>0.5959580863342655</v>
      </c>
      <c r="L4" s="184">
        <f t="shared" si="0"/>
        <v>0.5959580863342655</v>
      </c>
      <c r="M4" s="184">
        <f t="shared" si="0"/>
        <v>0.5959580863342655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0</v>
      </c>
      <c r="E5" s="184">
        <f>IF(ISERROR(VLOOKUP($A5,'Man Tab'!$A:$Q,COLUMN()+2,0)),0,VLOOKUP($A5,'Man Tab'!$A:$Q,COLUMN()+2,0))</f>
        <v>0</v>
      </c>
      <c r="F5" s="184">
        <f>IF(ISERROR(VLOOKUP($A5,'Man Tab'!$A:$Q,COLUMN()+2,0)),0,VLOOKUP($A5,'Man Tab'!$A:$Q,COLUMN()+2,0))</f>
        <v>0</v>
      </c>
      <c r="G5" s="184">
        <f>IF(ISERROR(VLOOKUP($A5,'Man Tab'!$A:$Q,COLUMN()+2,0)),0,VLOOKUP($A5,'Man Tab'!$A:$Q,COLUMN()+2,0))</f>
        <v>0</v>
      </c>
      <c r="H5" s="184">
        <f>IF(ISERROR(VLOOKUP($A5,'Man Tab'!$A:$Q,COLUMN()+2,0)),0,VLOOKUP($A5,'Man Tab'!$A:$Q,COLUMN()+2,0))</f>
        <v>0</v>
      </c>
      <c r="I5" s="184">
        <f>IF(ISERROR(VLOOKUP($A5,'Man Tab'!$A:$Q,COLUMN()+2,0)),0,VLOOKUP($A5,'Man Tab'!$A:$Q,COLUMN()+2,0))</f>
        <v>0</v>
      </c>
      <c r="J5" s="184">
        <f>IF(ISERROR(VLOOKUP($A5,'Man Tab'!$A:$Q,COLUMN()+2,0)),0,VLOOKUP($A5,'Man Tab'!$A:$Q,COLUMN()+2,0))</f>
        <v>0</v>
      </c>
      <c r="K5" s="184">
        <f>IF(ISERROR(VLOOKUP($A5,'Man Tab'!$A:$Q,COLUMN()+2,0)),0,VLOOKUP($A5,'Man Tab'!$A:$Q,COLUMN()+2,0))</f>
        <v>0</v>
      </c>
      <c r="L5" s="184">
        <f>IF(ISERROR(VLOOKUP($A5,'Man Tab'!$A:$Q,COLUMN()+2,0)),0,VLOOKUP($A5,'Man Tab'!$A:$Q,COLUMN()+2,0))</f>
        <v>0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5918.1852899999994</v>
      </c>
      <c r="E6" s="186">
        <f t="shared" si="1"/>
        <v>5918.1852899999994</v>
      </c>
      <c r="F6" s="186">
        <f t="shared" si="1"/>
        <v>5918.1852899999994</v>
      </c>
      <c r="G6" s="186">
        <f t="shared" si="1"/>
        <v>5918.1852899999994</v>
      </c>
      <c r="H6" s="186">
        <f t="shared" si="1"/>
        <v>5918.1852899999994</v>
      </c>
      <c r="I6" s="186">
        <f t="shared" si="1"/>
        <v>5918.1852899999994</v>
      </c>
      <c r="J6" s="186">
        <f t="shared" si="1"/>
        <v>5918.1852899999994</v>
      </c>
      <c r="K6" s="186">
        <f t="shared" si="1"/>
        <v>5918.1852899999994</v>
      </c>
      <c r="L6" s="186">
        <f t="shared" si="1"/>
        <v>5918.1852899999994</v>
      </c>
      <c r="M6" s="186">
        <f t="shared" si="1"/>
        <v>5918.1852899999994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1687812.46</v>
      </c>
      <c r="C9" s="185">
        <v>1839177.92</v>
      </c>
      <c r="D9" s="185">
        <v>0</v>
      </c>
      <c r="E9" s="185">
        <v>0</v>
      </c>
      <c r="F9" s="185">
        <v>0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1687.8124599999999</v>
      </c>
      <c r="C10" s="186">
        <f t="shared" ref="C10:M10" si="3">C9/1000+B10</f>
        <v>3526.9903799999997</v>
      </c>
      <c r="D10" s="186">
        <f t="shared" si="3"/>
        <v>3526.9903799999997</v>
      </c>
      <c r="E10" s="186">
        <f t="shared" si="3"/>
        <v>3526.9903799999997</v>
      </c>
      <c r="F10" s="186">
        <f t="shared" si="3"/>
        <v>3526.9903799999997</v>
      </c>
      <c r="G10" s="186">
        <f t="shared" si="3"/>
        <v>3526.9903799999997</v>
      </c>
      <c r="H10" s="186">
        <f t="shared" si="3"/>
        <v>3526.9903799999997</v>
      </c>
      <c r="I10" s="186">
        <f t="shared" si="3"/>
        <v>3526.9903799999997</v>
      </c>
      <c r="J10" s="186">
        <f t="shared" si="3"/>
        <v>3526.9903799999997</v>
      </c>
      <c r="K10" s="186">
        <f t="shared" si="3"/>
        <v>3526.9903799999997</v>
      </c>
      <c r="L10" s="186">
        <f t="shared" si="3"/>
        <v>3526.9903799999997</v>
      </c>
      <c r="M10" s="186">
        <f t="shared" si="3"/>
        <v>3526.9903799999997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2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0.58745386667013832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0.58745386667013832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325.12259370639202</v>
      </c>
      <c r="C7" s="52">
        <v>27.093549475532001</v>
      </c>
      <c r="D7" s="52">
        <v>27.45533</v>
      </c>
      <c r="E7" s="52">
        <v>28.983149999999998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56.438479999999998</v>
      </c>
      <c r="Q7" s="81">
        <v>1.0415482853389999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3866.3281657749899</v>
      </c>
      <c r="C9" s="52">
        <v>322.194013814583</v>
      </c>
      <c r="D9" s="52">
        <v>196.93794</v>
      </c>
      <c r="E9" s="52">
        <v>285.58990999999997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482.52785</v>
      </c>
      <c r="Q9" s="81">
        <v>0.74881566588799997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489.4865802763</v>
      </c>
      <c r="C11" s="52">
        <v>40.790548356358002</v>
      </c>
      <c r="D11" s="52">
        <v>54.304200000000002</v>
      </c>
      <c r="E11" s="52">
        <v>31.266839999999998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85.571039999999996</v>
      </c>
      <c r="Q11" s="81">
        <v>1.0489076936690001</v>
      </c>
    </row>
    <row r="12" spans="1:17" ht="14.4" customHeight="1" x14ac:dyDescent="0.3">
      <c r="A12" s="15" t="s">
        <v>27</v>
      </c>
      <c r="B12" s="51">
        <v>65.552631620810004</v>
      </c>
      <c r="C12" s="52">
        <v>5.4627193017340003</v>
      </c>
      <c r="D12" s="52">
        <v>1.90333</v>
      </c>
      <c r="E12" s="52">
        <v>1.694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3.5973299999999999</v>
      </c>
      <c r="Q12" s="81">
        <v>0.329261838408</v>
      </c>
    </row>
    <row r="13" spans="1:17" ht="14.4" customHeight="1" x14ac:dyDescent="0.3">
      <c r="A13" s="15" t="s">
        <v>28</v>
      </c>
      <c r="B13" s="51">
        <v>62.557835453678003</v>
      </c>
      <c r="C13" s="52">
        <v>5.2131529544730002</v>
      </c>
      <c r="D13" s="52">
        <v>4.7834500000000002</v>
      </c>
      <c r="E13" s="52">
        <v>11.632999999999999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16.416450000000001</v>
      </c>
      <c r="Q13" s="81">
        <v>1.5745221887180001</v>
      </c>
    </row>
    <row r="14" spans="1:17" ht="14.4" customHeight="1" x14ac:dyDescent="0.3">
      <c r="A14" s="15" t="s">
        <v>29</v>
      </c>
      <c r="B14" s="51">
        <v>1546.94471416539</v>
      </c>
      <c r="C14" s="52">
        <v>128.912059513782</v>
      </c>
      <c r="D14" s="52">
        <v>208.215</v>
      </c>
      <c r="E14" s="52">
        <v>124.18067000000001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332.39567</v>
      </c>
      <c r="Q14" s="81">
        <v>1.2892341928810001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1441.44134219394</v>
      </c>
      <c r="C17" s="52">
        <v>120.120111849495</v>
      </c>
      <c r="D17" s="52">
        <v>39.730739999999997</v>
      </c>
      <c r="E17" s="52">
        <v>19.43984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59.170580000000001</v>
      </c>
      <c r="Q17" s="81">
        <v>0.24629755620800001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2148.55026724237</v>
      </c>
      <c r="C19" s="52">
        <v>179.04585560353101</v>
      </c>
      <c r="D19" s="52">
        <v>108.55904</v>
      </c>
      <c r="E19" s="52">
        <v>187.00060999999999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295.55964999999998</v>
      </c>
      <c r="Q19" s="81">
        <v>0.825374173012</v>
      </c>
    </row>
    <row r="20" spans="1:17" ht="14.4" customHeight="1" x14ac:dyDescent="0.3">
      <c r="A20" s="15" t="s">
        <v>35</v>
      </c>
      <c r="B20" s="51">
        <v>28431.007837166599</v>
      </c>
      <c r="C20" s="52">
        <v>2369.25065309722</v>
      </c>
      <c r="D20" s="52">
        <v>2202.7219100000002</v>
      </c>
      <c r="E20" s="52">
        <v>2196.8179300000002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4399.5398400000004</v>
      </c>
      <c r="Q20" s="81">
        <v>0.92846652468900004</v>
      </c>
    </row>
    <row r="21" spans="1:17" ht="14.4" customHeight="1" x14ac:dyDescent="0.3">
      <c r="A21" s="16" t="s">
        <v>36</v>
      </c>
      <c r="B21" s="51">
        <v>605.00150925493199</v>
      </c>
      <c r="C21" s="52">
        <v>50.416792437910999</v>
      </c>
      <c r="D21" s="52">
        <v>50.402000000000001</v>
      </c>
      <c r="E21" s="52">
        <v>128.167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178.56899999999999</v>
      </c>
      <c r="Q21" s="81">
        <v>1.7709278135840001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11.468375464734001</v>
      </c>
      <c r="C24" s="52">
        <v>0.95569795539299995</v>
      </c>
      <c r="D24" s="52">
        <v>6.9763099999999998</v>
      </c>
      <c r="E24" s="52">
        <v>1.4230899999990001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8.3994</v>
      </c>
      <c r="Q24" s="81">
        <v>4.3943800196430001</v>
      </c>
    </row>
    <row r="25" spans="1:17" ht="14.4" customHeight="1" x14ac:dyDescent="0.3">
      <c r="A25" s="17" t="s">
        <v>40</v>
      </c>
      <c r="B25" s="54">
        <v>38993.461852320201</v>
      </c>
      <c r="C25" s="55">
        <v>3249.4551543600101</v>
      </c>
      <c r="D25" s="55">
        <v>2901.9892500000001</v>
      </c>
      <c r="E25" s="55">
        <v>3016.1960399999998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5918.1852900000004</v>
      </c>
      <c r="Q25" s="82">
        <v>0.91064270914099998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298.36561</v>
      </c>
      <c r="E26" s="52">
        <v>249.65244000000001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548.01805000000002</v>
      </c>
      <c r="Q26" s="81" t="s">
        <v>228</v>
      </c>
    </row>
    <row r="27" spans="1:17" ht="14.4" customHeight="1" x14ac:dyDescent="0.3">
      <c r="A27" s="18" t="s">
        <v>42</v>
      </c>
      <c r="B27" s="54">
        <v>38993.461852320201</v>
      </c>
      <c r="C27" s="55">
        <v>3249.4551543600101</v>
      </c>
      <c r="D27" s="55">
        <v>3200.3548599999999</v>
      </c>
      <c r="E27" s="55">
        <v>3265.8484800000001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6466.20334</v>
      </c>
      <c r="Q27" s="82">
        <v>0.99496731495400004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1332.4738400000001</v>
      </c>
      <c r="Q28" s="81">
        <v>0.79327089807899998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38993.461852320201</v>
      </c>
      <c r="G6" s="377">
        <v>6498.9103087200301</v>
      </c>
      <c r="H6" s="379">
        <v>3016.1960399999998</v>
      </c>
      <c r="I6" s="376">
        <v>5918.1852900000004</v>
      </c>
      <c r="J6" s="377">
        <v>-580.72501872002897</v>
      </c>
      <c r="K6" s="380">
        <v>0.15177378485599999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6355.99252099756</v>
      </c>
      <c r="G7" s="377">
        <v>1059.3320868329299</v>
      </c>
      <c r="H7" s="379">
        <v>483.34566000000001</v>
      </c>
      <c r="I7" s="376">
        <v>976.94272000000001</v>
      </c>
      <c r="J7" s="377">
        <v>-82.389366832926001</v>
      </c>
      <c r="K7" s="380">
        <v>0.15370419596500001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4809.04780683217</v>
      </c>
      <c r="G8" s="377">
        <v>801.507967805362</v>
      </c>
      <c r="H8" s="379">
        <v>359.16498999999999</v>
      </c>
      <c r="I8" s="376">
        <v>644.54705000000001</v>
      </c>
      <c r="J8" s="377">
        <v>-156.96091780536199</v>
      </c>
      <c r="K8" s="380">
        <v>0.13402799803400001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-1.91E-3</v>
      </c>
      <c r="I9" s="381">
        <v>-4.1000000000000003E-3</v>
      </c>
      <c r="J9" s="382">
        <v>-4.1000000000000003E-3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-1.91E-3</v>
      </c>
      <c r="I10" s="376">
        <v>-4.1000000000000003E-3</v>
      </c>
      <c r="J10" s="377">
        <v>-4.1000000000000003E-3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325.12259370639202</v>
      </c>
      <c r="G11" s="382">
        <v>54.187098951065003</v>
      </c>
      <c r="H11" s="384">
        <v>28.983149999999998</v>
      </c>
      <c r="I11" s="381">
        <v>56.438479999999998</v>
      </c>
      <c r="J11" s="382">
        <v>2.2513810489339998</v>
      </c>
      <c r="K11" s="389">
        <v>0.173591380889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268.02152796616298</v>
      </c>
      <c r="G12" s="377">
        <v>44.670254661027002</v>
      </c>
      <c r="H12" s="379">
        <v>28.769500000000001</v>
      </c>
      <c r="I12" s="376">
        <v>56.108890000000002</v>
      </c>
      <c r="J12" s="377">
        <v>11.438635338972</v>
      </c>
      <c r="K12" s="380">
        <v>0.20934471356000001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2.000000551311</v>
      </c>
      <c r="G13" s="377">
        <v>0.33333342521800002</v>
      </c>
      <c r="H13" s="379">
        <v>0.21365000000000001</v>
      </c>
      <c r="I13" s="376">
        <v>0.32958999999999999</v>
      </c>
      <c r="J13" s="377">
        <v>-3.7434252179999999E-3</v>
      </c>
      <c r="K13" s="380">
        <v>0.164794954573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0.101050027855</v>
      </c>
      <c r="G14" s="377">
        <v>1.6841671309000002E-2</v>
      </c>
      <c r="H14" s="379">
        <v>0</v>
      </c>
      <c r="I14" s="376">
        <v>0</v>
      </c>
      <c r="J14" s="377">
        <v>-1.6841671309000002E-2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55.000015161062002</v>
      </c>
      <c r="G15" s="377">
        <v>9.1666691935099998</v>
      </c>
      <c r="H15" s="379">
        <v>0</v>
      </c>
      <c r="I15" s="376">
        <v>0</v>
      </c>
      <c r="J15" s="377">
        <v>-9.1666691935099998</v>
      </c>
      <c r="K15" s="380">
        <v>0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3866.3281657749899</v>
      </c>
      <c r="G16" s="382">
        <v>644.388027629166</v>
      </c>
      <c r="H16" s="384">
        <v>285.58990999999997</v>
      </c>
      <c r="I16" s="381">
        <v>482.52785</v>
      </c>
      <c r="J16" s="382">
        <v>-161.860177629166</v>
      </c>
      <c r="K16" s="389">
        <v>0.124802610981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1.2523503452169999</v>
      </c>
      <c r="G17" s="377">
        <v>0.20872505753600001</v>
      </c>
      <c r="H17" s="379">
        <v>0.86099999999999999</v>
      </c>
      <c r="I17" s="376">
        <v>0.86099999999999999</v>
      </c>
      <c r="J17" s="377">
        <v>0.652274942463</v>
      </c>
      <c r="K17" s="380">
        <v>0.68750729641099995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60.000016539340002</v>
      </c>
      <c r="G18" s="377">
        <v>10.000002756556</v>
      </c>
      <c r="H18" s="379">
        <v>6.3962199999999996</v>
      </c>
      <c r="I18" s="376">
        <v>10.39691</v>
      </c>
      <c r="J18" s="377">
        <v>0.39690724344299999</v>
      </c>
      <c r="K18" s="380">
        <v>0.173281785567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88.000024257698996</v>
      </c>
      <c r="G19" s="377">
        <v>14.666670709616</v>
      </c>
      <c r="H19" s="379">
        <v>5.0066100000000002</v>
      </c>
      <c r="I19" s="376">
        <v>9.3972099999999994</v>
      </c>
      <c r="J19" s="377">
        <v>-5.2694607096160002</v>
      </c>
      <c r="K19" s="380">
        <v>0.106786447836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75.000020674175005</v>
      </c>
      <c r="G20" s="377">
        <v>12.500003445695</v>
      </c>
      <c r="H20" s="379">
        <v>2.96286</v>
      </c>
      <c r="I20" s="376">
        <v>11.600519999999999</v>
      </c>
      <c r="J20" s="377">
        <v>-0.89948344569500005</v>
      </c>
      <c r="K20" s="380">
        <v>0.15467355736300001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6.0000016539340004</v>
      </c>
      <c r="G21" s="377">
        <v>1.0000002756549999</v>
      </c>
      <c r="H21" s="379">
        <v>0.56399999999999995</v>
      </c>
      <c r="I21" s="376">
        <v>0.98699999999999999</v>
      </c>
      <c r="J21" s="377">
        <v>-1.3000275655000001E-2</v>
      </c>
      <c r="K21" s="380">
        <v>0.164499954654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180.000049618021</v>
      </c>
      <c r="G22" s="377">
        <v>30.000008269670001</v>
      </c>
      <c r="H22" s="379">
        <v>15.71522</v>
      </c>
      <c r="I22" s="376">
        <v>27.31362</v>
      </c>
      <c r="J22" s="377">
        <v>-2.6863882696700001</v>
      </c>
      <c r="K22" s="380">
        <v>0.15174229150400001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7.4750020604999995E-2</v>
      </c>
      <c r="G23" s="377">
        <v>1.2458336767E-2</v>
      </c>
      <c r="H23" s="379">
        <v>0</v>
      </c>
      <c r="I23" s="376">
        <v>0</v>
      </c>
      <c r="J23" s="377">
        <v>-1.2458336767E-2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3456.0009526660001</v>
      </c>
      <c r="G24" s="377">
        <v>576.00015877766702</v>
      </c>
      <c r="H24" s="379">
        <v>254.084</v>
      </c>
      <c r="I24" s="376">
        <v>421.97158999999999</v>
      </c>
      <c r="J24" s="377">
        <v>-154.028568777667</v>
      </c>
      <c r="K24" s="380">
        <v>0.12209822733800001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489.4865802763</v>
      </c>
      <c r="G25" s="382">
        <v>81.581096712716004</v>
      </c>
      <c r="H25" s="384">
        <v>31.266839999999998</v>
      </c>
      <c r="I25" s="381">
        <v>85.571039999999996</v>
      </c>
      <c r="J25" s="382">
        <v>3.9899432872829999</v>
      </c>
      <c r="K25" s="389">
        <v>0.17481794894399999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4.946074344156</v>
      </c>
      <c r="G26" s="377">
        <v>0.82434572402600004</v>
      </c>
      <c r="H26" s="379">
        <v>0</v>
      </c>
      <c r="I26" s="376">
        <v>4.1399999999999997</v>
      </c>
      <c r="J26" s="377">
        <v>3.3156542759729999</v>
      </c>
      <c r="K26" s="380">
        <v>0.83702745084899999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8.9117259265390008</v>
      </c>
      <c r="G27" s="377">
        <v>1.485287654423</v>
      </c>
      <c r="H27" s="379">
        <v>-14.3063</v>
      </c>
      <c r="I27" s="376">
        <v>0.95513999999999999</v>
      </c>
      <c r="J27" s="377">
        <v>-0.53014765442300005</v>
      </c>
      <c r="K27" s="380">
        <v>0.107177892124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217.155489850522</v>
      </c>
      <c r="G28" s="377">
        <v>36.192581641753002</v>
      </c>
      <c r="H28" s="379">
        <v>10.781079999999999</v>
      </c>
      <c r="I28" s="376">
        <v>26.57414</v>
      </c>
      <c r="J28" s="377">
        <v>-9.6184416417529999</v>
      </c>
      <c r="K28" s="380">
        <v>0.12237378856099999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39.827806820927002</v>
      </c>
      <c r="G29" s="377">
        <v>6.6379678034870002</v>
      </c>
      <c r="H29" s="379">
        <v>1.74498</v>
      </c>
      <c r="I29" s="376">
        <v>3.8704900000000002</v>
      </c>
      <c r="J29" s="377">
        <v>-2.767477803487</v>
      </c>
      <c r="K29" s="380">
        <v>9.7180595893000002E-2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21.456990334682999</v>
      </c>
      <c r="G30" s="377">
        <v>3.5761650557800002</v>
      </c>
      <c r="H30" s="379">
        <v>0.1331</v>
      </c>
      <c r="I30" s="376">
        <v>0.434</v>
      </c>
      <c r="J30" s="377">
        <v>-3.14216505578</v>
      </c>
      <c r="K30" s="380">
        <v>2.0226508620999999E-2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</v>
      </c>
      <c r="J31" s="377">
        <v>0</v>
      </c>
      <c r="K31" s="380">
        <v>2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0.86211219291800001</v>
      </c>
      <c r="G32" s="377">
        <v>0.143685365486</v>
      </c>
      <c r="H32" s="379">
        <v>14.8</v>
      </c>
      <c r="I32" s="376">
        <v>14.8</v>
      </c>
      <c r="J32" s="377">
        <v>14.656314634513</v>
      </c>
      <c r="K32" s="380">
        <v>17.167139174654999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106.000029219501</v>
      </c>
      <c r="G33" s="377">
        <v>17.666671536582999</v>
      </c>
      <c r="H33" s="379">
        <v>6.3198299999999996</v>
      </c>
      <c r="I33" s="376">
        <v>14.386900000000001</v>
      </c>
      <c r="J33" s="377">
        <v>-3.279771536583</v>
      </c>
      <c r="K33" s="380">
        <v>0.135725434284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18.274925232952</v>
      </c>
      <c r="G34" s="377">
        <v>3.045820872158</v>
      </c>
      <c r="H34" s="379">
        <v>5.1776</v>
      </c>
      <c r="I34" s="376">
        <v>7.9727100000000002</v>
      </c>
      <c r="J34" s="377">
        <v>4.9268891278410001</v>
      </c>
      <c r="K34" s="380">
        <v>0.43626498595000002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</v>
      </c>
      <c r="I35" s="376">
        <v>0</v>
      </c>
      <c r="J35" s="377">
        <v>0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59.999998110145</v>
      </c>
      <c r="C36" s="376">
        <v>92.814449999999994</v>
      </c>
      <c r="D36" s="377">
        <v>32.814451889853999</v>
      </c>
      <c r="E36" s="378">
        <v>1.546907548723</v>
      </c>
      <c r="F36" s="376">
        <v>72.051426354098993</v>
      </c>
      <c r="G36" s="377">
        <v>12.008571059016001</v>
      </c>
      <c r="H36" s="379">
        <v>6.6165500000000002</v>
      </c>
      <c r="I36" s="376">
        <v>12.437659999999999</v>
      </c>
      <c r="J36" s="377">
        <v>0.42908894098299999</v>
      </c>
      <c r="K36" s="380">
        <v>0.172621981678</v>
      </c>
    </row>
    <row r="37" spans="1:11" ht="14.4" customHeight="1" thickBot="1" x14ac:dyDescent="0.35">
      <c r="A37" s="397" t="s">
        <v>262</v>
      </c>
      <c r="B37" s="381">
        <v>41.383601235020997</v>
      </c>
      <c r="C37" s="381">
        <v>68.01925</v>
      </c>
      <c r="D37" s="382">
        <v>26.635648764978001</v>
      </c>
      <c r="E37" s="388">
        <v>1.643628103163</v>
      </c>
      <c r="F37" s="381">
        <v>65.552631620810004</v>
      </c>
      <c r="G37" s="382">
        <v>10.925438603468001</v>
      </c>
      <c r="H37" s="384">
        <v>1.694</v>
      </c>
      <c r="I37" s="381">
        <v>3.5973299999999999</v>
      </c>
      <c r="J37" s="382">
        <v>-7.3281086034680003</v>
      </c>
      <c r="K37" s="389">
        <v>5.4876973067999997E-2</v>
      </c>
    </row>
    <row r="38" spans="1:11" ht="14.4" customHeight="1" thickBot="1" x14ac:dyDescent="0.35">
      <c r="A38" s="398" t="s">
        <v>263</v>
      </c>
      <c r="B38" s="376">
        <v>0</v>
      </c>
      <c r="C38" s="376">
        <v>62.835299999999997</v>
      </c>
      <c r="D38" s="377">
        <v>62.835299999999997</v>
      </c>
      <c r="E38" s="386" t="s">
        <v>228</v>
      </c>
      <c r="F38" s="376">
        <v>58.955138034537001</v>
      </c>
      <c r="G38" s="377">
        <v>9.8258563390890004</v>
      </c>
      <c r="H38" s="379">
        <v>1.694</v>
      </c>
      <c r="I38" s="376">
        <v>3.3879999999999999</v>
      </c>
      <c r="J38" s="377">
        <v>-6.4378563390889996</v>
      </c>
      <c r="K38" s="380">
        <v>5.7467425450999997E-2</v>
      </c>
    </row>
    <row r="39" spans="1:11" ht="14.4" customHeight="1" thickBot="1" x14ac:dyDescent="0.35">
      <c r="A39" s="398" t="s">
        <v>264</v>
      </c>
      <c r="B39" s="376">
        <v>0.30668451326200002</v>
      </c>
      <c r="C39" s="376">
        <v>0.19</v>
      </c>
      <c r="D39" s="377">
        <v>-0.11668451326199999</v>
      </c>
      <c r="E39" s="378">
        <v>0.61952916363099997</v>
      </c>
      <c r="F39" s="376">
        <v>0.17106602185799999</v>
      </c>
      <c r="G39" s="377">
        <v>2.8511003643000001E-2</v>
      </c>
      <c r="H39" s="379">
        <v>0</v>
      </c>
      <c r="I39" s="376">
        <v>0</v>
      </c>
      <c r="J39" s="377">
        <v>-2.8511003643000001E-2</v>
      </c>
      <c r="K39" s="380">
        <v>0</v>
      </c>
    </row>
    <row r="40" spans="1:11" ht="14.4" customHeight="1" thickBot="1" x14ac:dyDescent="0.35">
      <c r="A40" s="398" t="s">
        <v>265</v>
      </c>
      <c r="B40" s="376">
        <v>36.076916879247001</v>
      </c>
      <c r="C40" s="376">
        <v>0</v>
      </c>
      <c r="D40" s="377">
        <v>-36.076916879247001</v>
      </c>
      <c r="E40" s="378">
        <v>0</v>
      </c>
      <c r="F40" s="376">
        <v>0</v>
      </c>
      <c r="G40" s="377">
        <v>0</v>
      </c>
      <c r="H40" s="379">
        <v>0</v>
      </c>
      <c r="I40" s="376">
        <v>0</v>
      </c>
      <c r="J40" s="377">
        <v>0</v>
      </c>
      <c r="K40" s="380">
        <v>2</v>
      </c>
    </row>
    <row r="41" spans="1:11" ht="14.4" customHeight="1" thickBot="1" x14ac:dyDescent="0.35">
      <c r="A41" s="398" t="s">
        <v>266</v>
      </c>
      <c r="B41" s="376">
        <v>0</v>
      </c>
      <c r="C41" s="376">
        <v>1.4883</v>
      </c>
      <c r="D41" s="377">
        <v>1.4883</v>
      </c>
      <c r="E41" s="386" t="s">
        <v>239</v>
      </c>
      <c r="F41" s="376">
        <v>2.8886601567580001</v>
      </c>
      <c r="G41" s="377">
        <v>0.48144335945900002</v>
      </c>
      <c r="H41" s="379">
        <v>0</v>
      </c>
      <c r="I41" s="376">
        <v>0</v>
      </c>
      <c r="J41" s="377">
        <v>-0.48144335945900002</v>
      </c>
      <c r="K41" s="380">
        <v>0</v>
      </c>
    </row>
    <row r="42" spans="1:11" ht="14.4" customHeight="1" thickBot="1" x14ac:dyDescent="0.35">
      <c r="A42" s="398" t="s">
        <v>267</v>
      </c>
      <c r="B42" s="376">
        <v>4.9999998425119996</v>
      </c>
      <c r="C42" s="376">
        <v>3.5056500000000002</v>
      </c>
      <c r="D42" s="377">
        <v>-1.4943498425120001</v>
      </c>
      <c r="E42" s="378">
        <v>0.70113002208300002</v>
      </c>
      <c r="F42" s="376">
        <v>3.5377674076550001</v>
      </c>
      <c r="G42" s="377">
        <v>0.58962790127499998</v>
      </c>
      <c r="H42" s="379">
        <v>0</v>
      </c>
      <c r="I42" s="376">
        <v>0.20932999999999999</v>
      </c>
      <c r="J42" s="377">
        <v>-0.38029790127500002</v>
      </c>
      <c r="K42" s="380">
        <v>5.9170085502000001E-2</v>
      </c>
    </row>
    <row r="43" spans="1:11" ht="14.4" customHeight="1" thickBot="1" x14ac:dyDescent="0.35">
      <c r="A43" s="397" t="s">
        <v>268</v>
      </c>
      <c r="B43" s="381">
        <v>121.999996157295</v>
      </c>
      <c r="C43" s="381">
        <v>109.75734</v>
      </c>
      <c r="D43" s="382">
        <v>-12.242656157295</v>
      </c>
      <c r="E43" s="388">
        <v>0.899650356205</v>
      </c>
      <c r="F43" s="381">
        <v>62.557835453678003</v>
      </c>
      <c r="G43" s="382">
        <v>10.426305908946</v>
      </c>
      <c r="H43" s="384">
        <v>11.632999999999999</v>
      </c>
      <c r="I43" s="381">
        <v>16.416450000000001</v>
      </c>
      <c r="J43" s="382">
        <v>5.9901440910529997</v>
      </c>
      <c r="K43" s="389">
        <v>0.262420364786</v>
      </c>
    </row>
    <row r="44" spans="1:11" ht="14.4" customHeight="1" thickBot="1" x14ac:dyDescent="0.35">
      <c r="A44" s="398" t="s">
        <v>269</v>
      </c>
      <c r="B44" s="376">
        <v>22.999999275554998</v>
      </c>
      <c r="C44" s="376">
        <v>26.97824</v>
      </c>
      <c r="D44" s="377">
        <v>3.9782407244439999</v>
      </c>
      <c r="E44" s="378">
        <v>1.172966993467</v>
      </c>
      <c r="F44" s="376">
        <v>0</v>
      </c>
      <c r="G44" s="377">
        <v>0</v>
      </c>
      <c r="H44" s="379">
        <v>4.6129600000000002</v>
      </c>
      <c r="I44" s="376">
        <v>6.4730800000000004</v>
      </c>
      <c r="J44" s="377">
        <v>6.4730800000000004</v>
      </c>
      <c r="K44" s="387" t="s">
        <v>228</v>
      </c>
    </row>
    <row r="45" spans="1:11" ht="14.4" customHeight="1" thickBot="1" x14ac:dyDescent="0.35">
      <c r="A45" s="398" t="s">
        <v>270</v>
      </c>
      <c r="B45" s="376">
        <v>0.99999996850200001</v>
      </c>
      <c r="C45" s="376">
        <v>14.266999999999999</v>
      </c>
      <c r="D45" s="377">
        <v>13.267000031497</v>
      </c>
      <c r="E45" s="378">
        <v>14.267000449376001</v>
      </c>
      <c r="F45" s="376">
        <v>0</v>
      </c>
      <c r="G45" s="377">
        <v>0</v>
      </c>
      <c r="H45" s="379">
        <v>0</v>
      </c>
      <c r="I45" s="376">
        <v>0</v>
      </c>
      <c r="J45" s="377">
        <v>0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21.999999307052999</v>
      </c>
      <c r="C46" s="376">
        <v>19.859909999999999</v>
      </c>
      <c r="D46" s="377">
        <v>-2.140089307053</v>
      </c>
      <c r="E46" s="378">
        <v>0.902723210251</v>
      </c>
      <c r="F46" s="376">
        <v>19.852383928494</v>
      </c>
      <c r="G46" s="377">
        <v>3.3087306547490001</v>
      </c>
      <c r="H46" s="379">
        <v>1.4427399999999999</v>
      </c>
      <c r="I46" s="376">
        <v>2.8857499999999998</v>
      </c>
      <c r="J46" s="377">
        <v>-0.42298065474899998</v>
      </c>
      <c r="K46" s="380">
        <v>0.14536037638499999</v>
      </c>
    </row>
    <row r="47" spans="1:11" ht="14.4" customHeight="1" thickBot="1" x14ac:dyDescent="0.35">
      <c r="A47" s="398" t="s">
        <v>272</v>
      </c>
      <c r="B47" s="376">
        <v>29.999999055071999</v>
      </c>
      <c r="C47" s="376">
        <v>26.701070000000001</v>
      </c>
      <c r="D47" s="377">
        <v>-3.2989290550720001</v>
      </c>
      <c r="E47" s="378">
        <v>0.89003569469999999</v>
      </c>
      <c r="F47" s="376">
        <v>24.705446563382001</v>
      </c>
      <c r="G47" s="377">
        <v>4.1175744272300001</v>
      </c>
      <c r="H47" s="379">
        <v>3.3452999999999999</v>
      </c>
      <c r="I47" s="376">
        <v>4.8256199999999998</v>
      </c>
      <c r="J47" s="377">
        <v>0.70804557276900004</v>
      </c>
      <c r="K47" s="380">
        <v>0.19532615966299999</v>
      </c>
    </row>
    <row r="48" spans="1:11" ht="14.4" customHeight="1" thickBot="1" x14ac:dyDescent="0.35">
      <c r="A48" s="398" t="s">
        <v>273</v>
      </c>
      <c r="B48" s="376">
        <v>45.999998551110998</v>
      </c>
      <c r="C48" s="376">
        <v>21.95112</v>
      </c>
      <c r="D48" s="377">
        <v>-24.048878551110999</v>
      </c>
      <c r="E48" s="378">
        <v>0.47719827590000002</v>
      </c>
      <c r="F48" s="376">
        <v>18.000004961801999</v>
      </c>
      <c r="G48" s="377">
        <v>3.0000008269670002</v>
      </c>
      <c r="H48" s="379">
        <v>2.2320000000000002</v>
      </c>
      <c r="I48" s="376">
        <v>2.2320000000000002</v>
      </c>
      <c r="J48" s="377">
        <v>-0.76800082696700001</v>
      </c>
      <c r="K48" s="380">
        <v>0.123999965818</v>
      </c>
    </row>
    <row r="49" spans="1:11" ht="14.4" customHeight="1" thickBot="1" x14ac:dyDescent="0.35">
      <c r="A49" s="396" t="s">
        <v>29</v>
      </c>
      <c r="B49" s="376">
        <v>1437.00516722561</v>
      </c>
      <c r="C49" s="376">
        <v>1533.5762400000001</v>
      </c>
      <c r="D49" s="377">
        <v>96.571072774385996</v>
      </c>
      <c r="E49" s="378">
        <v>1.0672030101050001</v>
      </c>
      <c r="F49" s="376">
        <v>1546.94471416539</v>
      </c>
      <c r="G49" s="377">
        <v>257.824119027564</v>
      </c>
      <c r="H49" s="379">
        <v>124.18067000000001</v>
      </c>
      <c r="I49" s="376">
        <v>332.39567</v>
      </c>
      <c r="J49" s="377">
        <v>74.571550972435006</v>
      </c>
      <c r="K49" s="380">
        <v>0.21487236547999999</v>
      </c>
    </row>
    <row r="50" spans="1:11" ht="14.4" customHeight="1" thickBot="1" x14ac:dyDescent="0.35">
      <c r="A50" s="397" t="s">
        <v>274</v>
      </c>
      <c r="B50" s="381">
        <v>1437.00516722561</v>
      </c>
      <c r="C50" s="381">
        <v>1533.5762400000001</v>
      </c>
      <c r="D50" s="382">
        <v>96.571072774385996</v>
      </c>
      <c r="E50" s="388">
        <v>1.0672030101050001</v>
      </c>
      <c r="F50" s="381">
        <v>1546.94471416539</v>
      </c>
      <c r="G50" s="382">
        <v>257.824119027564</v>
      </c>
      <c r="H50" s="384">
        <v>124.18067000000001</v>
      </c>
      <c r="I50" s="381">
        <v>332.39567</v>
      </c>
      <c r="J50" s="382">
        <v>74.571550972435006</v>
      </c>
      <c r="K50" s="389">
        <v>0.21487236547999999</v>
      </c>
    </row>
    <row r="51" spans="1:11" ht="14.4" customHeight="1" thickBot="1" x14ac:dyDescent="0.35">
      <c r="A51" s="398" t="s">
        <v>275</v>
      </c>
      <c r="B51" s="376">
        <v>525.99998343227696</v>
      </c>
      <c r="C51" s="376">
        <v>504.505</v>
      </c>
      <c r="D51" s="377">
        <v>-21.494983432276999</v>
      </c>
      <c r="E51" s="378">
        <v>0.95913501119900002</v>
      </c>
      <c r="F51" s="376">
        <v>539.00014857840904</v>
      </c>
      <c r="G51" s="377">
        <v>89.833358096401</v>
      </c>
      <c r="H51" s="379">
        <v>0</v>
      </c>
      <c r="I51" s="376">
        <v>-1.4670000000000001</v>
      </c>
      <c r="J51" s="377">
        <v>-91.300358096400998</v>
      </c>
      <c r="K51" s="380">
        <v>-2.7217061139999999E-3</v>
      </c>
    </row>
    <row r="52" spans="1:11" ht="14.4" customHeight="1" thickBot="1" x14ac:dyDescent="0.35">
      <c r="A52" s="398" t="s">
        <v>276</v>
      </c>
      <c r="B52" s="376">
        <v>219.99999307053301</v>
      </c>
      <c r="C52" s="376">
        <v>196.43100000000001</v>
      </c>
      <c r="D52" s="377">
        <v>-23.568993070533001</v>
      </c>
      <c r="E52" s="378">
        <v>0.89286820994100002</v>
      </c>
      <c r="F52" s="376">
        <v>192.568448876867</v>
      </c>
      <c r="G52" s="377">
        <v>32.094741479477001</v>
      </c>
      <c r="H52" s="379">
        <v>15.115</v>
      </c>
      <c r="I52" s="376">
        <v>36.201000000000001</v>
      </c>
      <c r="J52" s="377">
        <v>4.1062585205220001</v>
      </c>
      <c r="K52" s="380">
        <v>0.18799029753300001</v>
      </c>
    </row>
    <row r="53" spans="1:11" ht="14.4" customHeight="1" thickBot="1" x14ac:dyDescent="0.35">
      <c r="A53" s="398" t="s">
        <v>277</v>
      </c>
      <c r="B53" s="376">
        <v>675.99997870764196</v>
      </c>
      <c r="C53" s="376">
        <v>829.10623999999996</v>
      </c>
      <c r="D53" s="377">
        <v>153.10626129235899</v>
      </c>
      <c r="E53" s="378">
        <v>1.226488559341</v>
      </c>
      <c r="F53" s="376">
        <v>801.08979571247903</v>
      </c>
      <c r="G53" s="377">
        <v>133.51496595207999</v>
      </c>
      <c r="H53" s="379">
        <v>107.86566999999999</v>
      </c>
      <c r="I53" s="376">
        <v>295.26166999999998</v>
      </c>
      <c r="J53" s="377">
        <v>161.74670404791999</v>
      </c>
      <c r="K53" s="380">
        <v>0.36857499818400002</v>
      </c>
    </row>
    <row r="54" spans="1:11" ht="14.4" customHeight="1" thickBot="1" x14ac:dyDescent="0.35">
      <c r="A54" s="398" t="s">
        <v>278</v>
      </c>
      <c r="B54" s="376">
        <v>15.005212015161</v>
      </c>
      <c r="C54" s="376">
        <v>3.5339999999990002</v>
      </c>
      <c r="D54" s="377">
        <v>-11.471212015161001</v>
      </c>
      <c r="E54" s="378">
        <v>0.23551816505000001</v>
      </c>
      <c r="F54" s="376">
        <v>14.286320997629</v>
      </c>
      <c r="G54" s="377">
        <v>2.381053499604</v>
      </c>
      <c r="H54" s="379">
        <v>1.2</v>
      </c>
      <c r="I54" s="376">
        <v>2.4</v>
      </c>
      <c r="J54" s="377">
        <v>1.8946500395E-2</v>
      </c>
      <c r="K54" s="380">
        <v>0.16799286536999999</v>
      </c>
    </row>
    <row r="55" spans="1:11" ht="14.4" customHeight="1" thickBot="1" x14ac:dyDescent="0.35">
      <c r="A55" s="399" t="s">
        <v>279</v>
      </c>
      <c r="B55" s="381">
        <v>6309.8015483092804</v>
      </c>
      <c r="C55" s="381">
        <v>3851.1019200000001</v>
      </c>
      <c r="D55" s="382">
        <v>-2458.6996283092799</v>
      </c>
      <c r="E55" s="388">
        <v>0.61033645678299997</v>
      </c>
      <c r="F55" s="381">
        <v>3589.9916094363098</v>
      </c>
      <c r="G55" s="382">
        <v>598.33193490605197</v>
      </c>
      <c r="H55" s="384">
        <v>206.44045</v>
      </c>
      <c r="I55" s="381">
        <v>354.73023000000001</v>
      </c>
      <c r="J55" s="382">
        <v>-243.60170490605199</v>
      </c>
      <c r="K55" s="389">
        <v>9.8810879966000006E-2</v>
      </c>
    </row>
    <row r="56" spans="1:11" ht="14.4" customHeight="1" thickBot="1" x14ac:dyDescent="0.35">
      <c r="A56" s="396" t="s">
        <v>32</v>
      </c>
      <c r="B56" s="376">
        <v>3620.0084035507898</v>
      </c>
      <c r="C56" s="376">
        <v>1430.62076</v>
      </c>
      <c r="D56" s="377">
        <v>-2189.38764355079</v>
      </c>
      <c r="E56" s="378">
        <v>0.39519818755000002</v>
      </c>
      <c r="F56" s="376">
        <v>1441.44134219394</v>
      </c>
      <c r="G56" s="377">
        <v>240.24022369898901</v>
      </c>
      <c r="H56" s="379">
        <v>19.43984</v>
      </c>
      <c r="I56" s="376">
        <v>59.170580000000001</v>
      </c>
      <c r="J56" s="377">
        <v>-181.06964369898901</v>
      </c>
      <c r="K56" s="380">
        <v>4.1049592700999997E-2</v>
      </c>
    </row>
    <row r="57" spans="1:11" ht="14.4" customHeight="1" thickBot="1" x14ac:dyDescent="0.35">
      <c r="A57" s="400" t="s">
        <v>280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1441.44134219394</v>
      </c>
      <c r="G57" s="377">
        <v>240.24022369898901</v>
      </c>
      <c r="H57" s="379">
        <v>19.43984</v>
      </c>
      <c r="I57" s="376">
        <v>59.170580000000001</v>
      </c>
      <c r="J57" s="377">
        <v>-181.06964369898901</v>
      </c>
      <c r="K57" s="380">
        <v>4.1049592700999997E-2</v>
      </c>
    </row>
    <row r="58" spans="1:11" ht="14.4" customHeight="1" thickBot="1" x14ac:dyDescent="0.35">
      <c r="A58" s="398" t="s">
        <v>281</v>
      </c>
      <c r="B58" s="376">
        <v>199.05923241692</v>
      </c>
      <c r="C58" s="376">
        <v>143.2037</v>
      </c>
      <c r="D58" s="377">
        <v>-55.855532416919999</v>
      </c>
      <c r="E58" s="378">
        <v>0.71940245253199997</v>
      </c>
      <c r="F58" s="376">
        <v>98.872139953285995</v>
      </c>
      <c r="G58" s="377">
        <v>16.478689992214001</v>
      </c>
      <c r="H58" s="379">
        <v>0</v>
      </c>
      <c r="I58" s="376">
        <v>0</v>
      </c>
      <c r="J58" s="377">
        <v>-16.478689992214001</v>
      </c>
      <c r="K58" s="380">
        <v>0</v>
      </c>
    </row>
    <row r="59" spans="1:11" ht="14.4" customHeight="1" thickBot="1" x14ac:dyDescent="0.35">
      <c r="A59" s="398" t="s">
        <v>282</v>
      </c>
      <c r="B59" s="376">
        <v>0</v>
      </c>
      <c r="C59" s="376">
        <v>2.8130000000000002</v>
      </c>
      <c r="D59" s="377">
        <v>2.8130000000000002</v>
      </c>
      <c r="E59" s="386" t="s">
        <v>239</v>
      </c>
      <c r="F59" s="376">
        <v>4.4787261369879996</v>
      </c>
      <c r="G59" s="377">
        <v>0.74645435616400002</v>
      </c>
      <c r="H59" s="379">
        <v>0</v>
      </c>
      <c r="I59" s="376">
        <v>4.2880000000000003</v>
      </c>
      <c r="J59" s="377">
        <v>3.5415456438350001</v>
      </c>
      <c r="K59" s="380">
        <v>0.95741509278400005</v>
      </c>
    </row>
    <row r="60" spans="1:11" ht="14.4" customHeight="1" thickBot="1" x14ac:dyDescent="0.35">
      <c r="A60" s="398" t="s">
        <v>283</v>
      </c>
      <c r="B60" s="376">
        <v>0.837244092986</v>
      </c>
      <c r="C60" s="376">
        <v>65.031130000000005</v>
      </c>
      <c r="D60" s="377">
        <v>64.193885907012998</v>
      </c>
      <c r="E60" s="378">
        <v>77.672844209678004</v>
      </c>
      <c r="F60" s="376">
        <v>156.18461868948401</v>
      </c>
      <c r="G60" s="377">
        <v>26.030769781579998</v>
      </c>
      <c r="H60" s="379">
        <v>0</v>
      </c>
      <c r="I60" s="376">
        <v>20.5625</v>
      </c>
      <c r="J60" s="377">
        <v>-5.4682697815800001</v>
      </c>
      <c r="K60" s="380">
        <v>0.13165508980599999</v>
      </c>
    </row>
    <row r="61" spans="1:11" ht="14.4" customHeight="1" thickBot="1" x14ac:dyDescent="0.35">
      <c r="A61" s="398" t="s">
        <v>284</v>
      </c>
      <c r="B61" s="376">
        <v>3284.9998965304699</v>
      </c>
      <c r="C61" s="376">
        <v>1074.8507400000001</v>
      </c>
      <c r="D61" s="377">
        <v>-2210.14915653047</v>
      </c>
      <c r="E61" s="378">
        <v>0.32719962674399999</v>
      </c>
      <c r="F61" s="376">
        <v>1072.0828380052201</v>
      </c>
      <c r="G61" s="377">
        <v>178.68047300087099</v>
      </c>
      <c r="H61" s="379">
        <v>1.8754999999999999</v>
      </c>
      <c r="I61" s="376">
        <v>4.9246999999999996</v>
      </c>
      <c r="J61" s="377">
        <v>-173.75577300087099</v>
      </c>
      <c r="K61" s="380">
        <v>4.593581601E-3</v>
      </c>
    </row>
    <row r="62" spans="1:11" ht="14.4" customHeight="1" thickBot="1" x14ac:dyDescent="0.35">
      <c r="A62" s="398" t="s">
        <v>285</v>
      </c>
      <c r="B62" s="376">
        <v>135.11203051041099</v>
      </c>
      <c r="C62" s="376">
        <v>144.72219000000001</v>
      </c>
      <c r="D62" s="377">
        <v>9.6101594895879998</v>
      </c>
      <c r="E62" s="378">
        <v>1.0711273411640001</v>
      </c>
      <c r="F62" s="376">
        <v>109.823019408953</v>
      </c>
      <c r="G62" s="377">
        <v>18.303836568158001</v>
      </c>
      <c r="H62" s="379">
        <v>17.564340000000001</v>
      </c>
      <c r="I62" s="376">
        <v>29.395379999999999</v>
      </c>
      <c r="J62" s="377">
        <v>11.091543431841</v>
      </c>
      <c r="K62" s="380">
        <v>0.26766137152399999</v>
      </c>
    </row>
    <row r="63" spans="1:11" ht="14.4" customHeight="1" thickBot="1" x14ac:dyDescent="0.35">
      <c r="A63" s="401" t="s">
        <v>33</v>
      </c>
      <c r="B63" s="381">
        <v>0</v>
      </c>
      <c r="C63" s="381">
        <v>1.796</v>
      </c>
      <c r="D63" s="382">
        <v>1.796</v>
      </c>
      <c r="E63" s="383" t="s">
        <v>228</v>
      </c>
      <c r="F63" s="381">
        <v>0</v>
      </c>
      <c r="G63" s="382">
        <v>0</v>
      </c>
      <c r="H63" s="384">
        <v>0</v>
      </c>
      <c r="I63" s="381">
        <v>0</v>
      </c>
      <c r="J63" s="382">
        <v>0</v>
      </c>
      <c r="K63" s="385" t="s">
        <v>228</v>
      </c>
    </row>
    <row r="64" spans="1:11" ht="14.4" customHeight="1" thickBot="1" x14ac:dyDescent="0.35">
      <c r="A64" s="397" t="s">
        <v>286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8" t="s">
        <v>287</v>
      </c>
      <c r="B65" s="376">
        <v>0</v>
      </c>
      <c r="C65" s="376">
        <v>1.796</v>
      </c>
      <c r="D65" s="377">
        <v>1.796</v>
      </c>
      <c r="E65" s="386" t="s">
        <v>228</v>
      </c>
      <c r="F65" s="376">
        <v>0</v>
      </c>
      <c r="G65" s="377">
        <v>0</v>
      </c>
      <c r="H65" s="379">
        <v>0</v>
      </c>
      <c r="I65" s="376">
        <v>0</v>
      </c>
      <c r="J65" s="377">
        <v>0</v>
      </c>
      <c r="K65" s="387" t="s">
        <v>228</v>
      </c>
    </row>
    <row r="66" spans="1:11" ht="14.4" customHeight="1" thickBot="1" x14ac:dyDescent="0.35">
      <c r="A66" s="396" t="s">
        <v>34</v>
      </c>
      <c r="B66" s="376">
        <v>2689.7931447584901</v>
      </c>
      <c r="C66" s="376">
        <v>2418.68516</v>
      </c>
      <c r="D66" s="377">
        <v>-271.107984758491</v>
      </c>
      <c r="E66" s="378">
        <v>0.89920861190099999</v>
      </c>
      <c r="F66" s="376">
        <v>2148.55026724237</v>
      </c>
      <c r="G66" s="377">
        <v>358.09171120706202</v>
      </c>
      <c r="H66" s="379">
        <v>187.00060999999999</v>
      </c>
      <c r="I66" s="376">
        <v>295.55964999999998</v>
      </c>
      <c r="J66" s="377">
        <v>-62.532061207062</v>
      </c>
      <c r="K66" s="380">
        <v>0.137562362168</v>
      </c>
    </row>
    <row r="67" spans="1:11" ht="14.4" customHeight="1" thickBot="1" x14ac:dyDescent="0.35">
      <c r="A67" s="397" t="s">
        <v>288</v>
      </c>
      <c r="B67" s="381">
        <v>1.872367545413</v>
      </c>
      <c r="C67" s="381">
        <v>1.0269999999999999</v>
      </c>
      <c r="D67" s="382">
        <v>-0.84536754541299997</v>
      </c>
      <c r="E67" s="388">
        <v>0.54850341884800002</v>
      </c>
      <c r="F67" s="381">
        <v>1.199162668194</v>
      </c>
      <c r="G67" s="382">
        <v>0.19986044469899999</v>
      </c>
      <c r="H67" s="384">
        <v>0</v>
      </c>
      <c r="I67" s="381">
        <v>0</v>
      </c>
      <c r="J67" s="382">
        <v>-0.19986044469899999</v>
      </c>
      <c r="K67" s="389">
        <v>0</v>
      </c>
    </row>
    <row r="68" spans="1:11" ht="14.4" customHeight="1" thickBot="1" x14ac:dyDescent="0.35">
      <c r="A68" s="398" t="s">
        <v>289</v>
      </c>
      <c r="B68" s="376">
        <v>1.872367545413</v>
      </c>
      <c r="C68" s="376">
        <v>1.0269999999999999</v>
      </c>
      <c r="D68" s="377">
        <v>-0.84536754541299997</v>
      </c>
      <c r="E68" s="378">
        <v>0.54850341884800002</v>
      </c>
      <c r="F68" s="376">
        <v>1.199162668194</v>
      </c>
      <c r="G68" s="377">
        <v>0.19986044469899999</v>
      </c>
      <c r="H68" s="379">
        <v>0</v>
      </c>
      <c r="I68" s="376">
        <v>0</v>
      </c>
      <c r="J68" s="377">
        <v>-0.19986044469899999</v>
      </c>
      <c r="K68" s="380">
        <v>0</v>
      </c>
    </row>
    <row r="69" spans="1:11" ht="14.4" customHeight="1" thickBot="1" x14ac:dyDescent="0.35">
      <c r="A69" s="397" t="s">
        <v>290</v>
      </c>
      <c r="B69" s="381">
        <v>83.033351075648</v>
      </c>
      <c r="C69" s="381">
        <v>60.388039999999997</v>
      </c>
      <c r="D69" s="382">
        <v>-22.645311075647999</v>
      </c>
      <c r="E69" s="388">
        <v>0.72727451340500004</v>
      </c>
      <c r="F69" s="381">
        <v>64.434800533664003</v>
      </c>
      <c r="G69" s="382">
        <v>10.739133422277</v>
      </c>
      <c r="H69" s="384">
        <v>5.0462800000000003</v>
      </c>
      <c r="I69" s="381">
        <v>11.79583</v>
      </c>
      <c r="J69" s="382">
        <v>1.0566965777220001</v>
      </c>
      <c r="K69" s="389">
        <v>0.183066136657</v>
      </c>
    </row>
    <row r="70" spans="1:11" ht="14.4" customHeight="1" thickBot="1" x14ac:dyDescent="0.35">
      <c r="A70" s="398" t="s">
        <v>291</v>
      </c>
      <c r="B70" s="376">
        <v>4.4612483474550002</v>
      </c>
      <c r="C70" s="376">
        <v>4.0644</v>
      </c>
      <c r="D70" s="377">
        <v>-0.39684834745499997</v>
      </c>
      <c r="E70" s="378">
        <v>0.91104544814599997</v>
      </c>
      <c r="F70" s="376">
        <v>2.492486115677</v>
      </c>
      <c r="G70" s="377">
        <v>0.41541435261199999</v>
      </c>
      <c r="H70" s="379">
        <v>0.13300000000000001</v>
      </c>
      <c r="I70" s="376">
        <v>0.34960000000000002</v>
      </c>
      <c r="J70" s="377">
        <v>-6.5814352611999999E-2</v>
      </c>
      <c r="K70" s="380">
        <v>0.14026156366500001</v>
      </c>
    </row>
    <row r="71" spans="1:11" ht="14.4" customHeight="1" thickBot="1" x14ac:dyDescent="0.35">
      <c r="A71" s="398" t="s">
        <v>292</v>
      </c>
      <c r="B71" s="376">
        <v>78.572102728191993</v>
      </c>
      <c r="C71" s="376">
        <v>56.323639999999997</v>
      </c>
      <c r="D71" s="377">
        <v>-22.248462728191999</v>
      </c>
      <c r="E71" s="378">
        <v>0.71684017665699995</v>
      </c>
      <c r="F71" s="376">
        <v>61.942314417985997</v>
      </c>
      <c r="G71" s="377">
        <v>10.323719069664</v>
      </c>
      <c r="H71" s="379">
        <v>4.9132800000000003</v>
      </c>
      <c r="I71" s="376">
        <v>11.44623</v>
      </c>
      <c r="J71" s="377">
        <v>1.122510930335</v>
      </c>
      <c r="K71" s="380">
        <v>0.184788542493</v>
      </c>
    </row>
    <row r="72" spans="1:11" ht="14.4" customHeight="1" thickBot="1" x14ac:dyDescent="0.35">
      <c r="A72" s="397" t="s">
        <v>293</v>
      </c>
      <c r="B72" s="381">
        <v>33.356025102627001</v>
      </c>
      <c r="C72" s="381">
        <v>36.420870000000001</v>
      </c>
      <c r="D72" s="382">
        <v>3.0648448973720002</v>
      </c>
      <c r="E72" s="388">
        <v>1.0918827974230001</v>
      </c>
      <c r="F72" s="381">
        <v>39.867754902743002</v>
      </c>
      <c r="G72" s="382">
        <v>6.6446258171229999</v>
      </c>
      <c r="H72" s="384">
        <v>0.61056999999999995</v>
      </c>
      <c r="I72" s="381">
        <v>13.85586</v>
      </c>
      <c r="J72" s="382">
        <v>7.2112341828759998</v>
      </c>
      <c r="K72" s="389">
        <v>0.347545529809</v>
      </c>
    </row>
    <row r="73" spans="1:11" ht="14.4" customHeight="1" thickBot="1" x14ac:dyDescent="0.35">
      <c r="A73" s="398" t="s">
        <v>294</v>
      </c>
      <c r="B73" s="376">
        <v>3.3560260475539998</v>
      </c>
      <c r="C73" s="376">
        <v>3.24</v>
      </c>
      <c r="D73" s="377">
        <v>-0.11602604755400001</v>
      </c>
      <c r="E73" s="378">
        <v>0.96542754856099999</v>
      </c>
      <c r="F73" s="376">
        <v>3.0000008269670002</v>
      </c>
      <c r="G73" s="377">
        <v>0.50000013782700004</v>
      </c>
      <c r="H73" s="379">
        <v>0</v>
      </c>
      <c r="I73" s="376">
        <v>0.67500000000000004</v>
      </c>
      <c r="J73" s="377">
        <v>0.174999862172</v>
      </c>
      <c r="K73" s="380">
        <v>0.22499993797699999</v>
      </c>
    </row>
    <row r="74" spans="1:11" ht="14.4" customHeight="1" thickBot="1" x14ac:dyDescent="0.35">
      <c r="A74" s="398" t="s">
        <v>295</v>
      </c>
      <c r="B74" s="376">
        <v>29.999999055071999</v>
      </c>
      <c r="C74" s="376">
        <v>33.180869999999999</v>
      </c>
      <c r="D74" s="377">
        <v>3.1808709449269998</v>
      </c>
      <c r="E74" s="378">
        <v>1.1060290348370001</v>
      </c>
      <c r="F74" s="376">
        <v>36.867754075775999</v>
      </c>
      <c r="G74" s="377">
        <v>6.1446256792960003</v>
      </c>
      <c r="H74" s="379">
        <v>0.61056999999999995</v>
      </c>
      <c r="I74" s="376">
        <v>13.180859999999999</v>
      </c>
      <c r="J74" s="377">
        <v>7.0362343207029996</v>
      </c>
      <c r="K74" s="380">
        <v>0.35751730286799999</v>
      </c>
    </row>
    <row r="75" spans="1:11" ht="14.4" customHeight="1" thickBot="1" x14ac:dyDescent="0.35">
      <c r="A75" s="397" t="s">
        <v>296</v>
      </c>
      <c r="B75" s="381">
        <v>0</v>
      </c>
      <c r="C75" s="381">
        <v>5.15</v>
      </c>
      <c r="D75" s="382">
        <v>5.15</v>
      </c>
      <c r="E75" s="383" t="s">
        <v>228</v>
      </c>
      <c r="F75" s="381">
        <v>2.457261046757</v>
      </c>
      <c r="G75" s="382">
        <v>0.40954350779199999</v>
      </c>
      <c r="H75" s="384">
        <v>0</v>
      </c>
      <c r="I75" s="381">
        <v>0</v>
      </c>
      <c r="J75" s="382">
        <v>-0.40954350779199999</v>
      </c>
      <c r="K75" s="389">
        <v>0</v>
      </c>
    </row>
    <row r="76" spans="1:11" ht="14.4" customHeight="1" thickBot="1" x14ac:dyDescent="0.35">
      <c r="A76" s="398" t="s">
        <v>297</v>
      </c>
      <c r="B76" s="376">
        <v>0</v>
      </c>
      <c r="C76" s="376">
        <v>5.15</v>
      </c>
      <c r="D76" s="377">
        <v>5.15</v>
      </c>
      <c r="E76" s="386" t="s">
        <v>228</v>
      </c>
      <c r="F76" s="376">
        <v>2.457261046757</v>
      </c>
      <c r="G76" s="377">
        <v>0.40954350779199999</v>
      </c>
      <c r="H76" s="379">
        <v>0</v>
      </c>
      <c r="I76" s="376">
        <v>0</v>
      </c>
      <c r="J76" s="377">
        <v>-0.40954350779199999</v>
      </c>
      <c r="K76" s="380">
        <v>0</v>
      </c>
    </row>
    <row r="77" spans="1:11" ht="14.4" customHeight="1" thickBot="1" x14ac:dyDescent="0.35">
      <c r="A77" s="397" t="s">
        <v>298</v>
      </c>
      <c r="B77" s="381">
        <v>815.70458823780996</v>
      </c>
      <c r="C77" s="381">
        <v>783.05277999999998</v>
      </c>
      <c r="D77" s="382">
        <v>-32.651808237809</v>
      </c>
      <c r="E77" s="388">
        <v>0.959971037666</v>
      </c>
      <c r="F77" s="381">
        <v>794.68375799404305</v>
      </c>
      <c r="G77" s="382">
        <v>132.447292999007</v>
      </c>
      <c r="H77" s="384">
        <v>69.339089999999999</v>
      </c>
      <c r="I77" s="381">
        <v>138.18429</v>
      </c>
      <c r="J77" s="382">
        <v>5.7369970009919999</v>
      </c>
      <c r="K77" s="389">
        <v>0.173885886819</v>
      </c>
    </row>
    <row r="78" spans="1:11" ht="14.4" customHeight="1" thickBot="1" x14ac:dyDescent="0.35">
      <c r="A78" s="398" t="s">
        <v>299</v>
      </c>
      <c r="B78" s="376">
        <v>759.13140415938699</v>
      </c>
      <c r="C78" s="376">
        <v>737.06615999999997</v>
      </c>
      <c r="D78" s="377">
        <v>-22.065244159386999</v>
      </c>
      <c r="E78" s="378">
        <v>0.97093356428300004</v>
      </c>
      <c r="F78" s="376">
        <v>754.58280568196005</v>
      </c>
      <c r="G78" s="377">
        <v>125.763800946993</v>
      </c>
      <c r="H78" s="379">
        <v>59.834119999999999</v>
      </c>
      <c r="I78" s="376">
        <v>119.66824</v>
      </c>
      <c r="J78" s="377">
        <v>-6.0955609469930003</v>
      </c>
      <c r="K78" s="380">
        <v>0.15858861227500001</v>
      </c>
    </row>
    <row r="79" spans="1:11" ht="14.4" customHeight="1" thickBot="1" x14ac:dyDescent="0.35">
      <c r="A79" s="398" t="s">
        <v>300</v>
      </c>
      <c r="B79" s="376">
        <v>0</v>
      </c>
      <c r="C79" s="376">
        <v>0</v>
      </c>
      <c r="D79" s="377">
        <v>0</v>
      </c>
      <c r="E79" s="378">
        <v>1</v>
      </c>
      <c r="F79" s="376">
        <v>0</v>
      </c>
      <c r="G79" s="377">
        <v>0</v>
      </c>
      <c r="H79" s="379">
        <v>5.7826300000000002</v>
      </c>
      <c r="I79" s="376">
        <v>11.565250000000001</v>
      </c>
      <c r="J79" s="377">
        <v>11.565250000000001</v>
      </c>
      <c r="K79" s="387" t="s">
        <v>239</v>
      </c>
    </row>
    <row r="80" spans="1:11" ht="14.4" customHeight="1" thickBot="1" x14ac:dyDescent="0.35">
      <c r="A80" s="398" t="s">
        <v>301</v>
      </c>
      <c r="B80" s="376">
        <v>14.36231725365</v>
      </c>
      <c r="C80" s="376">
        <v>1.34</v>
      </c>
      <c r="D80" s="377">
        <v>-13.02231725365</v>
      </c>
      <c r="E80" s="378">
        <v>9.3299707583999997E-2</v>
      </c>
      <c r="F80" s="376">
        <v>1.4794340717750001</v>
      </c>
      <c r="G80" s="377">
        <v>0.24657234529499999</v>
      </c>
      <c r="H80" s="379">
        <v>0.48399999999999999</v>
      </c>
      <c r="I80" s="376">
        <v>0.48399999999999999</v>
      </c>
      <c r="J80" s="377">
        <v>0.23742765470400001</v>
      </c>
      <c r="K80" s="380">
        <v>0.32715212474400002</v>
      </c>
    </row>
    <row r="81" spans="1:11" ht="14.4" customHeight="1" thickBot="1" x14ac:dyDescent="0.35">
      <c r="A81" s="398" t="s">
        <v>302</v>
      </c>
      <c r="B81" s="376">
        <v>41.908126124052004</v>
      </c>
      <c r="C81" s="376">
        <v>44.646619999999999</v>
      </c>
      <c r="D81" s="377">
        <v>2.7384938759469999</v>
      </c>
      <c r="E81" s="378">
        <v>1.0653451759649999</v>
      </c>
      <c r="F81" s="376">
        <v>38.621518240307999</v>
      </c>
      <c r="G81" s="377">
        <v>6.4369197067180002</v>
      </c>
      <c r="H81" s="379">
        <v>3.23834</v>
      </c>
      <c r="I81" s="376">
        <v>6.4668000000000001</v>
      </c>
      <c r="J81" s="377">
        <v>2.9880293281E-2</v>
      </c>
      <c r="K81" s="380">
        <v>0.167440336233</v>
      </c>
    </row>
    <row r="82" spans="1:11" ht="14.4" customHeight="1" thickBot="1" x14ac:dyDescent="0.35">
      <c r="A82" s="398" t="s">
        <v>303</v>
      </c>
      <c r="B82" s="376">
        <v>0.302740700719</v>
      </c>
      <c r="C82" s="376">
        <v>0</v>
      </c>
      <c r="D82" s="377">
        <v>-0.302740700719</v>
      </c>
      <c r="E82" s="378">
        <v>0</v>
      </c>
      <c r="F82" s="376">
        <v>0</v>
      </c>
      <c r="G82" s="377">
        <v>0</v>
      </c>
      <c r="H82" s="379">
        <v>0</v>
      </c>
      <c r="I82" s="376">
        <v>0</v>
      </c>
      <c r="J82" s="377">
        <v>0</v>
      </c>
      <c r="K82" s="387" t="s">
        <v>228</v>
      </c>
    </row>
    <row r="83" spans="1:11" ht="14.4" customHeight="1" thickBot="1" x14ac:dyDescent="0.35">
      <c r="A83" s="397" t="s">
        <v>304</v>
      </c>
      <c r="B83" s="381">
        <v>339.30493338941801</v>
      </c>
      <c r="C83" s="381">
        <v>464.09528</v>
      </c>
      <c r="D83" s="382">
        <v>124.79034661058201</v>
      </c>
      <c r="E83" s="388">
        <v>1.3677822935370001</v>
      </c>
      <c r="F83" s="381">
        <v>631.05978981623196</v>
      </c>
      <c r="G83" s="382">
        <v>105.17663163603901</v>
      </c>
      <c r="H83" s="384">
        <v>1.5729900000000001</v>
      </c>
      <c r="I83" s="381">
        <v>1.5729900000000001</v>
      </c>
      <c r="J83" s="382">
        <v>-103.603641636039</v>
      </c>
      <c r="K83" s="389">
        <v>2.492616429E-3</v>
      </c>
    </row>
    <row r="84" spans="1:11" ht="14.4" customHeight="1" thickBot="1" x14ac:dyDescent="0.35">
      <c r="A84" s="398" t="s">
        <v>305</v>
      </c>
      <c r="B84" s="376">
        <v>3.9999998740090001</v>
      </c>
      <c r="C84" s="376">
        <v>15.162509999999999</v>
      </c>
      <c r="D84" s="377">
        <v>11.16251012599</v>
      </c>
      <c r="E84" s="378">
        <v>3.7906276193949999</v>
      </c>
      <c r="F84" s="376">
        <v>58.000015988028998</v>
      </c>
      <c r="G84" s="377">
        <v>9.6666693313379994</v>
      </c>
      <c r="H84" s="379">
        <v>0</v>
      </c>
      <c r="I84" s="376">
        <v>0</v>
      </c>
      <c r="J84" s="377">
        <v>-9.6666693313379994</v>
      </c>
      <c r="K84" s="380">
        <v>0</v>
      </c>
    </row>
    <row r="85" spans="1:11" ht="14.4" customHeight="1" thickBot="1" x14ac:dyDescent="0.35">
      <c r="A85" s="398" t="s">
        <v>306</v>
      </c>
      <c r="B85" s="376">
        <v>318.79173733121303</v>
      </c>
      <c r="C85" s="376">
        <v>437.04372000000001</v>
      </c>
      <c r="D85" s="377">
        <v>118.25198266878699</v>
      </c>
      <c r="E85" s="378">
        <v>1.370938041427</v>
      </c>
      <c r="F85" s="376">
        <v>553.21510548379501</v>
      </c>
      <c r="G85" s="377">
        <v>92.202517580632005</v>
      </c>
      <c r="H85" s="379">
        <v>1.5729900000000001</v>
      </c>
      <c r="I85" s="376">
        <v>1.5729900000000001</v>
      </c>
      <c r="J85" s="377">
        <v>-90.629527580632001</v>
      </c>
      <c r="K85" s="380">
        <v>2.8433605380000001E-3</v>
      </c>
    </row>
    <row r="86" spans="1:11" ht="14.4" customHeight="1" thickBot="1" x14ac:dyDescent="0.35">
      <c r="A86" s="398" t="s">
        <v>307</v>
      </c>
      <c r="B86" s="376">
        <v>2.9999999055069999</v>
      </c>
      <c r="C86" s="376">
        <v>3.2919999999999998</v>
      </c>
      <c r="D86" s="377">
        <v>0.29200009449199998</v>
      </c>
      <c r="E86" s="378">
        <v>1.097333367896</v>
      </c>
      <c r="F86" s="376">
        <v>3.0000008269670002</v>
      </c>
      <c r="G86" s="377">
        <v>0.50000013782700004</v>
      </c>
      <c r="H86" s="379">
        <v>0</v>
      </c>
      <c r="I86" s="376">
        <v>0</v>
      </c>
      <c r="J86" s="377">
        <v>-0.50000013782700004</v>
      </c>
      <c r="K86" s="380">
        <v>0</v>
      </c>
    </row>
    <row r="87" spans="1:11" ht="14.4" customHeight="1" thickBot="1" x14ac:dyDescent="0.35">
      <c r="A87" s="398" t="s">
        <v>308</v>
      </c>
      <c r="B87" s="376">
        <v>3.7775766687919998</v>
      </c>
      <c r="C87" s="376">
        <v>2.5167999999999999</v>
      </c>
      <c r="D87" s="377">
        <v>-1.2607766687919999</v>
      </c>
      <c r="E87" s="378">
        <v>0.66624723219799997</v>
      </c>
      <c r="F87" s="376">
        <v>3.7751320306860001</v>
      </c>
      <c r="G87" s="377">
        <v>0.62918867178100002</v>
      </c>
      <c r="H87" s="379">
        <v>0</v>
      </c>
      <c r="I87" s="376">
        <v>0</v>
      </c>
      <c r="J87" s="377">
        <v>-0.62918867178100002</v>
      </c>
      <c r="K87" s="380">
        <v>0</v>
      </c>
    </row>
    <row r="88" spans="1:11" ht="14.4" customHeight="1" thickBot="1" x14ac:dyDescent="0.35">
      <c r="A88" s="398" t="s">
        <v>309</v>
      </c>
      <c r="B88" s="376">
        <v>9.7356196098950001</v>
      </c>
      <c r="C88" s="376">
        <v>6.0802500000000004</v>
      </c>
      <c r="D88" s="377">
        <v>-3.6553696098950001</v>
      </c>
      <c r="E88" s="378">
        <v>0.62453652090300005</v>
      </c>
      <c r="F88" s="376">
        <v>13.069535486754001</v>
      </c>
      <c r="G88" s="377">
        <v>2.1782559144590001</v>
      </c>
      <c r="H88" s="379">
        <v>0</v>
      </c>
      <c r="I88" s="376">
        <v>0</v>
      </c>
      <c r="J88" s="377">
        <v>-2.1782559144590001</v>
      </c>
      <c r="K88" s="380">
        <v>0</v>
      </c>
    </row>
    <row r="89" spans="1:11" ht="14.4" customHeight="1" thickBot="1" x14ac:dyDescent="0.35">
      <c r="A89" s="397" t="s">
        <v>310</v>
      </c>
      <c r="B89" s="381">
        <v>1416.5218794075699</v>
      </c>
      <c r="C89" s="381">
        <v>1068.5511899999999</v>
      </c>
      <c r="D89" s="382">
        <v>-347.97068940757401</v>
      </c>
      <c r="E89" s="388">
        <v>0.75434852474400005</v>
      </c>
      <c r="F89" s="381">
        <v>614.84774028073798</v>
      </c>
      <c r="G89" s="382">
        <v>102.47462338012301</v>
      </c>
      <c r="H89" s="384">
        <v>110.43168</v>
      </c>
      <c r="I89" s="381">
        <v>130.15067999999999</v>
      </c>
      <c r="J89" s="382">
        <v>27.676056619876</v>
      </c>
      <c r="K89" s="389">
        <v>0.21167952888700001</v>
      </c>
    </row>
    <row r="90" spans="1:11" ht="14.4" customHeight="1" thickBot="1" x14ac:dyDescent="0.35">
      <c r="A90" s="398" t="s">
        <v>311</v>
      </c>
      <c r="B90" s="376">
        <v>2.5219239451469999</v>
      </c>
      <c r="C90" s="376">
        <v>1.694</v>
      </c>
      <c r="D90" s="377">
        <v>-0.82792394514699996</v>
      </c>
      <c r="E90" s="378">
        <v>0.67170939205299995</v>
      </c>
      <c r="F90" s="376">
        <v>0.47241847631099998</v>
      </c>
      <c r="G90" s="377">
        <v>7.8736412717999998E-2</v>
      </c>
      <c r="H90" s="379">
        <v>0</v>
      </c>
      <c r="I90" s="376">
        <v>0</v>
      </c>
      <c r="J90" s="377">
        <v>-7.8736412717999998E-2</v>
      </c>
      <c r="K90" s="380">
        <v>0</v>
      </c>
    </row>
    <row r="91" spans="1:11" ht="14.4" customHeight="1" thickBot="1" x14ac:dyDescent="0.35">
      <c r="A91" s="398" t="s">
        <v>312</v>
      </c>
      <c r="B91" s="376">
        <v>1388.9999562498699</v>
      </c>
      <c r="C91" s="376">
        <v>1063.1371899999999</v>
      </c>
      <c r="D91" s="377">
        <v>-325.86276624986601</v>
      </c>
      <c r="E91" s="378">
        <v>0.76539756910400003</v>
      </c>
      <c r="F91" s="376">
        <v>614.37532180442702</v>
      </c>
      <c r="G91" s="377">
        <v>102.395886967405</v>
      </c>
      <c r="H91" s="379">
        <v>110.05968</v>
      </c>
      <c r="I91" s="376">
        <v>129.77868000000001</v>
      </c>
      <c r="J91" s="377">
        <v>27.382793032595</v>
      </c>
      <c r="K91" s="380">
        <v>0.21123680491999999</v>
      </c>
    </row>
    <row r="92" spans="1:11" ht="14.4" customHeight="1" thickBot="1" x14ac:dyDescent="0.35">
      <c r="A92" s="398" t="s">
        <v>313</v>
      </c>
      <c r="B92" s="376">
        <v>0</v>
      </c>
      <c r="C92" s="376">
        <v>3.72</v>
      </c>
      <c r="D92" s="377">
        <v>3.72</v>
      </c>
      <c r="E92" s="386" t="s">
        <v>228</v>
      </c>
      <c r="F92" s="376">
        <v>0</v>
      </c>
      <c r="G92" s="377">
        <v>0</v>
      </c>
      <c r="H92" s="379">
        <v>0.372</v>
      </c>
      <c r="I92" s="376">
        <v>0.372</v>
      </c>
      <c r="J92" s="377">
        <v>0.372</v>
      </c>
      <c r="K92" s="387" t="s">
        <v>228</v>
      </c>
    </row>
    <row r="93" spans="1:11" ht="14.4" customHeight="1" thickBot="1" x14ac:dyDescent="0.35">
      <c r="A93" s="398" t="s">
        <v>314</v>
      </c>
      <c r="B93" s="376">
        <v>24.999999212559999</v>
      </c>
      <c r="C93" s="376">
        <v>0</v>
      </c>
      <c r="D93" s="377">
        <v>-24.999999212559999</v>
      </c>
      <c r="E93" s="378">
        <v>0</v>
      </c>
      <c r="F93" s="376">
        <v>0</v>
      </c>
      <c r="G93" s="377">
        <v>0</v>
      </c>
      <c r="H93" s="379">
        <v>0</v>
      </c>
      <c r="I93" s="376">
        <v>0</v>
      </c>
      <c r="J93" s="377">
        <v>0</v>
      </c>
      <c r="K93" s="380">
        <v>2</v>
      </c>
    </row>
    <row r="94" spans="1:11" ht="14.4" customHeight="1" thickBot="1" x14ac:dyDescent="0.35">
      <c r="A94" s="395" t="s">
        <v>35</v>
      </c>
      <c r="B94" s="376">
        <v>28614.999104996401</v>
      </c>
      <c r="C94" s="376">
        <v>27959.217939999999</v>
      </c>
      <c r="D94" s="377">
        <v>-655.78116499636599</v>
      </c>
      <c r="E94" s="378">
        <v>0.97708260752999998</v>
      </c>
      <c r="F94" s="376">
        <v>28431.007837166599</v>
      </c>
      <c r="G94" s="377">
        <v>4738.5013061944401</v>
      </c>
      <c r="H94" s="379">
        <v>2196.8179300000002</v>
      </c>
      <c r="I94" s="376">
        <v>4399.5398400000004</v>
      </c>
      <c r="J94" s="377">
        <v>-338.96146619444102</v>
      </c>
      <c r="K94" s="380">
        <v>0.15474442078100001</v>
      </c>
    </row>
    <row r="95" spans="1:11" ht="14.4" customHeight="1" thickBot="1" x14ac:dyDescent="0.35">
      <c r="A95" s="401" t="s">
        <v>315</v>
      </c>
      <c r="B95" s="381">
        <v>21264.999336503599</v>
      </c>
      <c r="C95" s="381">
        <v>20822.701000000001</v>
      </c>
      <c r="D95" s="382">
        <v>-442.29833650355101</v>
      </c>
      <c r="E95" s="388">
        <v>0.979200641885</v>
      </c>
      <c r="F95" s="381">
        <v>21059.005805033001</v>
      </c>
      <c r="G95" s="382">
        <v>3509.8343008388301</v>
      </c>
      <c r="H95" s="384">
        <v>1634.5060000000001</v>
      </c>
      <c r="I95" s="381">
        <v>3267.8719999999998</v>
      </c>
      <c r="J95" s="382">
        <v>-241.96230083882801</v>
      </c>
      <c r="K95" s="389">
        <v>0.15517693618799999</v>
      </c>
    </row>
    <row r="96" spans="1:11" ht="14.4" customHeight="1" thickBot="1" x14ac:dyDescent="0.35">
      <c r="A96" s="397" t="s">
        <v>316</v>
      </c>
      <c r="B96" s="381">
        <v>20999.999338550901</v>
      </c>
      <c r="C96" s="381">
        <v>20555.767</v>
      </c>
      <c r="D96" s="382">
        <v>-444.23233855089302</v>
      </c>
      <c r="E96" s="388">
        <v>0.97884607845000005</v>
      </c>
      <c r="F96" s="381">
        <v>20770.005725368501</v>
      </c>
      <c r="G96" s="382">
        <v>3461.6676208947501</v>
      </c>
      <c r="H96" s="384">
        <v>1597.4010000000001</v>
      </c>
      <c r="I96" s="381">
        <v>3214.3510000000001</v>
      </c>
      <c r="J96" s="382">
        <v>-247.31662089474699</v>
      </c>
      <c r="K96" s="389">
        <v>0.15475927366100001</v>
      </c>
    </row>
    <row r="97" spans="1:11" ht="14.4" customHeight="1" thickBot="1" x14ac:dyDescent="0.35">
      <c r="A97" s="398" t="s">
        <v>317</v>
      </c>
      <c r="B97" s="376">
        <v>20999.999338550901</v>
      </c>
      <c r="C97" s="376">
        <v>20555.767</v>
      </c>
      <c r="D97" s="377">
        <v>-444.23233855089302</v>
      </c>
      <c r="E97" s="378">
        <v>0.97884607845000005</v>
      </c>
      <c r="F97" s="376">
        <v>20770.005725368501</v>
      </c>
      <c r="G97" s="377">
        <v>3461.6676208947501</v>
      </c>
      <c r="H97" s="379">
        <v>1597.4010000000001</v>
      </c>
      <c r="I97" s="376">
        <v>3214.3510000000001</v>
      </c>
      <c r="J97" s="377">
        <v>-247.31662089474699</v>
      </c>
      <c r="K97" s="380">
        <v>0.15475927366100001</v>
      </c>
    </row>
    <row r="98" spans="1:11" ht="14.4" customHeight="1" thickBot="1" x14ac:dyDescent="0.35">
      <c r="A98" s="397" t="s">
        <v>318</v>
      </c>
      <c r="B98" s="381">
        <v>0</v>
      </c>
      <c r="C98" s="381">
        <v>-11.303000000000001</v>
      </c>
      <c r="D98" s="382">
        <v>-11.303000000000001</v>
      </c>
      <c r="E98" s="383" t="s">
        <v>239</v>
      </c>
      <c r="F98" s="381">
        <v>0</v>
      </c>
      <c r="G98" s="382">
        <v>0</v>
      </c>
      <c r="H98" s="384">
        <v>0</v>
      </c>
      <c r="I98" s="381">
        <v>0</v>
      </c>
      <c r="J98" s="382">
        <v>0</v>
      </c>
      <c r="K98" s="385" t="s">
        <v>228</v>
      </c>
    </row>
    <row r="99" spans="1:11" ht="14.4" customHeight="1" thickBot="1" x14ac:dyDescent="0.35">
      <c r="A99" s="398" t="s">
        <v>319</v>
      </c>
      <c r="B99" s="376">
        <v>0</v>
      </c>
      <c r="C99" s="376">
        <v>-11.303000000000001</v>
      </c>
      <c r="D99" s="377">
        <v>-11.303000000000001</v>
      </c>
      <c r="E99" s="386" t="s">
        <v>239</v>
      </c>
      <c r="F99" s="376">
        <v>0</v>
      </c>
      <c r="G99" s="377">
        <v>0</v>
      </c>
      <c r="H99" s="379">
        <v>0</v>
      </c>
      <c r="I99" s="376">
        <v>0</v>
      </c>
      <c r="J99" s="377">
        <v>0</v>
      </c>
      <c r="K99" s="387" t="s">
        <v>228</v>
      </c>
    </row>
    <row r="100" spans="1:11" ht="14.4" customHeight="1" thickBot="1" x14ac:dyDescent="0.35">
      <c r="A100" s="397" t="s">
        <v>320</v>
      </c>
      <c r="B100" s="381">
        <v>200</v>
      </c>
      <c r="C100" s="381">
        <v>221.05</v>
      </c>
      <c r="D100" s="382">
        <v>21.05</v>
      </c>
      <c r="E100" s="388">
        <v>1.1052500000000001</v>
      </c>
      <c r="F100" s="381">
        <v>230.000063400806</v>
      </c>
      <c r="G100" s="382">
        <v>38.333343900133997</v>
      </c>
      <c r="H100" s="384">
        <v>19.309999999999999</v>
      </c>
      <c r="I100" s="381">
        <v>34.28</v>
      </c>
      <c r="J100" s="382">
        <v>-4.0533439001340001</v>
      </c>
      <c r="K100" s="389">
        <v>0.14904343717599999</v>
      </c>
    </row>
    <row r="101" spans="1:11" ht="14.4" customHeight="1" thickBot="1" x14ac:dyDescent="0.35">
      <c r="A101" s="398" t="s">
        <v>321</v>
      </c>
      <c r="B101" s="376">
        <v>200</v>
      </c>
      <c r="C101" s="376">
        <v>221.05</v>
      </c>
      <c r="D101" s="377">
        <v>21.05</v>
      </c>
      <c r="E101" s="378">
        <v>1.1052500000000001</v>
      </c>
      <c r="F101" s="376">
        <v>230.000063400806</v>
      </c>
      <c r="G101" s="377">
        <v>38.333343900133997</v>
      </c>
      <c r="H101" s="379">
        <v>19.309999999999999</v>
      </c>
      <c r="I101" s="376">
        <v>34.28</v>
      </c>
      <c r="J101" s="377">
        <v>-4.0533439001340001</v>
      </c>
      <c r="K101" s="380">
        <v>0.14904343717599999</v>
      </c>
    </row>
    <row r="102" spans="1:11" ht="14.4" customHeight="1" thickBot="1" x14ac:dyDescent="0.35">
      <c r="A102" s="397" t="s">
        <v>322</v>
      </c>
      <c r="B102" s="381">
        <v>64.999997952656997</v>
      </c>
      <c r="C102" s="381">
        <v>57.186999999999998</v>
      </c>
      <c r="D102" s="382">
        <v>-7.8129979526569997</v>
      </c>
      <c r="E102" s="388">
        <v>0.87980002771099997</v>
      </c>
      <c r="F102" s="381">
        <v>59.000016263684998</v>
      </c>
      <c r="G102" s="382">
        <v>9.8333360439469999</v>
      </c>
      <c r="H102" s="384">
        <v>17.795000000000002</v>
      </c>
      <c r="I102" s="381">
        <v>19.241</v>
      </c>
      <c r="J102" s="382">
        <v>9.4076639560519997</v>
      </c>
      <c r="K102" s="389">
        <v>0.326118554171</v>
      </c>
    </row>
    <row r="103" spans="1:11" ht="14.4" customHeight="1" thickBot="1" x14ac:dyDescent="0.35">
      <c r="A103" s="398" t="s">
        <v>323</v>
      </c>
      <c r="B103" s="376">
        <v>64.999997952656997</v>
      </c>
      <c r="C103" s="376">
        <v>57.186999999999998</v>
      </c>
      <c r="D103" s="377">
        <v>-7.8129979526569997</v>
      </c>
      <c r="E103" s="378">
        <v>0.87980002771099997</v>
      </c>
      <c r="F103" s="376">
        <v>59.000016263684998</v>
      </c>
      <c r="G103" s="377">
        <v>9.8333360439469999</v>
      </c>
      <c r="H103" s="379">
        <v>17.795000000000002</v>
      </c>
      <c r="I103" s="376">
        <v>19.241</v>
      </c>
      <c r="J103" s="377">
        <v>9.4076639560519997</v>
      </c>
      <c r="K103" s="380">
        <v>0.326118554171</v>
      </c>
    </row>
    <row r="104" spans="1:11" ht="14.4" customHeight="1" thickBot="1" x14ac:dyDescent="0.35">
      <c r="A104" s="396" t="s">
        <v>324</v>
      </c>
      <c r="B104" s="376">
        <v>7139.9997751072997</v>
      </c>
      <c r="C104" s="376">
        <v>6930.4989999999998</v>
      </c>
      <c r="D104" s="377">
        <v>-209.50077510730301</v>
      </c>
      <c r="E104" s="378">
        <v>0.97065815382200005</v>
      </c>
      <c r="F104" s="376">
        <v>7061.00194640476</v>
      </c>
      <c r="G104" s="377">
        <v>1176.8336577341299</v>
      </c>
      <c r="H104" s="379">
        <v>538.08399999999995</v>
      </c>
      <c r="I104" s="376">
        <v>1083.1638499999999</v>
      </c>
      <c r="J104" s="377">
        <v>-93.669807734125996</v>
      </c>
      <c r="K104" s="380">
        <v>0.15340087118199999</v>
      </c>
    </row>
    <row r="105" spans="1:11" ht="14.4" customHeight="1" thickBot="1" x14ac:dyDescent="0.35">
      <c r="A105" s="397" t="s">
        <v>325</v>
      </c>
      <c r="B105" s="381">
        <v>1889.99994046958</v>
      </c>
      <c r="C105" s="381">
        <v>1857.8985</v>
      </c>
      <c r="D105" s="382">
        <v>-32.101440469579003</v>
      </c>
      <c r="E105" s="388">
        <v>0.98301511032699995</v>
      </c>
      <c r="F105" s="381">
        <v>1869.0005152004701</v>
      </c>
      <c r="G105" s="382">
        <v>311.50008586674397</v>
      </c>
      <c r="H105" s="384">
        <v>144.5635</v>
      </c>
      <c r="I105" s="381">
        <v>290.8861</v>
      </c>
      <c r="J105" s="382">
        <v>-20.613985866743999</v>
      </c>
      <c r="K105" s="389">
        <v>0.155637249767</v>
      </c>
    </row>
    <row r="106" spans="1:11" ht="14.4" customHeight="1" thickBot="1" x14ac:dyDescent="0.35">
      <c r="A106" s="398" t="s">
        <v>326</v>
      </c>
      <c r="B106" s="376">
        <v>1889.99994046958</v>
      </c>
      <c r="C106" s="376">
        <v>1857.8985</v>
      </c>
      <c r="D106" s="377">
        <v>-32.101440469579003</v>
      </c>
      <c r="E106" s="378">
        <v>0.98301511032699995</v>
      </c>
      <c r="F106" s="376">
        <v>1869.0005152004701</v>
      </c>
      <c r="G106" s="377">
        <v>311.50008586674397</v>
      </c>
      <c r="H106" s="379">
        <v>144.5635</v>
      </c>
      <c r="I106" s="376">
        <v>290.8861</v>
      </c>
      <c r="J106" s="377">
        <v>-20.613985866743999</v>
      </c>
      <c r="K106" s="380">
        <v>0.155637249767</v>
      </c>
    </row>
    <row r="107" spans="1:11" ht="14.4" customHeight="1" thickBot="1" x14ac:dyDescent="0.35">
      <c r="A107" s="397" t="s">
        <v>327</v>
      </c>
      <c r="B107" s="381">
        <v>5249.9998346377197</v>
      </c>
      <c r="C107" s="381">
        <v>5076.4444999999996</v>
      </c>
      <c r="D107" s="382">
        <v>-173.55533463772301</v>
      </c>
      <c r="E107" s="388">
        <v>0.96694183998000005</v>
      </c>
      <c r="F107" s="381">
        <v>5192.0014312042904</v>
      </c>
      <c r="G107" s="382">
        <v>865.33357186738203</v>
      </c>
      <c r="H107" s="384">
        <v>393.52050000000003</v>
      </c>
      <c r="I107" s="381">
        <v>792.27774999999997</v>
      </c>
      <c r="J107" s="382">
        <v>-73.055821867381994</v>
      </c>
      <c r="K107" s="389">
        <v>0.15259582658000001</v>
      </c>
    </row>
    <row r="108" spans="1:11" ht="14.4" customHeight="1" thickBot="1" x14ac:dyDescent="0.35">
      <c r="A108" s="398" t="s">
        <v>328</v>
      </c>
      <c r="B108" s="376">
        <v>5249.9998346377197</v>
      </c>
      <c r="C108" s="376">
        <v>5076.4444999999996</v>
      </c>
      <c r="D108" s="377">
        <v>-173.55533463772301</v>
      </c>
      <c r="E108" s="378">
        <v>0.96694183998000005</v>
      </c>
      <c r="F108" s="376">
        <v>5192.0014312042904</v>
      </c>
      <c r="G108" s="377">
        <v>865.33357186738203</v>
      </c>
      <c r="H108" s="379">
        <v>393.52050000000003</v>
      </c>
      <c r="I108" s="376">
        <v>792.27774999999997</v>
      </c>
      <c r="J108" s="377">
        <v>-73.055821867381994</v>
      </c>
      <c r="K108" s="380">
        <v>0.15259582658000001</v>
      </c>
    </row>
    <row r="109" spans="1:11" ht="14.4" customHeight="1" thickBot="1" x14ac:dyDescent="0.35">
      <c r="A109" s="397" t="s">
        <v>329</v>
      </c>
      <c r="B109" s="381">
        <v>0</v>
      </c>
      <c r="C109" s="381">
        <v>-1.018</v>
      </c>
      <c r="D109" s="382">
        <v>-1.018</v>
      </c>
      <c r="E109" s="383" t="s">
        <v>239</v>
      </c>
      <c r="F109" s="381">
        <v>0</v>
      </c>
      <c r="G109" s="382">
        <v>0</v>
      </c>
      <c r="H109" s="384">
        <v>0</v>
      </c>
      <c r="I109" s="381">
        <v>0</v>
      </c>
      <c r="J109" s="382">
        <v>0</v>
      </c>
      <c r="K109" s="385" t="s">
        <v>228</v>
      </c>
    </row>
    <row r="110" spans="1:11" ht="14.4" customHeight="1" thickBot="1" x14ac:dyDescent="0.35">
      <c r="A110" s="398" t="s">
        <v>330</v>
      </c>
      <c r="B110" s="376">
        <v>0</v>
      </c>
      <c r="C110" s="376">
        <v>-1.018</v>
      </c>
      <c r="D110" s="377">
        <v>-1.018</v>
      </c>
      <c r="E110" s="386" t="s">
        <v>239</v>
      </c>
      <c r="F110" s="376">
        <v>0</v>
      </c>
      <c r="G110" s="377">
        <v>0</v>
      </c>
      <c r="H110" s="379">
        <v>0</v>
      </c>
      <c r="I110" s="376">
        <v>0</v>
      </c>
      <c r="J110" s="377">
        <v>0</v>
      </c>
      <c r="K110" s="387" t="s">
        <v>228</v>
      </c>
    </row>
    <row r="111" spans="1:11" ht="14.4" customHeight="1" thickBot="1" x14ac:dyDescent="0.35">
      <c r="A111" s="397" t="s">
        <v>331</v>
      </c>
      <c r="B111" s="381">
        <v>0</v>
      </c>
      <c r="C111" s="381">
        <v>-2.8260000000000001</v>
      </c>
      <c r="D111" s="382">
        <v>-2.8260000000000001</v>
      </c>
      <c r="E111" s="383" t="s">
        <v>239</v>
      </c>
      <c r="F111" s="381">
        <v>0</v>
      </c>
      <c r="G111" s="382">
        <v>0</v>
      </c>
      <c r="H111" s="384">
        <v>0</v>
      </c>
      <c r="I111" s="381">
        <v>0</v>
      </c>
      <c r="J111" s="382">
        <v>0</v>
      </c>
      <c r="K111" s="385" t="s">
        <v>228</v>
      </c>
    </row>
    <row r="112" spans="1:11" ht="14.4" customHeight="1" thickBot="1" x14ac:dyDescent="0.35">
      <c r="A112" s="398" t="s">
        <v>332</v>
      </c>
      <c r="B112" s="376">
        <v>0</v>
      </c>
      <c r="C112" s="376">
        <v>-2.8260000000000001</v>
      </c>
      <c r="D112" s="377">
        <v>-2.8260000000000001</v>
      </c>
      <c r="E112" s="386" t="s">
        <v>239</v>
      </c>
      <c r="F112" s="376">
        <v>0</v>
      </c>
      <c r="G112" s="377">
        <v>0</v>
      </c>
      <c r="H112" s="379">
        <v>0</v>
      </c>
      <c r="I112" s="376">
        <v>0</v>
      </c>
      <c r="J112" s="377">
        <v>0</v>
      </c>
      <c r="K112" s="387" t="s">
        <v>228</v>
      </c>
    </row>
    <row r="113" spans="1:11" ht="14.4" customHeight="1" thickBot="1" x14ac:dyDescent="0.35">
      <c r="A113" s="396" t="s">
        <v>333</v>
      </c>
      <c r="B113" s="376">
        <v>209.99999338550899</v>
      </c>
      <c r="C113" s="376">
        <v>206.01794000000001</v>
      </c>
      <c r="D113" s="377">
        <v>-3.9820533855079998</v>
      </c>
      <c r="E113" s="378">
        <v>0.981037840424</v>
      </c>
      <c r="F113" s="376">
        <v>311.00008572891699</v>
      </c>
      <c r="G113" s="377">
        <v>51.833347621485999</v>
      </c>
      <c r="H113" s="379">
        <v>24.227930000000001</v>
      </c>
      <c r="I113" s="376">
        <v>48.503990000000002</v>
      </c>
      <c r="J113" s="377">
        <v>-3.3293576214859999</v>
      </c>
      <c r="K113" s="380">
        <v>0.155961339645</v>
      </c>
    </row>
    <row r="114" spans="1:11" ht="14.4" customHeight="1" thickBot="1" x14ac:dyDescent="0.35">
      <c r="A114" s="397" t="s">
        <v>334</v>
      </c>
      <c r="B114" s="381">
        <v>209.99999338550899</v>
      </c>
      <c r="C114" s="381">
        <v>206.01794000000001</v>
      </c>
      <c r="D114" s="382">
        <v>-3.9820533855079998</v>
      </c>
      <c r="E114" s="388">
        <v>0.981037840424</v>
      </c>
      <c r="F114" s="381">
        <v>311.00008572891699</v>
      </c>
      <c r="G114" s="382">
        <v>51.833347621485999</v>
      </c>
      <c r="H114" s="384">
        <v>24.227930000000001</v>
      </c>
      <c r="I114" s="381">
        <v>48.503990000000002</v>
      </c>
      <c r="J114" s="382">
        <v>-3.3293576214859999</v>
      </c>
      <c r="K114" s="389">
        <v>0.155961339645</v>
      </c>
    </row>
    <row r="115" spans="1:11" ht="14.4" customHeight="1" thickBot="1" x14ac:dyDescent="0.35">
      <c r="A115" s="398" t="s">
        <v>335</v>
      </c>
      <c r="B115" s="376">
        <v>209.99999338550899</v>
      </c>
      <c r="C115" s="376">
        <v>206.01794000000001</v>
      </c>
      <c r="D115" s="377">
        <v>-3.9820533855079998</v>
      </c>
      <c r="E115" s="378">
        <v>0.981037840424</v>
      </c>
      <c r="F115" s="376">
        <v>311.00008572891699</v>
      </c>
      <c r="G115" s="377">
        <v>51.833347621485999</v>
      </c>
      <c r="H115" s="379">
        <v>24.227930000000001</v>
      </c>
      <c r="I115" s="376">
        <v>48.503990000000002</v>
      </c>
      <c r="J115" s="377">
        <v>-3.3293576214859999</v>
      </c>
      <c r="K115" s="380">
        <v>0.155961339645</v>
      </c>
    </row>
    <row r="116" spans="1:11" ht="14.4" customHeight="1" thickBot="1" x14ac:dyDescent="0.35">
      <c r="A116" s="395" t="s">
        <v>336</v>
      </c>
      <c r="B116" s="376">
        <v>0.102009169451</v>
      </c>
      <c r="C116" s="376">
        <v>0</v>
      </c>
      <c r="D116" s="377">
        <v>-0.102009169451</v>
      </c>
      <c r="E116" s="378">
        <v>0</v>
      </c>
      <c r="F116" s="376">
        <v>0</v>
      </c>
      <c r="G116" s="377">
        <v>0</v>
      </c>
      <c r="H116" s="379">
        <v>0</v>
      </c>
      <c r="I116" s="376">
        <v>0</v>
      </c>
      <c r="J116" s="377">
        <v>0</v>
      </c>
      <c r="K116" s="380">
        <v>2</v>
      </c>
    </row>
    <row r="117" spans="1:11" ht="14.4" customHeight="1" thickBot="1" x14ac:dyDescent="0.35">
      <c r="A117" s="396" t="s">
        <v>337</v>
      </c>
      <c r="B117" s="376">
        <v>0.102009169451</v>
      </c>
      <c r="C117" s="376">
        <v>0</v>
      </c>
      <c r="D117" s="377">
        <v>-0.102009169451</v>
      </c>
      <c r="E117" s="378">
        <v>0</v>
      </c>
      <c r="F117" s="376">
        <v>0</v>
      </c>
      <c r="G117" s="377">
        <v>0</v>
      </c>
      <c r="H117" s="379">
        <v>0</v>
      </c>
      <c r="I117" s="376">
        <v>0</v>
      </c>
      <c r="J117" s="377">
        <v>0</v>
      </c>
      <c r="K117" s="380">
        <v>2</v>
      </c>
    </row>
    <row r="118" spans="1:11" ht="14.4" customHeight="1" thickBot="1" x14ac:dyDescent="0.35">
      <c r="A118" s="397" t="s">
        <v>338</v>
      </c>
      <c r="B118" s="381">
        <v>0.102009169451</v>
      </c>
      <c r="C118" s="381">
        <v>0</v>
      </c>
      <c r="D118" s="382">
        <v>-0.102009169451</v>
      </c>
      <c r="E118" s="388">
        <v>0</v>
      </c>
      <c r="F118" s="381">
        <v>0</v>
      </c>
      <c r="G118" s="382">
        <v>0</v>
      </c>
      <c r="H118" s="384">
        <v>0</v>
      </c>
      <c r="I118" s="381">
        <v>0</v>
      </c>
      <c r="J118" s="382">
        <v>0</v>
      </c>
      <c r="K118" s="389">
        <v>2</v>
      </c>
    </row>
    <row r="119" spans="1:11" ht="14.4" customHeight="1" thickBot="1" x14ac:dyDescent="0.35">
      <c r="A119" s="398" t="s">
        <v>339</v>
      </c>
      <c r="B119" s="376">
        <v>0.102009169451</v>
      </c>
      <c r="C119" s="376">
        <v>0</v>
      </c>
      <c r="D119" s="377">
        <v>-0.102009169451</v>
      </c>
      <c r="E119" s="378">
        <v>0</v>
      </c>
      <c r="F119" s="376">
        <v>0</v>
      </c>
      <c r="G119" s="377">
        <v>0</v>
      </c>
      <c r="H119" s="379">
        <v>0</v>
      </c>
      <c r="I119" s="376">
        <v>0</v>
      </c>
      <c r="J119" s="377">
        <v>0</v>
      </c>
      <c r="K119" s="380">
        <v>2</v>
      </c>
    </row>
    <row r="120" spans="1:11" ht="14.4" customHeight="1" thickBot="1" x14ac:dyDescent="0.35">
      <c r="A120" s="395" t="s">
        <v>340</v>
      </c>
      <c r="B120" s="376">
        <v>0</v>
      </c>
      <c r="C120" s="376">
        <v>16.817699999999999</v>
      </c>
      <c r="D120" s="377">
        <v>16.817699999999999</v>
      </c>
      <c r="E120" s="386" t="s">
        <v>228</v>
      </c>
      <c r="F120" s="376">
        <v>11.468375464729</v>
      </c>
      <c r="G120" s="377">
        <v>1.9113959107880001</v>
      </c>
      <c r="H120" s="379">
        <v>1.425</v>
      </c>
      <c r="I120" s="376">
        <v>8.4034999999999993</v>
      </c>
      <c r="J120" s="377">
        <v>6.4921040892109998</v>
      </c>
      <c r="K120" s="380">
        <v>0.73275417480299998</v>
      </c>
    </row>
    <row r="121" spans="1:11" ht="14.4" customHeight="1" thickBot="1" x14ac:dyDescent="0.35">
      <c r="A121" s="396" t="s">
        <v>341</v>
      </c>
      <c r="B121" s="376">
        <v>0</v>
      </c>
      <c r="C121" s="376">
        <v>16.817699999999999</v>
      </c>
      <c r="D121" s="377">
        <v>16.817699999999999</v>
      </c>
      <c r="E121" s="386" t="s">
        <v>228</v>
      </c>
      <c r="F121" s="376">
        <v>11.468375464729</v>
      </c>
      <c r="G121" s="377">
        <v>1.9113959107880001</v>
      </c>
      <c r="H121" s="379">
        <v>1.425</v>
      </c>
      <c r="I121" s="376">
        <v>8.4034999999999993</v>
      </c>
      <c r="J121" s="377">
        <v>6.4921040892109998</v>
      </c>
      <c r="K121" s="380">
        <v>0.73275417480299998</v>
      </c>
    </row>
    <row r="122" spans="1:11" ht="14.4" customHeight="1" thickBot="1" x14ac:dyDescent="0.35">
      <c r="A122" s="397" t="s">
        <v>342</v>
      </c>
      <c r="B122" s="381">
        <v>0</v>
      </c>
      <c r="C122" s="381">
        <v>16.817699999999999</v>
      </c>
      <c r="D122" s="382">
        <v>16.817699999999999</v>
      </c>
      <c r="E122" s="383" t="s">
        <v>228</v>
      </c>
      <c r="F122" s="381">
        <v>11.468375464729</v>
      </c>
      <c r="G122" s="382">
        <v>1.9113959107880001</v>
      </c>
      <c r="H122" s="384">
        <v>1.425</v>
      </c>
      <c r="I122" s="381">
        <v>8.4034999999999993</v>
      </c>
      <c r="J122" s="382">
        <v>6.4921040892109998</v>
      </c>
      <c r="K122" s="389">
        <v>0.73275417480299998</v>
      </c>
    </row>
    <row r="123" spans="1:11" ht="14.4" customHeight="1" thickBot="1" x14ac:dyDescent="0.35">
      <c r="A123" s="398" t="s">
        <v>343</v>
      </c>
      <c r="B123" s="376">
        <v>0</v>
      </c>
      <c r="C123" s="376">
        <v>2.5177</v>
      </c>
      <c r="D123" s="377">
        <v>2.5177</v>
      </c>
      <c r="E123" s="386" t="s">
        <v>228</v>
      </c>
      <c r="F123" s="376">
        <v>0</v>
      </c>
      <c r="G123" s="377">
        <v>0</v>
      </c>
      <c r="H123" s="379">
        <v>8.5000000000000006E-2</v>
      </c>
      <c r="I123" s="376">
        <v>0.26350000000000001</v>
      </c>
      <c r="J123" s="377">
        <v>0.26350000000000001</v>
      </c>
      <c r="K123" s="387" t="s">
        <v>228</v>
      </c>
    </row>
    <row r="124" spans="1:11" ht="14.4" customHeight="1" thickBot="1" x14ac:dyDescent="0.35">
      <c r="A124" s="398" t="s">
        <v>344</v>
      </c>
      <c r="B124" s="376">
        <v>0</v>
      </c>
      <c r="C124" s="376">
        <v>9.4</v>
      </c>
      <c r="D124" s="377">
        <v>9.4</v>
      </c>
      <c r="E124" s="386" t="s">
        <v>239</v>
      </c>
      <c r="F124" s="376">
        <v>7.174370203604</v>
      </c>
      <c r="G124" s="377">
        <v>1.195728367267</v>
      </c>
      <c r="H124" s="379">
        <v>0</v>
      </c>
      <c r="I124" s="376">
        <v>6.8</v>
      </c>
      <c r="J124" s="377">
        <v>5.6042716327319999</v>
      </c>
      <c r="K124" s="380">
        <v>0.94781838781899996</v>
      </c>
    </row>
    <row r="125" spans="1:11" ht="14.4" customHeight="1" thickBot="1" x14ac:dyDescent="0.35">
      <c r="A125" s="398" t="s">
        <v>345</v>
      </c>
      <c r="B125" s="376">
        <v>0</v>
      </c>
      <c r="C125" s="376">
        <v>4.9000000000000004</v>
      </c>
      <c r="D125" s="377">
        <v>4.9000000000000004</v>
      </c>
      <c r="E125" s="386" t="s">
        <v>239</v>
      </c>
      <c r="F125" s="376">
        <v>4.2940052611250001</v>
      </c>
      <c r="G125" s="377">
        <v>0.71566754351999995</v>
      </c>
      <c r="H125" s="379">
        <v>0</v>
      </c>
      <c r="I125" s="376">
        <v>0</v>
      </c>
      <c r="J125" s="377">
        <v>-0.71566754351999995</v>
      </c>
      <c r="K125" s="380">
        <v>0</v>
      </c>
    </row>
    <row r="126" spans="1:11" ht="14.4" customHeight="1" thickBot="1" x14ac:dyDescent="0.35">
      <c r="A126" s="398" t="s">
        <v>346</v>
      </c>
      <c r="B126" s="376">
        <v>0</v>
      </c>
      <c r="C126" s="376">
        <v>0</v>
      </c>
      <c r="D126" s="377">
        <v>0</v>
      </c>
      <c r="E126" s="386" t="s">
        <v>228</v>
      </c>
      <c r="F126" s="376">
        <v>0</v>
      </c>
      <c r="G126" s="377">
        <v>0</v>
      </c>
      <c r="H126" s="379">
        <v>1.34</v>
      </c>
      <c r="I126" s="376">
        <v>1.34</v>
      </c>
      <c r="J126" s="377">
        <v>1.34</v>
      </c>
      <c r="K126" s="387" t="s">
        <v>239</v>
      </c>
    </row>
    <row r="127" spans="1:11" ht="14.4" customHeight="1" thickBot="1" x14ac:dyDescent="0.35">
      <c r="A127" s="395" t="s">
        <v>347</v>
      </c>
      <c r="B127" s="376">
        <v>809.99997448694501</v>
      </c>
      <c r="C127" s="376">
        <v>1003.32107</v>
      </c>
      <c r="D127" s="377">
        <v>193.32109551305501</v>
      </c>
      <c r="E127" s="378">
        <v>1.238668026669</v>
      </c>
      <c r="F127" s="376">
        <v>605.00150925493199</v>
      </c>
      <c r="G127" s="377">
        <v>100.833584875822</v>
      </c>
      <c r="H127" s="379">
        <v>128.167</v>
      </c>
      <c r="I127" s="376">
        <v>178.56899999999999</v>
      </c>
      <c r="J127" s="377">
        <v>77.735415124176996</v>
      </c>
      <c r="K127" s="380">
        <v>0.295154635597</v>
      </c>
    </row>
    <row r="128" spans="1:11" ht="14.4" customHeight="1" thickBot="1" x14ac:dyDescent="0.35">
      <c r="A128" s="396" t="s">
        <v>348</v>
      </c>
      <c r="B128" s="376">
        <v>809.99997448694501</v>
      </c>
      <c r="C128" s="376">
        <v>846.35799999999995</v>
      </c>
      <c r="D128" s="377">
        <v>36.358025513054002</v>
      </c>
      <c r="E128" s="378">
        <v>1.044886452664</v>
      </c>
      <c r="F128" s="376">
        <v>605.00150925493199</v>
      </c>
      <c r="G128" s="377">
        <v>100.833584875822</v>
      </c>
      <c r="H128" s="379">
        <v>128.167</v>
      </c>
      <c r="I128" s="376">
        <v>178.56899999999999</v>
      </c>
      <c r="J128" s="377">
        <v>77.735415124176996</v>
      </c>
      <c r="K128" s="380">
        <v>0.295154635597</v>
      </c>
    </row>
    <row r="129" spans="1:11" ht="14.4" customHeight="1" thickBot="1" x14ac:dyDescent="0.35">
      <c r="A129" s="397" t="s">
        <v>349</v>
      </c>
      <c r="B129" s="381">
        <v>809.99997448694501</v>
      </c>
      <c r="C129" s="381">
        <v>827.38599999999997</v>
      </c>
      <c r="D129" s="382">
        <v>17.386025513054001</v>
      </c>
      <c r="E129" s="388">
        <v>1.021464229704</v>
      </c>
      <c r="F129" s="381">
        <v>605.00150925493199</v>
      </c>
      <c r="G129" s="382">
        <v>100.833584875822</v>
      </c>
      <c r="H129" s="384">
        <v>48.021999999999998</v>
      </c>
      <c r="I129" s="381">
        <v>98.424000000000007</v>
      </c>
      <c r="J129" s="382">
        <v>-2.409584875822</v>
      </c>
      <c r="K129" s="389">
        <v>0.16268389168299999</v>
      </c>
    </row>
    <row r="130" spans="1:11" ht="14.4" customHeight="1" thickBot="1" x14ac:dyDescent="0.35">
      <c r="A130" s="398" t="s">
        <v>350</v>
      </c>
      <c r="B130" s="376">
        <v>66.999997889661003</v>
      </c>
      <c r="C130" s="376">
        <v>69.561000000000007</v>
      </c>
      <c r="D130" s="377">
        <v>2.5610021103379998</v>
      </c>
      <c r="E130" s="378">
        <v>1.038223913298</v>
      </c>
      <c r="F130" s="376">
        <v>77.000192086991007</v>
      </c>
      <c r="G130" s="377">
        <v>12.833365347831</v>
      </c>
      <c r="H130" s="379">
        <v>6.41</v>
      </c>
      <c r="I130" s="376">
        <v>12.82</v>
      </c>
      <c r="J130" s="377">
        <v>-1.3365347830999999E-2</v>
      </c>
      <c r="K130" s="380">
        <v>0.16649309115300001</v>
      </c>
    </row>
    <row r="131" spans="1:11" ht="14.4" customHeight="1" thickBot="1" x14ac:dyDescent="0.35">
      <c r="A131" s="398" t="s">
        <v>351</v>
      </c>
      <c r="B131" s="376">
        <v>572.999981951878</v>
      </c>
      <c r="C131" s="376">
        <v>572.88300000000004</v>
      </c>
      <c r="D131" s="377">
        <v>-0.116981951877</v>
      </c>
      <c r="E131" s="378">
        <v>0.99979584300900004</v>
      </c>
      <c r="F131" s="376">
        <v>291.00072593914899</v>
      </c>
      <c r="G131" s="377">
        <v>48.500120989857997</v>
      </c>
      <c r="H131" s="379">
        <v>21.849</v>
      </c>
      <c r="I131" s="376">
        <v>46.078000000000003</v>
      </c>
      <c r="J131" s="377">
        <v>-2.4221209898580001</v>
      </c>
      <c r="K131" s="380">
        <v>0.158343247602</v>
      </c>
    </row>
    <row r="132" spans="1:11" ht="14.4" customHeight="1" thickBot="1" x14ac:dyDescent="0.35">
      <c r="A132" s="398" t="s">
        <v>352</v>
      </c>
      <c r="B132" s="376">
        <v>41.999998677100997</v>
      </c>
      <c r="C132" s="376">
        <v>63.832000000000001</v>
      </c>
      <c r="D132" s="377">
        <v>21.832001322899</v>
      </c>
      <c r="E132" s="378">
        <v>1.5198095716790001</v>
      </c>
      <c r="F132" s="376">
        <v>117.000291872441</v>
      </c>
      <c r="G132" s="377">
        <v>19.500048645406</v>
      </c>
      <c r="H132" s="379">
        <v>9.7810000000000006</v>
      </c>
      <c r="I132" s="376">
        <v>19.562000000000001</v>
      </c>
      <c r="J132" s="377">
        <v>6.1951354593000003E-2</v>
      </c>
      <c r="K132" s="380">
        <v>0.167196164102</v>
      </c>
    </row>
    <row r="133" spans="1:11" ht="14.4" customHeight="1" thickBot="1" x14ac:dyDescent="0.35">
      <c r="A133" s="398" t="s">
        <v>353</v>
      </c>
      <c r="B133" s="376">
        <v>127.999995968305</v>
      </c>
      <c r="C133" s="376">
        <v>121.11</v>
      </c>
      <c r="D133" s="377">
        <v>-6.8899959683049996</v>
      </c>
      <c r="E133" s="378">
        <v>0.94617190480199997</v>
      </c>
      <c r="F133" s="376">
        <v>120.00029935635</v>
      </c>
      <c r="G133" s="377">
        <v>20.000049892724999</v>
      </c>
      <c r="H133" s="379">
        <v>9.9819999999999993</v>
      </c>
      <c r="I133" s="376">
        <v>19.963999999999999</v>
      </c>
      <c r="J133" s="377">
        <v>-3.6049892724999998E-2</v>
      </c>
      <c r="K133" s="380">
        <v>0.16636625164300001</v>
      </c>
    </row>
    <row r="134" spans="1:11" ht="14.4" customHeight="1" thickBot="1" x14ac:dyDescent="0.35">
      <c r="A134" s="397" t="s">
        <v>354</v>
      </c>
      <c r="B134" s="381">
        <v>0</v>
      </c>
      <c r="C134" s="381">
        <v>18.972000000000001</v>
      </c>
      <c r="D134" s="382">
        <v>18.972000000000001</v>
      </c>
      <c r="E134" s="383" t="s">
        <v>228</v>
      </c>
      <c r="F134" s="381">
        <v>0</v>
      </c>
      <c r="G134" s="382">
        <v>0</v>
      </c>
      <c r="H134" s="384">
        <v>80.144999999999996</v>
      </c>
      <c r="I134" s="381">
        <v>80.144999999999996</v>
      </c>
      <c r="J134" s="382">
        <v>80.144999999999996</v>
      </c>
      <c r="K134" s="385" t="s">
        <v>228</v>
      </c>
    </row>
    <row r="135" spans="1:11" ht="14.4" customHeight="1" thickBot="1" x14ac:dyDescent="0.35">
      <c r="A135" s="398" t="s">
        <v>355</v>
      </c>
      <c r="B135" s="376">
        <v>0</v>
      </c>
      <c r="C135" s="376">
        <v>2.7370000000000001</v>
      </c>
      <c r="D135" s="377">
        <v>2.7370000000000001</v>
      </c>
      <c r="E135" s="386" t="s">
        <v>228</v>
      </c>
      <c r="F135" s="376">
        <v>0</v>
      </c>
      <c r="G135" s="377">
        <v>0</v>
      </c>
      <c r="H135" s="379">
        <v>80.144999999999996</v>
      </c>
      <c r="I135" s="376">
        <v>80.144999999999996</v>
      </c>
      <c r="J135" s="377">
        <v>80.144999999999996</v>
      </c>
      <c r="K135" s="387" t="s">
        <v>228</v>
      </c>
    </row>
    <row r="136" spans="1:11" ht="14.4" customHeight="1" thickBot="1" x14ac:dyDescent="0.35">
      <c r="A136" s="398" t="s">
        <v>356</v>
      </c>
      <c r="B136" s="376">
        <v>0</v>
      </c>
      <c r="C136" s="376">
        <v>16.234999999999999</v>
      </c>
      <c r="D136" s="377">
        <v>16.234999999999999</v>
      </c>
      <c r="E136" s="386" t="s">
        <v>239</v>
      </c>
      <c r="F136" s="376">
        <v>0</v>
      </c>
      <c r="G136" s="377">
        <v>0</v>
      </c>
      <c r="H136" s="379">
        <v>0</v>
      </c>
      <c r="I136" s="376">
        <v>0</v>
      </c>
      <c r="J136" s="377">
        <v>0</v>
      </c>
      <c r="K136" s="387" t="s">
        <v>228</v>
      </c>
    </row>
    <row r="137" spans="1:11" ht="14.4" customHeight="1" thickBot="1" x14ac:dyDescent="0.35">
      <c r="A137" s="396" t="s">
        <v>357</v>
      </c>
      <c r="B137" s="376">
        <v>0</v>
      </c>
      <c r="C137" s="376">
        <v>156.96306999999999</v>
      </c>
      <c r="D137" s="377">
        <v>156.96306999999999</v>
      </c>
      <c r="E137" s="386" t="s">
        <v>228</v>
      </c>
      <c r="F137" s="376">
        <v>0</v>
      </c>
      <c r="G137" s="377">
        <v>0</v>
      </c>
      <c r="H137" s="379">
        <v>0</v>
      </c>
      <c r="I137" s="376">
        <v>0</v>
      </c>
      <c r="J137" s="377">
        <v>0</v>
      </c>
      <c r="K137" s="387" t="s">
        <v>228</v>
      </c>
    </row>
    <row r="138" spans="1:11" ht="14.4" customHeight="1" thickBot="1" x14ac:dyDescent="0.35">
      <c r="A138" s="397" t="s">
        <v>358</v>
      </c>
      <c r="B138" s="381">
        <v>0</v>
      </c>
      <c r="C138" s="381">
        <v>41.79759</v>
      </c>
      <c r="D138" s="382">
        <v>41.79759</v>
      </c>
      <c r="E138" s="383" t="s">
        <v>228</v>
      </c>
      <c r="F138" s="381">
        <v>0</v>
      </c>
      <c r="G138" s="382">
        <v>0</v>
      </c>
      <c r="H138" s="384">
        <v>0</v>
      </c>
      <c r="I138" s="381">
        <v>0</v>
      </c>
      <c r="J138" s="382">
        <v>0</v>
      </c>
      <c r="K138" s="385" t="s">
        <v>228</v>
      </c>
    </row>
    <row r="139" spans="1:11" ht="14.4" customHeight="1" thickBot="1" x14ac:dyDescent="0.35">
      <c r="A139" s="398" t="s">
        <v>359</v>
      </c>
      <c r="B139" s="376">
        <v>0</v>
      </c>
      <c r="C139" s="376">
        <v>7.8570900000000004</v>
      </c>
      <c r="D139" s="377">
        <v>7.8570900000000004</v>
      </c>
      <c r="E139" s="386" t="s">
        <v>239</v>
      </c>
      <c r="F139" s="376">
        <v>0</v>
      </c>
      <c r="G139" s="377">
        <v>0</v>
      </c>
      <c r="H139" s="379">
        <v>0</v>
      </c>
      <c r="I139" s="376">
        <v>0</v>
      </c>
      <c r="J139" s="377">
        <v>0</v>
      </c>
      <c r="K139" s="387" t="s">
        <v>228</v>
      </c>
    </row>
    <row r="140" spans="1:11" ht="14.4" customHeight="1" thickBot="1" x14ac:dyDescent="0.35">
      <c r="A140" s="398" t="s">
        <v>360</v>
      </c>
      <c r="B140" s="376">
        <v>0</v>
      </c>
      <c r="C140" s="376">
        <v>33.9405</v>
      </c>
      <c r="D140" s="377">
        <v>33.9405</v>
      </c>
      <c r="E140" s="386" t="s">
        <v>228</v>
      </c>
      <c r="F140" s="376">
        <v>0</v>
      </c>
      <c r="G140" s="377">
        <v>0</v>
      </c>
      <c r="H140" s="379">
        <v>0</v>
      </c>
      <c r="I140" s="376">
        <v>0</v>
      </c>
      <c r="J140" s="377">
        <v>0</v>
      </c>
      <c r="K140" s="387" t="s">
        <v>228</v>
      </c>
    </row>
    <row r="141" spans="1:11" ht="14.4" customHeight="1" thickBot="1" x14ac:dyDescent="0.35">
      <c r="A141" s="397" t="s">
        <v>361</v>
      </c>
      <c r="B141" s="381">
        <v>0</v>
      </c>
      <c r="C141" s="381">
        <v>115.16548</v>
      </c>
      <c r="D141" s="382">
        <v>115.16548</v>
      </c>
      <c r="E141" s="383" t="s">
        <v>239</v>
      </c>
      <c r="F141" s="381">
        <v>0</v>
      </c>
      <c r="G141" s="382">
        <v>0</v>
      </c>
      <c r="H141" s="384">
        <v>0</v>
      </c>
      <c r="I141" s="381">
        <v>0</v>
      </c>
      <c r="J141" s="382">
        <v>0</v>
      </c>
      <c r="K141" s="385" t="s">
        <v>228</v>
      </c>
    </row>
    <row r="142" spans="1:11" ht="14.4" customHeight="1" thickBot="1" x14ac:dyDescent="0.35">
      <c r="A142" s="398" t="s">
        <v>362</v>
      </c>
      <c r="B142" s="376">
        <v>0</v>
      </c>
      <c r="C142" s="376">
        <v>115.16548</v>
      </c>
      <c r="D142" s="377">
        <v>115.16548</v>
      </c>
      <c r="E142" s="386" t="s">
        <v>239</v>
      </c>
      <c r="F142" s="376">
        <v>0</v>
      </c>
      <c r="G142" s="377">
        <v>0</v>
      </c>
      <c r="H142" s="379">
        <v>0</v>
      </c>
      <c r="I142" s="376">
        <v>0</v>
      </c>
      <c r="J142" s="377">
        <v>0</v>
      </c>
      <c r="K142" s="387" t="s">
        <v>228</v>
      </c>
    </row>
    <row r="143" spans="1:11" ht="14.4" customHeight="1" thickBot="1" x14ac:dyDescent="0.35">
      <c r="A143" s="394" t="s">
        <v>363</v>
      </c>
      <c r="B143" s="376">
        <v>31921.5512290064</v>
      </c>
      <c r="C143" s="376">
        <v>30524.14892</v>
      </c>
      <c r="D143" s="377">
        <v>-1397.4023090063599</v>
      </c>
      <c r="E143" s="378">
        <v>0.95622385958</v>
      </c>
      <c r="F143" s="376">
        <v>30048.153771825899</v>
      </c>
      <c r="G143" s="377">
        <v>5008.0256286376398</v>
      </c>
      <c r="H143" s="379">
        <v>2790.6715100000001</v>
      </c>
      <c r="I143" s="376">
        <v>4869.4233599999998</v>
      </c>
      <c r="J143" s="377">
        <v>-138.60226863764501</v>
      </c>
      <c r="K143" s="380">
        <v>0.16205399496299999</v>
      </c>
    </row>
    <row r="144" spans="1:11" ht="14.4" customHeight="1" thickBot="1" x14ac:dyDescent="0.35">
      <c r="A144" s="395" t="s">
        <v>364</v>
      </c>
      <c r="B144" s="376">
        <v>31753.5512290064</v>
      </c>
      <c r="C144" s="376">
        <v>30164.274860000001</v>
      </c>
      <c r="D144" s="377">
        <v>-1589.27636900636</v>
      </c>
      <c r="E144" s="378">
        <v>0.94994964948799998</v>
      </c>
      <c r="F144" s="376">
        <v>29754.1097563564</v>
      </c>
      <c r="G144" s="377">
        <v>4959.0182927260703</v>
      </c>
      <c r="H144" s="379">
        <v>2721.1239999999998</v>
      </c>
      <c r="I144" s="376">
        <v>4776.0428400000001</v>
      </c>
      <c r="J144" s="377">
        <v>-182.97545272607499</v>
      </c>
      <c r="K144" s="380">
        <v>0.16051708080300001</v>
      </c>
    </row>
    <row r="145" spans="1:11" ht="14.4" customHeight="1" thickBot="1" x14ac:dyDescent="0.35">
      <c r="A145" s="396" t="s">
        <v>365</v>
      </c>
      <c r="B145" s="376">
        <v>31753.5512290064</v>
      </c>
      <c r="C145" s="376">
        <v>30164.274860000001</v>
      </c>
      <c r="D145" s="377">
        <v>-1589.27636900636</v>
      </c>
      <c r="E145" s="378">
        <v>0.94994964948799998</v>
      </c>
      <c r="F145" s="376">
        <v>29754.1097563564</v>
      </c>
      <c r="G145" s="377">
        <v>4959.0182927260703</v>
      </c>
      <c r="H145" s="379">
        <v>2721.1239999999998</v>
      </c>
      <c r="I145" s="376">
        <v>4776.0428400000001</v>
      </c>
      <c r="J145" s="377">
        <v>-182.97545272607499</v>
      </c>
      <c r="K145" s="380">
        <v>0.16051708080300001</v>
      </c>
    </row>
    <row r="146" spans="1:11" ht="14.4" customHeight="1" thickBot="1" x14ac:dyDescent="0.35">
      <c r="A146" s="397" t="s">
        <v>366</v>
      </c>
      <c r="B146" s="381">
        <v>10546.551229000799</v>
      </c>
      <c r="C146" s="381">
        <v>10134.549059999999</v>
      </c>
      <c r="D146" s="382">
        <v>-412.00216900082501</v>
      </c>
      <c r="E146" s="388">
        <v>0.96093489140999999</v>
      </c>
      <c r="F146" s="381">
        <v>10078.3264069741</v>
      </c>
      <c r="G146" s="382">
        <v>1679.7210678290101</v>
      </c>
      <c r="H146" s="384">
        <v>750.47500000000002</v>
      </c>
      <c r="I146" s="381">
        <v>1332.4738400000001</v>
      </c>
      <c r="J146" s="382">
        <v>-347.24722782900898</v>
      </c>
      <c r="K146" s="389">
        <v>0.13221181634599999</v>
      </c>
    </row>
    <row r="147" spans="1:11" ht="14.4" customHeight="1" thickBot="1" x14ac:dyDescent="0.35">
      <c r="A147" s="398" t="s">
        <v>367</v>
      </c>
      <c r="B147" s="376">
        <v>4.5512290008239997</v>
      </c>
      <c r="C147" s="376">
        <v>2.1486399999999999</v>
      </c>
      <c r="D147" s="377">
        <v>-2.4025890008239998</v>
      </c>
      <c r="E147" s="378">
        <v>0.472101052179</v>
      </c>
      <c r="F147" s="376">
        <v>2.3760253773320001</v>
      </c>
      <c r="G147" s="377">
        <v>0.39600422955499998</v>
      </c>
      <c r="H147" s="379">
        <v>0</v>
      </c>
      <c r="I147" s="376">
        <v>0</v>
      </c>
      <c r="J147" s="377">
        <v>-0.39600422955499998</v>
      </c>
      <c r="K147" s="380">
        <v>0</v>
      </c>
    </row>
    <row r="148" spans="1:11" ht="14.4" customHeight="1" thickBot="1" x14ac:dyDescent="0.35">
      <c r="A148" s="398" t="s">
        <v>368</v>
      </c>
      <c r="B148" s="376">
        <v>46</v>
      </c>
      <c r="C148" s="376">
        <v>45.496000000000002</v>
      </c>
      <c r="D148" s="377">
        <v>-0.504</v>
      </c>
      <c r="E148" s="378">
        <v>0.98904347826000005</v>
      </c>
      <c r="F148" s="376">
        <v>27.565708133326002</v>
      </c>
      <c r="G148" s="377">
        <v>4.5942846888869999</v>
      </c>
      <c r="H148" s="379">
        <v>5.718</v>
      </c>
      <c r="I148" s="376">
        <v>6.6020000000000003</v>
      </c>
      <c r="J148" s="377">
        <v>2.0077153111119999</v>
      </c>
      <c r="K148" s="380">
        <v>0.23950046804700001</v>
      </c>
    </row>
    <row r="149" spans="1:11" ht="14.4" customHeight="1" thickBot="1" x14ac:dyDescent="0.35">
      <c r="A149" s="398" t="s">
        <v>369</v>
      </c>
      <c r="B149" s="376">
        <v>10496</v>
      </c>
      <c r="C149" s="376">
        <v>10086.904420000001</v>
      </c>
      <c r="D149" s="377">
        <v>-409.09558000000101</v>
      </c>
      <c r="E149" s="378">
        <v>0.96102366806399997</v>
      </c>
      <c r="F149" s="376">
        <v>10048.384673463401</v>
      </c>
      <c r="G149" s="377">
        <v>1674.7307789105701</v>
      </c>
      <c r="H149" s="379">
        <v>744.75699999999995</v>
      </c>
      <c r="I149" s="376">
        <v>1325.87184</v>
      </c>
      <c r="J149" s="377">
        <v>-348.85893891056497</v>
      </c>
      <c r="K149" s="380">
        <v>0.131948754261</v>
      </c>
    </row>
    <row r="150" spans="1:11" ht="14.4" customHeight="1" thickBot="1" x14ac:dyDescent="0.35">
      <c r="A150" s="397" t="s">
        <v>370</v>
      </c>
      <c r="B150" s="381">
        <v>6527.0000000017099</v>
      </c>
      <c r="C150" s="381">
        <v>6101.6289999999999</v>
      </c>
      <c r="D150" s="382">
        <v>-425.371000001705</v>
      </c>
      <c r="E150" s="388">
        <v>0.93482901792499995</v>
      </c>
      <c r="F150" s="381">
        <v>6252.7820034762099</v>
      </c>
      <c r="G150" s="382">
        <v>1042.1303339127001</v>
      </c>
      <c r="H150" s="384">
        <v>616.12199999999996</v>
      </c>
      <c r="I150" s="381">
        <v>1047.624</v>
      </c>
      <c r="J150" s="382">
        <v>5.4936660872980001</v>
      </c>
      <c r="K150" s="389">
        <v>0.16754526215900001</v>
      </c>
    </row>
    <row r="151" spans="1:11" ht="14.4" customHeight="1" thickBot="1" x14ac:dyDescent="0.35">
      <c r="A151" s="398" t="s">
        <v>371</v>
      </c>
      <c r="B151" s="376">
        <v>6512.0000000016998</v>
      </c>
      <c r="C151" s="376">
        <v>6096.1769999999997</v>
      </c>
      <c r="D151" s="377">
        <v>-415.82300000170198</v>
      </c>
      <c r="E151" s="378">
        <v>0.93614511670699996</v>
      </c>
      <c r="F151" s="376">
        <v>6241.00062577669</v>
      </c>
      <c r="G151" s="377">
        <v>1040.16677096278</v>
      </c>
      <c r="H151" s="379">
        <v>616.12199999999996</v>
      </c>
      <c r="I151" s="376">
        <v>1047.6690000000001</v>
      </c>
      <c r="J151" s="377">
        <v>7.5022290372180001</v>
      </c>
      <c r="K151" s="380">
        <v>0.16786875419799999</v>
      </c>
    </row>
    <row r="152" spans="1:11" ht="14.4" customHeight="1" thickBot="1" x14ac:dyDescent="0.35">
      <c r="A152" s="398" t="s">
        <v>372</v>
      </c>
      <c r="B152" s="376">
        <v>15.000000000003</v>
      </c>
      <c r="C152" s="376">
        <v>5.452</v>
      </c>
      <c r="D152" s="377">
        <v>-9.5480000000030003</v>
      </c>
      <c r="E152" s="378">
        <v>0.36346666666600003</v>
      </c>
      <c r="F152" s="376">
        <v>11.781377699521</v>
      </c>
      <c r="G152" s="377">
        <v>1.96356294992</v>
      </c>
      <c r="H152" s="379">
        <v>0</v>
      </c>
      <c r="I152" s="376">
        <v>-4.4999999999999998E-2</v>
      </c>
      <c r="J152" s="377">
        <v>-2.00856294992</v>
      </c>
      <c r="K152" s="380">
        <v>-3.819587245E-3</v>
      </c>
    </row>
    <row r="153" spans="1:11" ht="14.4" customHeight="1" thickBot="1" x14ac:dyDescent="0.35">
      <c r="A153" s="397" t="s">
        <v>373</v>
      </c>
      <c r="B153" s="381">
        <v>14680.0000000038</v>
      </c>
      <c r="C153" s="381">
        <v>13928.096799999999</v>
      </c>
      <c r="D153" s="382">
        <v>-751.90320000383099</v>
      </c>
      <c r="E153" s="388">
        <v>0.94878043596700001</v>
      </c>
      <c r="F153" s="381">
        <v>13423.001345906199</v>
      </c>
      <c r="G153" s="382">
        <v>2237.1668909843602</v>
      </c>
      <c r="H153" s="384">
        <v>1354.527</v>
      </c>
      <c r="I153" s="381">
        <v>2395.9450000000002</v>
      </c>
      <c r="J153" s="382">
        <v>158.77810901563501</v>
      </c>
      <c r="K153" s="389">
        <v>0.178495474913</v>
      </c>
    </row>
    <row r="154" spans="1:11" ht="14.4" customHeight="1" thickBot="1" x14ac:dyDescent="0.35">
      <c r="A154" s="398" t="s">
        <v>374</v>
      </c>
      <c r="B154" s="376">
        <v>14680.0000000038</v>
      </c>
      <c r="C154" s="376">
        <v>13928.096799999999</v>
      </c>
      <c r="D154" s="377">
        <v>-751.90320000383099</v>
      </c>
      <c r="E154" s="378">
        <v>0.94878043596700001</v>
      </c>
      <c r="F154" s="376">
        <v>13423.001345906199</v>
      </c>
      <c r="G154" s="377">
        <v>2237.1668909843602</v>
      </c>
      <c r="H154" s="379">
        <v>1354.527</v>
      </c>
      <c r="I154" s="376">
        <v>2395.9450000000002</v>
      </c>
      <c r="J154" s="377">
        <v>158.77810901563501</v>
      </c>
      <c r="K154" s="380">
        <v>0.178495474913</v>
      </c>
    </row>
    <row r="155" spans="1:11" ht="14.4" customHeight="1" thickBot="1" x14ac:dyDescent="0.35">
      <c r="A155" s="395" t="s">
        <v>375</v>
      </c>
      <c r="B155" s="376">
        <v>168</v>
      </c>
      <c r="C155" s="376">
        <v>359.87405999999999</v>
      </c>
      <c r="D155" s="377">
        <v>191.87405999999999</v>
      </c>
      <c r="E155" s="378">
        <v>2.1421074999999998</v>
      </c>
      <c r="F155" s="376">
        <v>294.04401546941898</v>
      </c>
      <c r="G155" s="377">
        <v>49.007335911569001</v>
      </c>
      <c r="H155" s="379">
        <v>69.547510000000003</v>
      </c>
      <c r="I155" s="376">
        <v>93.380520000000004</v>
      </c>
      <c r="J155" s="377">
        <v>44.373184088430001</v>
      </c>
      <c r="K155" s="380">
        <v>0.31757327164400001</v>
      </c>
    </row>
    <row r="156" spans="1:11" ht="14.4" customHeight="1" thickBot="1" x14ac:dyDescent="0.35">
      <c r="A156" s="401" t="s">
        <v>376</v>
      </c>
      <c r="B156" s="381">
        <v>168</v>
      </c>
      <c r="C156" s="381">
        <v>359.87405999999999</v>
      </c>
      <c r="D156" s="382">
        <v>191.87405999999999</v>
      </c>
      <c r="E156" s="388">
        <v>2.1421074999999998</v>
      </c>
      <c r="F156" s="381">
        <v>294.04401546941898</v>
      </c>
      <c r="G156" s="382">
        <v>49.007335911569001</v>
      </c>
      <c r="H156" s="384">
        <v>69.547510000000003</v>
      </c>
      <c r="I156" s="381">
        <v>93.380520000000004</v>
      </c>
      <c r="J156" s="382">
        <v>44.373184088430001</v>
      </c>
      <c r="K156" s="389">
        <v>0.31757327164400001</v>
      </c>
    </row>
    <row r="157" spans="1:11" ht="14.4" customHeight="1" thickBot="1" x14ac:dyDescent="0.35">
      <c r="A157" s="397" t="s">
        <v>377</v>
      </c>
      <c r="B157" s="381">
        <v>0</v>
      </c>
      <c r="C157" s="381">
        <v>2.7837100000000001</v>
      </c>
      <c r="D157" s="382">
        <v>2.7837100000000001</v>
      </c>
      <c r="E157" s="383" t="s">
        <v>228</v>
      </c>
      <c r="F157" s="381">
        <v>0</v>
      </c>
      <c r="G157" s="382">
        <v>0</v>
      </c>
      <c r="H157" s="384">
        <v>1.2999999999999999E-4</v>
      </c>
      <c r="I157" s="381">
        <v>1.7000000000000001E-4</v>
      </c>
      <c r="J157" s="382">
        <v>1.7000000000000001E-4</v>
      </c>
      <c r="K157" s="385" t="s">
        <v>228</v>
      </c>
    </row>
    <row r="158" spans="1:11" ht="14.4" customHeight="1" thickBot="1" x14ac:dyDescent="0.35">
      <c r="A158" s="398" t="s">
        <v>378</v>
      </c>
      <c r="B158" s="376">
        <v>0</v>
      </c>
      <c r="C158" s="376">
        <v>7.1000000000000002E-4</v>
      </c>
      <c r="D158" s="377">
        <v>7.1000000000000002E-4</v>
      </c>
      <c r="E158" s="386" t="s">
        <v>228</v>
      </c>
      <c r="F158" s="376">
        <v>0</v>
      </c>
      <c r="G158" s="377">
        <v>0</v>
      </c>
      <c r="H158" s="379">
        <v>1.2999999999999999E-4</v>
      </c>
      <c r="I158" s="376">
        <v>1.7000000000000001E-4</v>
      </c>
      <c r="J158" s="377">
        <v>1.7000000000000001E-4</v>
      </c>
      <c r="K158" s="387" t="s">
        <v>228</v>
      </c>
    </row>
    <row r="159" spans="1:11" ht="14.4" customHeight="1" thickBot="1" x14ac:dyDescent="0.35">
      <c r="A159" s="398" t="s">
        <v>379</v>
      </c>
      <c r="B159" s="376">
        <v>0</v>
      </c>
      <c r="C159" s="376">
        <v>2.7829999999999999</v>
      </c>
      <c r="D159" s="377">
        <v>2.7829999999999999</v>
      </c>
      <c r="E159" s="386" t="s">
        <v>239</v>
      </c>
      <c r="F159" s="376">
        <v>0</v>
      </c>
      <c r="G159" s="377">
        <v>0</v>
      </c>
      <c r="H159" s="379">
        <v>0</v>
      </c>
      <c r="I159" s="376">
        <v>0</v>
      </c>
      <c r="J159" s="377">
        <v>0</v>
      </c>
      <c r="K159" s="380">
        <v>2</v>
      </c>
    </row>
    <row r="160" spans="1:11" ht="14.4" customHeight="1" thickBot="1" x14ac:dyDescent="0.35">
      <c r="A160" s="397" t="s">
        <v>380</v>
      </c>
      <c r="B160" s="381">
        <v>168</v>
      </c>
      <c r="C160" s="381">
        <v>357.09035</v>
      </c>
      <c r="D160" s="382">
        <v>189.09035</v>
      </c>
      <c r="E160" s="388">
        <v>2.1255377976190002</v>
      </c>
      <c r="F160" s="381">
        <v>294.04401546941898</v>
      </c>
      <c r="G160" s="382">
        <v>49.007335911569001</v>
      </c>
      <c r="H160" s="384">
        <v>69.547380000000004</v>
      </c>
      <c r="I160" s="381">
        <v>93.380350000000007</v>
      </c>
      <c r="J160" s="382">
        <v>44.373014088429997</v>
      </c>
      <c r="K160" s="389">
        <v>0.31757269349900002</v>
      </c>
    </row>
    <row r="161" spans="1:11" ht="14.4" customHeight="1" thickBot="1" x14ac:dyDescent="0.35">
      <c r="A161" s="398" t="s">
        <v>381</v>
      </c>
      <c r="B161" s="376">
        <v>0</v>
      </c>
      <c r="C161" s="376">
        <v>1.7190000000000001</v>
      </c>
      <c r="D161" s="377">
        <v>1.7190000000000001</v>
      </c>
      <c r="E161" s="386" t="s">
        <v>228</v>
      </c>
      <c r="F161" s="376">
        <v>1.674890349697</v>
      </c>
      <c r="G161" s="377">
        <v>0.27914839161600002</v>
      </c>
      <c r="H161" s="379">
        <v>0.126</v>
      </c>
      <c r="I161" s="376">
        <v>0.24</v>
      </c>
      <c r="J161" s="377">
        <v>-3.9148391615999999E-2</v>
      </c>
      <c r="K161" s="380">
        <v>0.14329296245699999</v>
      </c>
    </row>
    <row r="162" spans="1:11" ht="14.4" customHeight="1" thickBot="1" x14ac:dyDescent="0.35">
      <c r="A162" s="398" t="s">
        <v>382</v>
      </c>
      <c r="B162" s="376">
        <v>168</v>
      </c>
      <c r="C162" s="376">
        <v>355.37135000000001</v>
      </c>
      <c r="D162" s="377">
        <v>187.37135000000001</v>
      </c>
      <c r="E162" s="378">
        <v>2.1153056547609999</v>
      </c>
      <c r="F162" s="376">
        <v>292.36912511972201</v>
      </c>
      <c r="G162" s="377">
        <v>48.728187519953003</v>
      </c>
      <c r="H162" s="379">
        <v>69.421379999999999</v>
      </c>
      <c r="I162" s="376">
        <v>93.140349999999998</v>
      </c>
      <c r="J162" s="377">
        <v>44.412162480046</v>
      </c>
      <c r="K162" s="380">
        <v>0.31857108701800002</v>
      </c>
    </row>
    <row r="163" spans="1:11" ht="14.4" customHeight="1" thickBot="1" x14ac:dyDescent="0.35">
      <c r="A163" s="394" t="s">
        <v>383</v>
      </c>
      <c r="B163" s="376">
        <v>3582.4806220491801</v>
      </c>
      <c r="C163" s="376">
        <v>3465.1840499999998</v>
      </c>
      <c r="D163" s="377">
        <v>-117.29657204917901</v>
      </c>
      <c r="E163" s="378">
        <v>0.96725828150199999</v>
      </c>
      <c r="F163" s="376">
        <v>0</v>
      </c>
      <c r="G163" s="377">
        <v>0</v>
      </c>
      <c r="H163" s="379">
        <v>249.65244000000001</v>
      </c>
      <c r="I163" s="376">
        <v>548.01805000000002</v>
      </c>
      <c r="J163" s="377">
        <v>548.01805000000002</v>
      </c>
      <c r="K163" s="387" t="s">
        <v>239</v>
      </c>
    </row>
    <row r="164" spans="1:11" ht="14.4" customHeight="1" thickBot="1" x14ac:dyDescent="0.35">
      <c r="A164" s="399" t="s">
        <v>384</v>
      </c>
      <c r="B164" s="381">
        <v>3582.4806220491801</v>
      </c>
      <c r="C164" s="381">
        <v>3465.1840499999998</v>
      </c>
      <c r="D164" s="382">
        <v>-117.29657204917901</v>
      </c>
      <c r="E164" s="388">
        <v>0.96725828150199999</v>
      </c>
      <c r="F164" s="381">
        <v>0</v>
      </c>
      <c r="G164" s="382">
        <v>0</v>
      </c>
      <c r="H164" s="384">
        <v>249.65244000000001</v>
      </c>
      <c r="I164" s="381">
        <v>548.01805000000002</v>
      </c>
      <c r="J164" s="382">
        <v>548.01805000000002</v>
      </c>
      <c r="K164" s="385" t="s">
        <v>239</v>
      </c>
    </row>
    <row r="165" spans="1:11" ht="14.4" customHeight="1" thickBot="1" x14ac:dyDescent="0.35">
      <c r="A165" s="401" t="s">
        <v>41</v>
      </c>
      <c r="B165" s="381">
        <v>3582.4806220491801</v>
      </c>
      <c r="C165" s="381">
        <v>3465.1840499999998</v>
      </c>
      <c r="D165" s="382">
        <v>-117.29657204917901</v>
      </c>
      <c r="E165" s="388">
        <v>0.96725828150199999</v>
      </c>
      <c r="F165" s="381">
        <v>0</v>
      </c>
      <c r="G165" s="382">
        <v>0</v>
      </c>
      <c r="H165" s="384">
        <v>249.65244000000001</v>
      </c>
      <c r="I165" s="381">
        <v>548.01805000000002</v>
      </c>
      <c r="J165" s="382">
        <v>548.01805000000002</v>
      </c>
      <c r="K165" s="385" t="s">
        <v>239</v>
      </c>
    </row>
    <row r="166" spans="1:11" ht="14.4" customHeight="1" thickBot="1" x14ac:dyDescent="0.35">
      <c r="A166" s="397" t="s">
        <v>385</v>
      </c>
      <c r="B166" s="381">
        <v>50.367290098094003</v>
      </c>
      <c r="C166" s="381">
        <v>43.792749999999998</v>
      </c>
      <c r="D166" s="382">
        <v>-6.5745400980940003</v>
      </c>
      <c r="E166" s="388">
        <v>0.86946805981999997</v>
      </c>
      <c r="F166" s="381">
        <v>0</v>
      </c>
      <c r="G166" s="382">
        <v>0</v>
      </c>
      <c r="H166" s="384">
        <v>3.9180000000000001</v>
      </c>
      <c r="I166" s="381">
        <v>7.8360000000000003</v>
      </c>
      <c r="J166" s="382">
        <v>7.8360000000000003</v>
      </c>
      <c r="K166" s="385" t="s">
        <v>239</v>
      </c>
    </row>
    <row r="167" spans="1:11" ht="14.4" customHeight="1" thickBot="1" x14ac:dyDescent="0.35">
      <c r="A167" s="398" t="s">
        <v>386</v>
      </c>
      <c r="B167" s="376">
        <v>50.367290098094003</v>
      </c>
      <c r="C167" s="376">
        <v>43.792749999999998</v>
      </c>
      <c r="D167" s="377">
        <v>-6.5745400980940003</v>
      </c>
      <c r="E167" s="378">
        <v>0.86946805981999997</v>
      </c>
      <c r="F167" s="376">
        <v>0</v>
      </c>
      <c r="G167" s="377">
        <v>0</v>
      </c>
      <c r="H167" s="379">
        <v>3.9180000000000001</v>
      </c>
      <c r="I167" s="376">
        <v>7.8360000000000003</v>
      </c>
      <c r="J167" s="377">
        <v>7.8360000000000003</v>
      </c>
      <c r="K167" s="387" t="s">
        <v>239</v>
      </c>
    </row>
    <row r="168" spans="1:11" ht="14.4" customHeight="1" thickBot="1" x14ac:dyDescent="0.35">
      <c r="A168" s="397" t="s">
        <v>387</v>
      </c>
      <c r="B168" s="381">
        <v>75.965065872737</v>
      </c>
      <c r="C168" s="381">
        <v>76.467759999999998</v>
      </c>
      <c r="D168" s="382">
        <v>0.50269412726200002</v>
      </c>
      <c r="E168" s="388">
        <v>1.0066174381799999</v>
      </c>
      <c r="F168" s="381">
        <v>0</v>
      </c>
      <c r="G168" s="382">
        <v>0</v>
      </c>
      <c r="H168" s="384">
        <v>6.9518000000000004</v>
      </c>
      <c r="I168" s="381">
        <v>15.5488</v>
      </c>
      <c r="J168" s="382">
        <v>15.5488</v>
      </c>
      <c r="K168" s="385" t="s">
        <v>239</v>
      </c>
    </row>
    <row r="169" spans="1:11" ht="14.4" customHeight="1" thickBot="1" x14ac:dyDescent="0.35">
      <c r="A169" s="398" t="s">
        <v>388</v>
      </c>
      <c r="B169" s="376">
        <v>29.767342166795999</v>
      </c>
      <c r="C169" s="376">
        <v>35.89</v>
      </c>
      <c r="D169" s="377">
        <v>6.1226578332030002</v>
      </c>
      <c r="E169" s="378">
        <v>1.205683725436</v>
      </c>
      <c r="F169" s="376">
        <v>0</v>
      </c>
      <c r="G169" s="377">
        <v>0</v>
      </c>
      <c r="H169" s="379">
        <v>3.7</v>
      </c>
      <c r="I169" s="376">
        <v>9.25</v>
      </c>
      <c r="J169" s="377">
        <v>9.25</v>
      </c>
      <c r="K169" s="387" t="s">
        <v>239</v>
      </c>
    </row>
    <row r="170" spans="1:11" ht="14.4" customHeight="1" thickBot="1" x14ac:dyDescent="0.35">
      <c r="A170" s="398" t="s">
        <v>389</v>
      </c>
      <c r="B170" s="376">
        <v>2.4363767074039999</v>
      </c>
      <c r="C170" s="376">
        <v>5.3600000000000002E-2</v>
      </c>
      <c r="D170" s="377">
        <v>-2.382776707404</v>
      </c>
      <c r="E170" s="378">
        <v>2.1999881971000002E-2</v>
      </c>
      <c r="F170" s="376">
        <v>0</v>
      </c>
      <c r="G170" s="377">
        <v>0</v>
      </c>
      <c r="H170" s="379">
        <v>0</v>
      </c>
      <c r="I170" s="376">
        <v>0</v>
      </c>
      <c r="J170" s="377">
        <v>0</v>
      </c>
      <c r="K170" s="380">
        <v>2</v>
      </c>
    </row>
    <row r="171" spans="1:11" ht="14.4" customHeight="1" thickBot="1" x14ac:dyDescent="0.35">
      <c r="A171" s="398" t="s">
        <v>390</v>
      </c>
      <c r="B171" s="376">
        <v>43.761346998534997</v>
      </c>
      <c r="C171" s="376">
        <v>40.524160000000002</v>
      </c>
      <c r="D171" s="377">
        <v>-3.2371869985349999</v>
      </c>
      <c r="E171" s="378">
        <v>0.92602634012499996</v>
      </c>
      <c r="F171" s="376">
        <v>0</v>
      </c>
      <c r="G171" s="377">
        <v>0</v>
      </c>
      <c r="H171" s="379">
        <v>3.2517999999999998</v>
      </c>
      <c r="I171" s="376">
        <v>6.2988</v>
      </c>
      <c r="J171" s="377">
        <v>6.2988</v>
      </c>
      <c r="K171" s="387" t="s">
        <v>239</v>
      </c>
    </row>
    <row r="172" spans="1:11" ht="14.4" customHeight="1" thickBot="1" x14ac:dyDescent="0.35">
      <c r="A172" s="397" t="s">
        <v>391</v>
      </c>
      <c r="B172" s="381">
        <v>181.31590996225</v>
      </c>
      <c r="C172" s="381">
        <v>167.77928</v>
      </c>
      <c r="D172" s="382">
        <v>-13.536629962249</v>
      </c>
      <c r="E172" s="388">
        <v>0.92534229365099996</v>
      </c>
      <c r="F172" s="381">
        <v>0</v>
      </c>
      <c r="G172" s="382">
        <v>0</v>
      </c>
      <c r="H172" s="384">
        <v>13.590299999999999</v>
      </c>
      <c r="I172" s="381">
        <v>25.503900000000002</v>
      </c>
      <c r="J172" s="382">
        <v>25.503900000000002</v>
      </c>
      <c r="K172" s="385" t="s">
        <v>239</v>
      </c>
    </row>
    <row r="173" spans="1:11" ht="14.4" customHeight="1" thickBot="1" x14ac:dyDescent="0.35">
      <c r="A173" s="398" t="s">
        <v>392</v>
      </c>
      <c r="B173" s="376">
        <v>181.31590996225</v>
      </c>
      <c r="C173" s="376">
        <v>167.77928</v>
      </c>
      <c r="D173" s="377">
        <v>-13.536629962249</v>
      </c>
      <c r="E173" s="378">
        <v>0.92534229365099996</v>
      </c>
      <c r="F173" s="376">
        <v>0</v>
      </c>
      <c r="G173" s="377">
        <v>0</v>
      </c>
      <c r="H173" s="379">
        <v>13.590299999999999</v>
      </c>
      <c r="I173" s="376">
        <v>25.503900000000002</v>
      </c>
      <c r="J173" s="377">
        <v>25.503900000000002</v>
      </c>
      <c r="K173" s="387" t="s">
        <v>239</v>
      </c>
    </row>
    <row r="174" spans="1:11" ht="14.4" customHeight="1" thickBot="1" x14ac:dyDescent="0.35">
      <c r="A174" s="397" t="s">
        <v>393</v>
      </c>
      <c r="B174" s="381">
        <v>0</v>
      </c>
      <c r="C174" s="381">
        <v>5.6959999999999997</v>
      </c>
      <c r="D174" s="382">
        <v>5.6959999999999997</v>
      </c>
      <c r="E174" s="383" t="s">
        <v>228</v>
      </c>
      <c r="F174" s="381">
        <v>0</v>
      </c>
      <c r="G174" s="382">
        <v>0</v>
      </c>
      <c r="H174" s="384">
        <v>0</v>
      </c>
      <c r="I174" s="381">
        <v>0.44400000000000001</v>
      </c>
      <c r="J174" s="382">
        <v>0.44400000000000001</v>
      </c>
      <c r="K174" s="385" t="s">
        <v>239</v>
      </c>
    </row>
    <row r="175" spans="1:11" ht="14.4" customHeight="1" thickBot="1" x14ac:dyDescent="0.35">
      <c r="A175" s="398" t="s">
        <v>394</v>
      </c>
      <c r="B175" s="376">
        <v>0</v>
      </c>
      <c r="C175" s="376">
        <v>5.6959999999999997</v>
      </c>
      <c r="D175" s="377">
        <v>5.6959999999999997</v>
      </c>
      <c r="E175" s="386" t="s">
        <v>228</v>
      </c>
      <c r="F175" s="376">
        <v>0</v>
      </c>
      <c r="G175" s="377">
        <v>0</v>
      </c>
      <c r="H175" s="379">
        <v>0</v>
      </c>
      <c r="I175" s="376">
        <v>0.44400000000000001</v>
      </c>
      <c r="J175" s="377">
        <v>0.44400000000000001</v>
      </c>
      <c r="K175" s="387" t="s">
        <v>239</v>
      </c>
    </row>
    <row r="176" spans="1:11" ht="14.4" customHeight="1" thickBot="1" x14ac:dyDescent="0.35">
      <c r="A176" s="397" t="s">
        <v>395</v>
      </c>
      <c r="B176" s="381">
        <v>250</v>
      </c>
      <c r="C176" s="381">
        <v>228.59584000000001</v>
      </c>
      <c r="D176" s="382">
        <v>-21.404159999998999</v>
      </c>
      <c r="E176" s="388">
        <v>0.91438335999999998</v>
      </c>
      <c r="F176" s="381">
        <v>0</v>
      </c>
      <c r="G176" s="382">
        <v>0</v>
      </c>
      <c r="H176" s="384">
        <v>37.248669999999997</v>
      </c>
      <c r="I176" s="381">
        <v>64.996009999999998</v>
      </c>
      <c r="J176" s="382">
        <v>64.996009999999998</v>
      </c>
      <c r="K176" s="385" t="s">
        <v>239</v>
      </c>
    </row>
    <row r="177" spans="1:11" ht="14.4" customHeight="1" thickBot="1" x14ac:dyDescent="0.35">
      <c r="A177" s="398" t="s">
        <v>396</v>
      </c>
      <c r="B177" s="376">
        <v>250</v>
      </c>
      <c r="C177" s="376">
        <v>228.59584000000001</v>
      </c>
      <c r="D177" s="377">
        <v>-21.404159999998999</v>
      </c>
      <c r="E177" s="378">
        <v>0.91438335999999998</v>
      </c>
      <c r="F177" s="376">
        <v>0</v>
      </c>
      <c r="G177" s="377">
        <v>0</v>
      </c>
      <c r="H177" s="379">
        <v>37.248669999999997</v>
      </c>
      <c r="I177" s="376">
        <v>64.996009999999998</v>
      </c>
      <c r="J177" s="377">
        <v>64.996009999999998</v>
      </c>
      <c r="K177" s="387" t="s">
        <v>239</v>
      </c>
    </row>
    <row r="178" spans="1:11" ht="14.4" customHeight="1" thickBot="1" x14ac:dyDescent="0.35">
      <c r="A178" s="397" t="s">
        <v>397</v>
      </c>
      <c r="B178" s="381">
        <v>3024.8323561161001</v>
      </c>
      <c r="C178" s="381">
        <v>2942.8524200000002</v>
      </c>
      <c r="D178" s="382">
        <v>-81.979936116098003</v>
      </c>
      <c r="E178" s="388">
        <v>0.97289769267600001</v>
      </c>
      <c r="F178" s="381">
        <v>0</v>
      </c>
      <c r="G178" s="382">
        <v>0</v>
      </c>
      <c r="H178" s="384">
        <v>187.94367</v>
      </c>
      <c r="I178" s="381">
        <v>433.68934000000002</v>
      </c>
      <c r="J178" s="382">
        <v>433.68934000000002</v>
      </c>
      <c r="K178" s="385" t="s">
        <v>239</v>
      </c>
    </row>
    <row r="179" spans="1:11" ht="14.4" customHeight="1" thickBot="1" x14ac:dyDescent="0.35">
      <c r="A179" s="398" t="s">
        <v>398</v>
      </c>
      <c r="B179" s="376">
        <v>3024.8323561161001</v>
      </c>
      <c r="C179" s="376">
        <v>2942.8524200000002</v>
      </c>
      <c r="D179" s="377">
        <v>-81.979936116098003</v>
      </c>
      <c r="E179" s="378">
        <v>0.97289769267600001</v>
      </c>
      <c r="F179" s="376">
        <v>0</v>
      </c>
      <c r="G179" s="377">
        <v>0</v>
      </c>
      <c r="H179" s="379">
        <v>187.94367</v>
      </c>
      <c r="I179" s="376">
        <v>433.68934000000002</v>
      </c>
      <c r="J179" s="377">
        <v>433.68934000000002</v>
      </c>
      <c r="K179" s="387" t="s">
        <v>239</v>
      </c>
    </row>
    <row r="180" spans="1:11" ht="14.4" customHeight="1" thickBot="1" x14ac:dyDescent="0.35">
      <c r="A180" s="402"/>
      <c r="B180" s="376">
        <v>-13694.4005041372</v>
      </c>
      <c r="C180" s="376">
        <v>-12123.70984</v>
      </c>
      <c r="D180" s="377">
        <v>1570.69066413724</v>
      </c>
      <c r="E180" s="378">
        <v>0.88530416766499997</v>
      </c>
      <c r="F180" s="376">
        <v>-8945.3080804943093</v>
      </c>
      <c r="G180" s="377">
        <v>-1490.8846800823801</v>
      </c>
      <c r="H180" s="379">
        <v>-475.17696999999998</v>
      </c>
      <c r="I180" s="376">
        <v>-1596.77998</v>
      </c>
      <c r="J180" s="377">
        <v>-105.895299917616</v>
      </c>
      <c r="K180" s="380">
        <v>0.178504749711</v>
      </c>
    </row>
    <row r="181" spans="1:11" ht="14.4" customHeight="1" thickBot="1" x14ac:dyDescent="0.35">
      <c r="A181" s="403" t="s">
        <v>53</v>
      </c>
      <c r="B181" s="390">
        <v>-13694.4005041372</v>
      </c>
      <c r="C181" s="390">
        <v>-12123.70984</v>
      </c>
      <c r="D181" s="391">
        <v>1570.69066413724</v>
      </c>
      <c r="E181" s="392">
        <v>-0.94321236664700003</v>
      </c>
      <c r="F181" s="390">
        <v>-8945.3080804943093</v>
      </c>
      <c r="G181" s="391">
        <v>-1490.8846800823801</v>
      </c>
      <c r="H181" s="390">
        <v>-475.17696999999998</v>
      </c>
      <c r="I181" s="390">
        <v>-1596.77998</v>
      </c>
      <c r="J181" s="391">
        <v>-105.895299917617</v>
      </c>
      <c r="K181" s="393">
        <v>0.178504749711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399</v>
      </c>
      <c r="B5" s="405" t="s">
        <v>400</v>
      </c>
      <c r="C5" s="406" t="s">
        <v>401</v>
      </c>
      <c r="D5" s="406" t="s">
        <v>401</v>
      </c>
      <c r="E5" s="406"/>
      <c r="F5" s="406" t="s">
        <v>401</v>
      </c>
      <c r="G5" s="406" t="s">
        <v>401</v>
      </c>
      <c r="H5" s="406" t="s">
        <v>401</v>
      </c>
      <c r="I5" s="407" t="s">
        <v>401</v>
      </c>
      <c r="J5" s="408" t="s">
        <v>56</v>
      </c>
    </row>
    <row r="6" spans="1:10" ht="14.4" customHeight="1" x14ac:dyDescent="0.3">
      <c r="A6" s="404" t="s">
        <v>399</v>
      </c>
      <c r="B6" s="405" t="s">
        <v>236</v>
      </c>
      <c r="C6" s="406">
        <v>17.38729</v>
      </c>
      <c r="D6" s="406">
        <v>44.866129999999998</v>
      </c>
      <c r="E6" s="406"/>
      <c r="F6" s="406">
        <v>56.108890000000002</v>
      </c>
      <c r="G6" s="406">
        <v>44.670254661027165</v>
      </c>
      <c r="H6" s="406">
        <v>11.438635338972837</v>
      </c>
      <c r="I6" s="407">
        <v>1.2560682813602257</v>
      </c>
      <c r="J6" s="408" t="s">
        <v>1</v>
      </c>
    </row>
    <row r="7" spans="1:10" ht="14.4" customHeight="1" x14ac:dyDescent="0.3">
      <c r="A7" s="404" t="s">
        <v>399</v>
      </c>
      <c r="B7" s="405" t="s">
        <v>237</v>
      </c>
      <c r="C7" s="406">
        <v>0.16994999999999999</v>
      </c>
      <c r="D7" s="406">
        <v>0.52488999999999997</v>
      </c>
      <c r="E7" s="406"/>
      <c r="F7" s="406">
        <v>0.32958999999999999</v>
      </c>
      <c r="G7" s="406">
        <v>0.33333342521850001</v>
      </c>
      <c r="H7" s="406">
        <v>-3.7434252185000183E-3</v>
      </c>
      <c r="I7" s="407">
        <v>0.98876972744018632</v>
      </c>
      <c r="J7" s="408" t="s">
        <v>1</v>
      </c>
    </row>
    <row r="8" spans="1:10" ht="14.4" customHeight="1" x14ac:dyDescent="0.3">
      <c r="A8" s="404" t="s">
        <v>399</v>
      </c>
      <c r="B8" s="405" t="s">
        <v>238</v>
      </c>
      <c r="C8" s="406" t="s">
        <v>401</v>
      </c>
      <c r="D8" s="406">
        <v>0.10105</v>
      </c>
      <c r="E8" s="406"/>
      <c r="F8" s="406">
        <v>0</v>
      </c>
      <c r="G8" s="406">
        <v>1.6841671309166667E-2</v>
      </c>
      <c r="H8" s="406">
        <v>-1.6841671309166667E-2</v>
      </c>
      <c r="I8" s="407">
        <v>0</v>
      </c>
      <c r="J8" s="408" t="s">
        <v>1</v>
      </c>
    </row>
    <row r="9" spans="1:10" ht="14.4" customHeight="1" x14ac:dyDescent="0.3">
      <c r="A9" s="404" t="s">
        <v>399</v>
      </c>
      <c r="B9" s="405" t="s">
        <v>240</v>
      </c>
      <c r="C9" s="406">
        <v>7.3025000000000002</v>
      </c>
      <c r="D9" s="406">
        <v>8.2071000000000005</v>
      </c>
      <c r="E9" s="406"/>
      <c r="F9" s="406">
        <v>0</v>
      </c>
      <c r="G9" s="406">
        <v>9.1666691935103337</v>
      </c>
      <c r="H9" s="406">
        <v>-9.1666691935103337</v>
      </c>
      <c r="I9" s="407">
        <v>0</v>
      </c>
      <c r="J9" s="408" t="s">
        <v>1</v>
      </c>
    </row>
    <row r="10" spans="1:10" ht="14.4" customHeight="1" x14ac:dyDescent="0.3">
      <c r="A10" s="404" t="s">
        <v>399</v>
      </c>
      <c r="B10" s="405" t="s">
        <v>402</v>
      </c>
      <c r="C10" s="406">
        <v>24.859740000000002</v>
      </c>
      <c r="D10" s="406">
        <v>53.699169999999995</v>
      </c>
      <c r="E10" s="406"/>
      <c r="F10" s="406">
        <v>56.438480000000006</v>
      </c>
      <c r="G10" s="406">
        <v>54.187098951065167</v>
      </c>
      <c r="H10" s="406">
        <v>2.2513810489348387</v>
      </c>
      <c r="I10" s="407">
        <v>1.0415482853394311</v>
      </c>
      <c r="J10" s="408" t="s">
        <v>403</v>
      </c>
    </row>
    <row r="12" spans="1:10" ht="14.4" customHeight="1" x14ac:dyDescent="0.3">
      <c r="A12" s="404" t="s">
        <v>399</v>
      </c>
      <c r="B12" s="405" t="s">
        <v>400</v>
      </c>
      <c r="C12" s="406" t="s">
        <v>401</v>
      </c>
      <c r="D12" s="406" t="s">
        <v>401</v>
      </c>
      <c r="E12" s="406"/>
      <c r="F12" s="406" t="s">
        <v>401</v>
      </c>
      <c r="G12" s="406" t="s">
        <v>401</v>
      </c>
      <c r="H12" s="406" t="s">
        <v>401</v>
      </c>
      <c r="I12" s="407" t="s">
        <v>401</v>
      </c>
      <c r="J12" s="408" t="s">
        <v>56</v>
      </c>
    </row>
    <row r="13" spans="1:10" ht="14.4" customHeight="1" x14ac:dyDescent="0.3">
      <c r="A13" s="404" t="s">
        <v>404</v>
      </c>
      <c r="B13" s="405" t="s">
        <v>405</v>
      </c>
      <c r="C13" s="406" t="s">
        <v>401</v>
      </c>
      <c r="D13" s="406" t="s">
        <v>401</v>
      </c>
      <c r="E13" s="406"/>
      <c r="F13" s="406" t="s">
        <v>401</v>
      </c>
      <c r="G13" s="406" t="s">
        <v>401</v>
      </c>
      <c r="H13" s="406" t="s">
        <v>401</v>
      </c>
      <c r="I13" s="407" t="s">
        <v>401</v>
      </c>
      <c r="J13" s="408" t="s">
        <v>0</v>
      </c>
    </row>
    <row r="14" spans="1:10" ht="14.4" customHeight="1" x14ac:dyDescent="0.3">
      <c r="A14" s="404" t="s">
        <v>404</v>
      </c>
      <c r="B14" s="405" t="s">
        <v>236</v>
      </c>
      <c r="C14" s="406">
        <v>17.38729</v>
      </c>
      <c r="D14" s="406">
        <v>44.866129999999998</v>
      </c>
      <c r="E14" s="406"/>
      <c r="F14" s="406">
        <v>56.108890000000002</v>
      </c>
      <c r="G14" s="406">
        <v>44.670254661027165</v>
      </c>
      <c r="H14" s="406">
        <v>11.438635338972837</v>
      </c>
      <c r="I14" s="407">
        <v>1.2560682813602257</v>
      </c>
      <c r="J14" s="408" t="s">
        <v>1</v>
      </c>
    </row>
    <row r="15" spans="1:10" ht="14.4" customHeight="1" x14ac:dyDescent="0.3">
      <c r="A15" s="404" t="s">
        <v>404</v>
      </c>
      <c r="B15" s="405" t="s">
        <v>237</v>
      </c>
      <c r="C15" s="406">
        <v>0.16994999999999999</v>
      </c>
      <c r="D15" s="406">
        <v>0.52488999999999997</v>
      </c>
      <c r="E15" s="406"/>
      <c r="F15" s="406">
        <v>0.32958999999999999</v>
      </c>
      <c r="G15" s="406">
        <v>0.33333342521850001</v>
      </c>
      <c r="H15" s="406">
        <v>-3.7434252185000183E-3</v>
      </c>
      <c r="I15" s="407">
        <v>0.98876972744018632</v>
      </c>
      <c r="J15" s="408" t="s">
        <v>1</v>
      </c>
    </row>
    <row r="16" spans="1:10" ht="14.4" customHeight="1" x14ac:dyDescent="0.3">
      <c r="A16" s="404" t="s">
        <v>404</v>
      </c>
      <c r="B16" s="405" t="s">
        <v>238</v>
      </c>
      <c r="C16" s="406" t="s">
        <v>401</v>
      </c>
      <c r="D16" s="406">
        <v>0.10105</v>
      </c>
      <c r="E16" s="406"/>
      <c r="F16" s="406">
        <v>0</v>
      </c>
      <c r="G16" s="406">
        <v>1.6841671309166667E-2</v>
      </c>
      <c r="H16" s="406">
        <v>-1.6841671309166667E-2</v>
      </c>
      <c r="I16" s="407">
        <v>0</v>
      </c>
      <c r="J16" s="408" t="s">
        <v>1</v>
      </c>
    </row>
    <row r="17" spans="1:10" ht="14.4" customHeight="1" x14ac:dyDescent="0.3">
      <c r="A17" s="404" t="s">
        <v>404</v>
      </c>
      <c r="B17" s="405" t="s">
        <v>240</v>
      </c>
      <c r="C17" s="406">
        <v>7.3025000000000002</v>
      </c>
      <c r="D17" s="406">
        <v>8.2071000000000005</v>
      </c>
      <c r="E17" s="406"/>
      <c r="F17" s="406">
        <v>0</v>
      </c>
      <c r="G17" s="406">
        <v>9.1666691935103337</v>
      </c>
      <c r="H17" s="406">
        <v>-9.1666691935103337</v>
      </c>
      <c r="I17" s="407">
        <v>0</v>
      </c>
      <c r="J17" s="408" t="s">
        <v>1</v>
      </c>
    </row>
    <row r="18" spans="1:10" ht="14.4" customHeight="1" x14ac:dyDescent="0.3">
      <c r="A18" s="404" t="s">
        <v>404</v>
      </c>
      <c r="B18" s="405" t="s">
        <v>406</v>
      </c>
      <c r="C18" s="406">
        <v>24.859740000000002</v>
      </c>
      <c r="D18" s="406">
        <v>53.699169999999995</v>
      </c>
      <c r="E18" s="406"/>
      <c r="F18" s="406">
        <v>56.438480000000006</v>
      </c>
      <c r="G18" s="406">
        <v>54.187098951065167</v>
      </c>
      <c r="H18" s="406">
        <v>2.2513810489348387</v>
      </c>
      <c r="I18" s="407">
        <v>1.0415482853394311</v>
      </c>
      <c r="J18" s="408" t="s">
        <v>407</v>
      </c>
    </row>
    <row r="19" spans="1:10" ht="14.4" customHeight="1" x14ac:dyDescent="0.3">
      <c r="A19" s="404" t="s">
        <v>401</v>
      </c>
      <c r="B19" s="405" t="s">
        <v>401</v>
      </c>
      <c r="C19" s="406" t="s">
        <v>401</v>
      </c>
      <c r="D19" s="406" t="s">
        <v>401</v>
      </c>
      <c r="E19" s="406"/>
      <c r="F19" s="406" t="s">
        <v>401</v>
      </c>
      <c r="G19" s="406" t="s">
        <v>401</v>
      </c>
      <c r="H19" s="406" t="s">
        <v>401</v>
      </c>
      <c r="I19" s="407" t="s">
        <v>401</v>
      </c>
      <c r="J19" s="408" t="s">
        <v>408</v>
      </c>
    </row>
    <row r="20" spans="1:10" ht="14.4" customHeight="1" x14ac:dyDescent="0.3">
      <c r="A20" s="404" t="s">
        <v>399</v>
      </c>
      <c r="B20" s="405" t="s">
        <v>402</v>
      </c>
      <c r="C20" s="406">
        <v>24.859740000000002</v>
      </c>
      <c r="D20" s="406">
        <v>53.699169999999995</v>
      </c>
      <c r="E20" s="406"/>
      <c r="F20" s="406">
        <v>56.438480000000006</v>
      </c>
      <c r="G20" s="406">
        <v>54.187098951065167</v>
      </c>
      <c r="H20" s="406">
        <v>2.2513810489348387</v>
      </c>
      <c r="I20" s="407">
        <v>1.0415482853394311</v>
      </c>
      <c r="J20" s="408" t="s">
        <v>403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1.10937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122.85964337896266</v>
      </c>
      <c r="M3" s="84">
        <f>SUBTOTAL(9,M5:M1048576)</f>
        <v>629</v>
      </c>
      <c r="N3" s="85">
        <f>SUBTOTAL(9,N5:N1048576)</f>
        <v>77278.715685367511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399</v>
      </c>
      <c r="B5" s="417" t="s">
        <v>400</v>
      </c>
      <c r="C5" s="418" t="s">
        <v>404</v>
      </c>
      <c r="D5" s="419" t="s">
        <v>584</v>
      </c>
      <c r="E5" s="418" t="s">
        <v>409</v>
      </c>
      <c r="F5" s="419" t="s">
        <v>585</v>
      </c>
      <c r="G5" s="418" t="s">
        <v>410</v>
      </c>
      <c r="H5" s="418" t="s">
        <v>411</v>
      </c>
      <c r="I5" s="418" t="s">
        <v>411</v>
      </c>
      <c r="J5" s="418" t="s">
        <v>412</v>
      </c>
      <c r="K5" s="418" t="s">
        <v>413</v>
      </c>
      <c r="L5" s="420">
        <v>92.949999999999932</v>
      </c>
      <c r="M5" s="420">
        <v>1</v>
      </c>
      <c r="N5" s="421">
        <v>92.949999999999932</v>
      </c>
    </row>
    <row r="6" spans="1:14" ht="14.4" customHeight="1" x14ac:dyDescent="0.3">
      <c r="A6" s="422" t="s">
        <v>399</v>
      </c>
      <c r="B6" s="423" t="s">
        <v>400</v>
      </c>
      <c r="C6" s="424" t="s">
        <v>404</v>
      </c>
      <c r="D6" s="425" t="s">
        <v>584</v>
      </c>
      <c r="E6" s="424" t="s">
        <v>409</v>
      </c>
      <c r="F6" s="425" t="s">
        <v>585</v>
      </c>
      <c r="G6" s="424" t="s">
        <v>410</v>
      </c>
      <c r="H6" s="424" t="s">
        <v>414</v>
      </c>
      <c r="I6" s="424" t="s">
        <v>415</v>
      </c>
      <c r="J6" s="424" t="s">
        <v>416</v>
      </c>
      <c r="K6" s="424" t="s">
        <v>417</v>
      </c>
      <c r="L6" s="426">
        <v>87.030000000000015</v>
      </c>
      <c r="M6" s="426">
        <v>3</v>
      </c>
      <c r="N6" s="427">
        <v>261.09000000000003</v>
      </c>
    </row>
    <row r="7" spans="1:14" ht="14.4" customHeight="1" x14ac:dyDescent="0.3">
      <c r="A7" s="422" t="s">
        <v>399</v>
      </c>
      <c r="B7" s="423" t="s">
        <v>400</v>
      </c>
      <c r="C7" s="424" t="s">
        <v>404</v>
      </c>
      <c r="D7" s="425" t="s">
        <v>584</v>
      </c>
      <c r="E7" s="424" t="s">
        <v>409</v>
      </c>
      <c r="F7" s="425" t="s">
        <v>585</v>
      </c>
      <c r="G7" s="424" t="s">
        <v>410</v>
      </c>
      <c r="H7" s="424" t="s">
        <v>418</v>
      </c>
      <c r="I7" s="424" t="s">
        <v>419</v>
      </c>
      <c r="J7" s="424" t="s">
        <v>420</v>
      </c>
      <c r="K7" s="424" t="s">
        <v>421</v>
      </c>
      <c r="L7" s="426">
        <v>100.76000000000003</v>
      </c>
      <c r="M7" s="426">
        <v>1</v>
      </c>
      <c r="N7" s="427">
        <v>100.76000000000003</v>
      </c>
    </row>
    <row r="8" spans="1:14" ht="14.4" customHeight="1" x14ac:dyDescent="0.3">
      <c r="A8" s="422" t="s">
        <v>399</v>
      </c>
      <c r="B8" s="423" t="s">
        <v>400</v>
      </c>
      <c r="C8" s="424" t="s">
        <v>404</v>
      </c>
      <c r="D8" s="425" t="s">
        <v>584</v>
      </c>
      <c r="E8" s="424" t="s">
        <v>409</v>
      </c>
      <c r="F8" s="425" t="s">
        <v>585</v>
      </c>
      <c r="G8" s="424" t="s">
        <v>410</v>
      </c>
      <c r="H8" s="424" t="s">
        <v>422</v>
      </c>
      <c r="I8" s="424" t="s">
        <v>423</v>
      </c>
      <c r="J8" s="424" t="s">
        <v>424</v>
      </c>
      <c r="K8" s="424" t="s">
        <v>425</v>
      </c>
      <c r="L8" s="426">
        <v>59.389999999999979</v>
      </c>
      <c r="M8" s="426">
        <v>1</v>
      </c>
      <c r="N8" s="427">
        <v>59.389999999999979</v>
      </c>
    </row>
    <row r="9" spans="1:14" ht="14.4" customHeight="1" x14ac:dyDescent="0.3">
      <c r="A9" s="422" t="s">
        <v>399</v>
      </c>
      <c r="B9" s="423" t="s">
        <v>400</v>
      </c>
      <c r="C9" s="424" t="s">
        <v>404</v>
      </c>
      <c r="D9" s="425" t="s">
        <v>584</v>
      </c>
      <c r="E9" s="424" t="s">
        <v>409</v>
      </c>
      <c r="F9" s="425" t="s">
        <v>585</v>
      </c>
      <c r="G9" s="424" t="s">
        <v>410</v>
      </c>
      <c r="H9" s="424" t="s">
        <v>426</v>
      </c>
      <c r="I9" s="424" t="s">
        <v>427</v>
      </c>
      <c r="J9" s="424" t="s">
        <v>428</v>
      </c>
      <c r="K9" s="424" t="s">
        <v>429</v>
      </c>
      <c r="L9" s="426">
        <v>88.720000000000041</v>
      </c>
      <c r="M9" s="426">
        <v>1</v>
      </c>
      <c r="N9" s="427">
        <v>88.720000000000041</v>
      </c>
    </row>
    <row r="10" spans="1:14" ht="14.4" customHeight="1" x14ac:dyDescent="0.3">
      <c r="A10" s="422" t="s">
        <v>399</v>
      </c>
      <c r="B10" s="423" t="s">
        <v>400</v>
      </c>
      <c r="C10" s="424" t="s">
        <v>404</v>
      </c>
      <c r="D10" s="425" t="s">
        <v>584</v>
      </c>
      <c r="E10" s="424" t="s">
        <v>409</v>
      </c>
      <c r="F10" s="425" t="s">
        <v>585</v>
      </c>
      <c r="G10" s="424" t="s">
        <v>410</v>
      </c>
      <c r="H10" s="424" t="s">
        <v>430</v>
      </c>
      <c r="I10" s="424" t="s">
        <v>431</v>
      </c>
      <c r="J10" s="424" t="s">
        <v>432</v>
      </c>
      <c r="K10" s="424" t="s">
        <v>433</v>
      </c>
      <c r="L10" s="426">
        <v>117.40979170856863</v>
      </c>
      <c r="M10" s="426">
        <v>4</v>
      </c>
      <c r="N10" s="427">
        <v>469.63916683427453</v>
      </c>
    </row>
    <row r="11" spans="1:14" ht="14.4" customHeight="1" x14ac:dyDescent="0.3">
      <c r="A11" s="422" t="s">
        <v>399</v>
      </c>
      <c r="B11" s="423" t="s">
        <v>400</v>
      </c>
      <c r="C11" s="424" t="s">
        <v>404</v>
      </c>
      <c r="D11" s="425" t="s">
        <v>584</v>
      </c>
      <c r="E11" s="424" t="s">
        <v>409</v>
      </c>
      <c r="F11" s="425" t="s">
        <v>585</v>
      </c>
      <c r="G11" s="424" t="s">
        <v>410</v>
      </c>
      <c r="H11" s="424" t="s">
        <v>434</v>
      </c>
      <c r="I11" s="424" t="s">
        <v>435</v>
      </c>
      <c r="J11" s="424" t="s">
        <v>436</v>
      </c>
      <c r="K11" s="424" t="s">
        <v>437</v>
      </c>
      <c r="L11" s="426">
        <v>151.89142857142855</v>
      </c>
      <c r="M11" s="426">
        <v>7</v>
      </c>
      <c r="N11" s="427">
        <v>1063.2399999999998</v>
      </c>
    </row>
    <row r="12" spans="1:14" ht="14.4" customHeight="1" x14ac:dyDescent="0.3">
      <c r="A12" s="422" t="s">
        <v>399</v>
      </c>
      <c r="B12" s="423" t="s">
        <v>400</v>
      </c>
      <c r="C12" s="424" t="s">
        <v>404</v>
      </c>
      <c r="D12" s="425" t="s">
        <v>584</v>
      </c>
      <c r="E12" s="424" t="s">
        <v>409</v>
      </c>
      <c r="F12" s="425" t="s">
        <v>585</v>
      </c>
      <c r="G12" s="424" t="s">
        <v>410</v>
      </c>
      <c r="H12" s="424" t="s">
        <v>438</v>
      </c>
      <c r="I12" s="424" t="s">
        <v>439</v>
      </c>
      <c r="J12" s="424" t="s">
        <v>440</v>
      </c>
      <c r="K12" s="424" t="s">
        <v>441</v>
      </c>
      <c r="L12" s="426">
        <v>35.930000000000014</v>
      </c>
      <c r="M12" s="426">
        <v>1</v>
      </c>
      <c r="N12" s="427">
        <v>35.930000000000014</v>
      </c>
    </row>
    <row r="13" spans="1:14" ht="14.4" customHeight="1" x14ac:dyDescent="0.3">
      <c r="A13" s="422" t="s">
        <v>399</v>
      </c>
      <c r="B13" s="423" t="s">
        <v>400</v>
      </c>
      <c r="C13" s="424" t="s">
        <v>404</v>
      </c>
      <c r="D13" s="425" t="s">
        <v>584</v>
      </c>
      <c r="E13" s="424" t="s">
        <v>409</v>
      </c>
      <c r="F13" s="425" t="s">
        <v>585</v>
      </c>
      <c r="G13" s="424" t="s">
        <v>410</v>
      </c>
      <c r="H13" s="424" t="s">
        <v>442</v>
      </c>
      <c r="I13" s="424" t="s">
        <v>443</v>
      </c>
      <c r="J13" s="424" t="s">
        <v>444</v>
      </c>
      <c r="K13" s="424" t="s">
        <v>445</v>
      </c>
      <c r="L13" s="426">
        <v>45.190000000000005</v>
      </c>
      <c r="M13" s="426">
        <v>1</v>
      </c>
      <c r="N13" s="427">
        <v>45.190000000000005</v>
      </c>
    </row>
    <row r="14" spans="1:14" ht="14.4" customHeight="1" x14ac:dyDescent="0.3">
      <c r="A14" s="422" t="s">
        <v>399</v>
      </c>
      <c r="B14" s="423" t="s">
        <v>400</v>
      </c>
      <c r="C14" s="424" t="s">
        <v>404</v>
      </c>
      <c r="D14" s="425" t="s">
        <v>584</v>
      </c>
      <c r="E14" s="424" t="s">
        <v>409</v>
      </c>
      <c r="F14" s="425" t="s">
        <v>585</v>
      </c>
      <c r="G14" s="424" t="s">
        <v>410</v>
      </c>
      <c r="H14" s="424" t="s">
        <v>446</v>
      </c>
      <c r="I14" s="424" t="s">
        <v>447</v>
      </c>
      <c r="J14" s="424" t="s">
        <v>448</v>
      </c>
      <c r="K14" s="424" t="s">
        <v>449</v>
      </c>
      <c r="L14" s="426">
        <v>27.669999999999998</v>
      </c>
      <c r="M14" s="426">
        <v>1</v>
      </c>
      <c r="N14" s="427">
        <v>27.669999999999998</v>
      </c>
    </row>
    <row r="15" spans="1:14" ht="14.4" customHeight="1" x14ac:dyDescent="0.3">
      <c r="A15" s="422" t="s">
        <v>399</v>
      </c>
      <c r="B15" s="423" t="s">
        <v>400</v>
      </c>
      <c r="C15" s="424" t="s">
        <v>404</v>
      </c>
      <c r="D15" s="425" t="s">
        <v>584</v>
      </c>
      <c r="E15" s="424" t="s">
        <v>409</v>
      </c>
      <c r="F15" s="425" t="s">
        <v>585</v>
      </c>
      <c r="G15" s="424" t="s">
        <v>410</v>
      </c>
      <c r="H15" s="424" t="s">
        <v>450</v>
      </c>
      <c r="I15" s="424" t="s">
        <v>451</v>
      </c>
      <c r="J15" s="424" t="s">
        <v>452</v>
      </c>
      <c r="K15" s="424"/>
      <c r="L15" s="426">
        <v>37.43450895129336</v>
      </c>
      <c r="M15" s="426">
        <v>18</v>
      </c>
      <c r="N15" s="427">
        <v>673.82116112328049</v>
      </c>
    </row>
    <row r="16" spans="1:14" ht="14.4" customHeight="1" x14ac:dyDescent="0.3">
      <c r="A16" s="422" t="s">
        <v>399</v>
      </c>
      <c r="B16" s="423" t="s">
        <v>400</v>
      </c>
      <c r="C16" s="424" t="s">
        <v>404</v>
      </c>
      <c r="D16" s="425" t="s">
        <v>584</v>
      </c>
      <c r="E16" s="424" t="s">
        <v>409</v>
      </c>
      <c r="F16" s="425" t="s">
        <v>585</v>
      </c>
      <c r="G16" s="424" t="s">
        <v>410</v>
      </c>
      <c r="H16" s="424" t="s">
        <v>453</v>
      </c>
      <c r="I16" s="424" t="s">
        <v>454</v>
      </c>
      <c r="J16" s="424" t="s">
        <v>455</v>
      </c>
      <c r="K16" s="424" t="s">
        <v>456</v>
      </c>
      <c r="L16" s="426">
        <v>152.18607134018472</v>
      </c>
      <c r="M16" s="426">
        <v>250</v>
      </c>
      <c r="N16" s="427">
        <v>38046.517835046179</v>
      </c>
    </row>
    <row r="17" spans="1:14" ht="14.4" customHeight="1" x14ac:dyDescent="0.3">
      <c r="A17" s="422" t="s">
        <v>399</v>
      </c>
      <c r="B17" s="423" t="s">
        <v>400</v>
      </c>
      <c r="C17" s="424" t="s">
        <v>404</v>
      </c>
      <c r="D17" s="425" t="s">
        <v>584</v>
      </c>
      <c r="E17" s="424" t="s">
        <v>409</v>
      </c>
      <c r="F17" s="425" t="s">
        <v>585</v>
      </c>
      <c r="G17" s="424" t="s">
        <v>410</v>
      </c>
      <c r="H17" s="424" t="s">
        <v>457</v>
      </c>
      <c r="I17" s="424" t="s">
        <v>451</v>
      </c>
      <c r="J17" s="424" t="s">
        <v>458</v>
      </c>
      <c r="K17" s="424"/>
      <c r="L17" s="426">
        <v>101.02658151079403</v>
      </c>
      <c r="M17" s="426">
        <v>1</v>
      </c>
      <c r="N17" s="427">
        <v>101.02658151079403</v>
      </c>
    </row>
    <row r="18" spans="1:14" ht="14.4" customHeight="1" x14ac:dyDescent="0.3">
      <c r="A18" s="422" t="s">
        <v>399</v>
      </c>
      <c r="B18" s="423" t="s">
        <v>400</v>
      </c>
      <c r="C18" s="424" t="s">
        <v>404</v>
      </c>
      <c r="D18" s="425" t="s">
        <v>584</v>
      </c>
      <c r="E18" s="424" t="s">
        <v>409</v>
      </c>
      <c r="F18" s="425" t="s">
        <v>585</v>
      </c>
      <c r="G18" s="424" t="s">
        <v>410</v>
      </c>
      <c r="H18" s="424" t="s">
        <v>459</v>
      </c>
      <c r="I18" s="424" t="s">
        <v>451</v>
      </c>
      <c r="J18" s="424" t="s">
        <v>460</v>
      </c>
      <c r="K18" s="424"/>
      <c r="L18" s="426">
        <v>46.319999999999986</v>
      </c>
      <c r="M18" s="426">
        <v>1</v>
      </c>
      <c r="N18" s="427">
        <v>46.319999999999986</v>
      </c>
    </row>
    <row r="19" spans="1:14" ht="14.4" customHeight="1" x14ac:dyDescent="0.3">
      <c r="A19" s="422" t="s">
        <v>399</v>
      </c>
      <c r="B19" s="423" t="s">
        <v>400</v>
      </c>
      <c r="C19" s="424" t="s">
        <v>404</v>
      </c>
      <c r="D19" s="425" t="s">
        <v>584</v>
      </c>
      <c r="E19" s="424" t="s">
        <v>409</v>
      </c>
      <c r="F19" s="425" t="s">
        <v>585</v>
      </c>
      <c r="G19" s="424" t="s">
        <v>410</v>
      </c>
      <c r="H19" s="424" t="s">
        <v>461</v>
      </c>
      <c r="I19" s="424" t="s">
        <v>451</v>
      </c>
      <c r="J19" s="424" t="s">
        <v>462</v>
      </c>
      <c r="K19" s="424"/>
      <c r="L19" s="426">
        <v>465.0749132486186</v>
      </c>
      <c r="M19" s="426">
        <v>13</v>
      </c>
      <c r="N19" s="427">
        <v>6045.9738722320417</v>
      </c>
    </row>
    <row r="20" spans="1:14" ht="14.4" customHeight="1" x14ac:dyDescent="0.3">
      <c r="A20" s="422" t="s">
        <v>399</v>
      </c>
      <c r="B20" s="423" t="s">
        <v>400</v>
      </c>
      <c r="C20" s="424" t="s">
        <v>404</v>
      </c>
      <c r="D20" s="425" t="s">
        <v>584</v>
      </c>
      <c r="E20" s="424" t="s">
        <v>409</v>
      </c>
      <c r="F20" s="425" t="s">
        <v>585</v>
      </c>
      <c r="G20" s="424" t="s">
        <v>410</v>
      </c>
      <c r="H20" s="424" t="s">
        <v>463</v>
      </c>
      <c r="I20" s="424" t="s">
        <v>464</v>
      </c>
      <c r="J20" s="424" t="s">
        <v>465</v>
      </c>
      <c r="K20" s="424" t="s">
        <v>466</v>
      </c>
      <c r="L20" s="426">
        <v>26.910000000000004</v>
      </c>
      <c r="M20" s="426">
        <v>1</v>
      </c>
      <c r="N20" s="427">
        <v>26.910000000000004</v>
      </c>
    </row>
    <row r="21" spans="1:14" ht="14.4" customHeight="1" x14ac:dyDescent="0.3">
      <c r="A21" s="422" t="s">
        <v>399</v>
      </c>
      <c r="B21" s="423" t="s">
        <v>400</v>
      </c>
      <c r="C21" s="424" t="s">
        <v>404</v>
      </c>
      <c r="D21" s="425" t="s">
        <v>584</v>
      </c>
      <c r="E21" s="424" t="s">
        <v>409</v>
      </c>
      <c r="F21" s="425" t="s">
        <v>585</v>
      </c>
      <c r="G21" s="424" t="s">
        <v>410</v>
      </c>
      <c r="H21" s="424" t="s">
        <v>467</v>
      </c>
      <c r="I21" s="424" t="s">
        <v>468</v>
      </c>
      <c r="J21" s="424" t="s">
        <v>469</v>
      </c>
      <c r="K21" s="424" t="s">
        <v>470</v>
      </c>
      <c r="L21" s="426">
        <v>48.4</v>
      </c>
      <c r="M21" s="426">
        <v>8</v>
      </c>
      <c r="N21" s="427">
        <v>387.2</v>
      </c>
    </row>
    <row r="22" spans="1:14" ht="14.4" customHeight="1" x14ac:dyDescent="0.3">
      <c r="A22" s="422" t="s">
        <v>399</v>
      </c>
      <c r="B22" s="423" t="s">
        <v>400</v>
      </c>
      <c r="C22" s="424" t="s">
        <v>404</v>
      </c>
      <c r="D22" s="425" t="s">
        <v>584</v>
      </c>
      <c r="E22" s="424" t="s">
        <v>409</v>
      </c>
      <c r="F22" s="425" t="s">
        <v>585</v>
      </c>
      <c r="G22" s="424" t="s">
        <v>410</v>
      </c>
      <c r="H22" s="424" t="s">
        <v>471</v>
      </c>
      <c r="I22" s="424" t="s">
        <v>451</v>
      </c>
      <c r="J22" s="424" t="s">
        <v>472</v>
      </c>
      <c r="K22" s="424" t="s">
        <v>473</v>
      </c>
      <c r="L22" s="426">
        <v>23.700184735651476</v>
      </c>
      <c r="M22" s="426">
        <v>66</v>
      </c>
      <c r="N22" s="427">
        <v>1564.2121925529975</v>
      </c>
    </row>
    <row r="23" spans="1:14" ht="14.4" customHeight="1" x14ac:dyDescent="0.3">
      <c r="A23" s="422" t="s">
        <v>399</v>
      </c>
      <c r="B23" s="423" t="s">
        <v>400</v>
      </c>
      <c r="C23" s="424" t="s">
        <v>404</v>
      </c>
      <c r="D23" s="425" t="s">
        <v>584</v>
      </c>
      <c r="E23" s="424" t="s">
        <v>409</v>
      </c>
      <c r="F23" s="425" t="s">
        <v>585</v>
      </c>
      <c r="G23" s="424" t="s">
        <v>410</v>
      </c>
      <c r="H23" s="424" t="s">
        <v>474</v>
      </c>
      <c r="I23" s="424" t="s">
        <v>451</v>
      </c>
      <c r="J23" s="424" t="s">
        <v>475</v>
      </c>
      <c r="K23" s="424"/>
      <c r="L23" s="426">
        <v>76.23</v>
      </c>
      <c r="M23" s="426">
        <v>2</v>
      </c>
      <c r="N23" s="427">
        <v>152.46</v>
      </c>
    </row>
    <row r="24" spans="1:14" ht="14.4" customHeight="1" x14ac:dyDescent="0.3">
      <c r="A24" s="422" t="s">
        <v>399</v>
      </c>
      <c r="B24" s="423" t="s">
        <v>400</v>
      </c>
      <c r="C24" s="424" t="s">
        <v>404</v>
      </c>
      <c r="D24" s="425" t="s">
        <v>584</v>
      </c>
      <c r="E24" s="424" t="s">
        <v>409</v>
      </c>
      <c r="F24" s="425" t="s">
        <v>585</v>
      </c>
      <c r="G24" s="424" t="s">
        <v>410</v>
      </c>
      <c r="H24" s="424" t="s">
        <v>476</v>
      </c>
      <c r="I24" s="424" t="s">
        <v>451</v>
      </c>
      <c r="J24" s="424" t="s">
        <v>477</v>
      </c>
      <c r="K24" s="424"/>
      <c r="L24" s="426">
        <v>200.0044198996178</v>
      </c>
      <c r="M24" s="426">
        <v>4</v>
      </c>
      <c r="N24" s="427">
        <v>800.0176795984712</v>
      </c>
    </row>
    <row r="25" spans="1:14" ht="14.4" customHeight="1" x14ac:dyDescent="0.3">
      <c r="A25" s="422" t="s">
        <v>399</v>
      </c>
      <c r="B25" s="423" t="s">
        <v>400</v>
      </c>
      <c r="C25" s="424" t="s">
        <v>404</v>
      </c>
      <c r="D25" s="425" t="s">
        <v>584</v>
      </c>
      <c r="E25" s="424" t="s">
        <v>409</v>
      </c>
      <c r="F25" s="425" t="s">
        <v>585</v>
      </c>
      <c r="G25" s="424" t="s">
        <v>410</v>
      </c>
      <c r="H25" s="424" t="s">
        <v>478</v>
      </c>
      <c r="I25" s="424" t="s">
        <v>451</v>
      </c>
      <c r="J25" s="424" t="s">
        <v>479</v>
      </c>
      <c r="K25" s="424"/>
      <c r="L25" s="426">
        <v>121.33597319787955</v>
      </c>
      <c r="M25" s="426">
        <v>2</v>
      </c>
      <c r="N25" s="427">
        <v>242.67194639575911</v>
      </c>
    </row>
    <row r="26" spans="1:14" ht="14.4" customHeight="1" x14ac:dyDescent="0.3">
      <c r="A26" s="422" t="s">
        <v>399</v>
      </c>
      <c r="B26" s="423" t="s">
        <v>400</v>
      </c>
      <c r="C26" s="424" t="s">
        <v>404</v>
      </c>
      <c r="D26" s="425" t="s">
        <v>584</v>
      </c>
      <c r="E26" s="424" t="s">
        <v>409</v>
      </c>
      <c r="F26" s="425" t="s">
        <v>585</v>
      </c>
      <c r="G26" s="424" t="s">
        <v>410</v>
      </c>
      <c r="H26" s="424" t="s">
        <v>480</v>
      </c>
      <c r="I26" s="424" t="s">
        <v>451</v>
      </c>
      <c r="J26" s="424" t="s">
        <v>481</v>
      </c>
      <c r="K26" s="424" t="s">
        <v>482</v>
      </c>
      <c r="L26" s="426">
        <v>96.84</v>
      </c>
      <c r="M26" s="426">
        <v>1</v>
      </c>
      <c r="N26" s="427">
        <v>96.84</v>
      </c>
    </row>
    <row r="27" spans="1:14" ht="14.4" customHeight="1" x14ac:dyDescent="0.3">
      <c r="A27" s="422" t="s">
        <v>399</v>
      </c>
      <c r="B27" s="423" t="s">
        <v>400</v>
      </c>
      <c r="C27" s="424" t="s">
        <v>404</v>
      </c>
      <c r="D27" s="425" t="s">
        <v>584</v>
      </c>
      <c r="E27" s="424" t="s">
        <v>409</v>
      </c>
      <c r="F27" s="425" t="s">
        <v>585</v>
      </c>
      <c r="G27" s="424" t="s">
        <v>410</v>
      </c>
      <c r="H27" s="424" t="s">
        <v>483</v>
      </c>
      <c r="I27" s="424" t="s">
        <v>451</v>
      </c>
      <c r="J27" s="424" t="s">
        <v>484</v>
      </c>
      <c r="K27" s="424"/>
      <c r="L27" s="426">
        <v>151.77190327902679</v>
      </c>
      <c r="M27" s="426">
        <v>4</v>
      </c>
      <c r="N27" s="427">
        <v>607.08761311610715</v>
      </c>
    </row>
    <row r="28" spans="1:14" ht="14.4" customHeight="1" x14ac:dyDescent="0.3">
      <c r="A28" s="422" t="s">
        <v>399</v>
      </c>
      <c r="B28" s="423" t="s">
        <v>400</v>
      </c>
      <c r="C28" s="424" t="s">
        <v>404</v>
      </c>
      <c r="D28" s="425" t="s">
        <v>584</v>
      </c>
      <c r="E28" s="424" t="s">
        <v>409</v>
      </c>
      <c r="F28" s="425" t="s">
        <v>585</v>
      </c>
      <c r="G28" s="424" t="s">
        <v>410</v>
      </c>
      <c r="H28" s="424" t="s">
        <v>485</v>
      </c>
      <c r="I28" s="424" t="s">
        <v>451</v>
      </c>
      <c r="J28" s="424" t="s">
        <v>486</v>
      </c>
      <c r="K28" s="424" t="s">
        <v>487</v>
      </c>
      <c r="L28" s="426">
        <v>75.020024909183206</v>
      </c>
      <c r="M28" s="426">
        <v>2</v>
      </c>
      <c r="N28" s="427">
        <v>150.04004981836641</v>
      </c>
    </row>
    <row r="29" spans="1:14" ht="14.4" customHeight="1" x14ac:dyDescent="0.3">
      <c r="A29" s="422" t="s">
        <v>399</v>
      </c>
      <c r="B29" s="423" t="s">
        <v>400</v>
      </c>
      <c r="C29" s="424" t="s">
        <v>404</v>
      </c>
      <c r="D29" s="425" t="s">
        <v>584</v>
      </c>
      <c r="E29" s="424" t="s">
        <v>409</v>
      </c>
      <c r="F29" s="425" t="s">
        <v>585</v>
      </c>
      <c r="G29" s="424" t="s">
        <v>410</v>
      </c>
      <c r="H29" s="424" t="s">
        <v>488</v>
      </c>
      <c r="I29" s="424" t="s">
        <v>451</v>
      </c>
      <c r="J29" s="424" t="s">
        <v>489</v>
      </c>
      <c r="K29" s="424"/>
      <c r="L29" s="426">
        <v>52.870397099836602</v>
      </c>
      <c r="M29" s="426">
        <v>1</v>
      </c>
      <c r="N29" s="427">
        <v>52.870397099836602</v>
      </c>
    </row>
    <row r="30" spans="1:14" ht="14.4" customHeight="1" x14ac:dyDescent="0.3">
      <c r="A30" s="422" t="s">
        <v>399</v>
      </c>
      <c r="B30" s="423" t="s">
        <v>400</v>
      </c>
      <c r="C30" s="424" t="s">
        <v>404</v>
      </c>
      <c r="D30" s="425" t="s">
        <v>584</v>
      </c>
      <c r="E30" s="424" t="s">
        <v>409</v>
      </c>
      <c r="F30" s="425" t="s">
        <v>585</v>
      </c>
      <c r="G30" s="424" t="s">
        <v>410</v>
      </c>
      <c r="H30" s="424" t="s">
        <v>490</v>
      </c>
      <c r="I30" s="424" t="s">
        <v>451</v>
      </c>
      <c r="J30" s="424" t="s">
        <v>491</v>
      </c>
      <c r="K30" s="424"/>
      <c r="L30" s="426">
        <v>37.544455589597995</v>
      </c>
      <c r="M30" s="426">
        <v>11</v>
      </c>
      <c r="N30" s="427">
        <v>412.98901148557798</v>
      </c>
    </row>
    <row r="31" spans="1:14" ht="14.4" customHeight="1" x14ac:dyDescent="0.3">
      <c r="A31" s="422" t="s">
        <v>399</v>
      </c>
      <c r="B31" s="423" t="s">
        <v>400</v>
      </c>
      <c r="C31" s="424" t="s">
        <v>404</v>
      </c>
      <c r="D31" s="425" t="s">
        <v>584</v>
      </c>
      <c r="E31" s="424" t="s">
        <v>409</v>
      </c>
      <c r="F31" s="425" t="s">
        <v>585</v>
      </c>
      <c r="G31" s="424" t="s">
        <v>410</v>
      </c>
      <c r="H31" s="424" t="s">
        <v>492</v>
      </c>
      <c r="I31" s="424" t="s">
        <v>451</v>
      </c>
      <c r="J31" s="424" t="s">
        <v>493</v>
      </c>
      <c r="K31" s="424"/>
      <c r="L31" s="426">
        <v>44.675015481724245</v>
      </c>
      <c r="M31" s="426">
        <v>2</v>
      </c>
      <c r="N31" s="427">
        <v>89.350030963448489</v>
      </c>
    </row>
    <row r="32" spans="1:14" ht="14.4" customHeight="1" x14ac:dyDescent="0.3">
      <c r="A32" s="422" t="s">
        <v>399</v>
      </c>
      <c r="B32" s="423" t="s">
        <v>400</v>
      </c>
      <c r="C32" s="424" t="s">
        <v>404</v>
      </c>
      <c r="D32" s="425" t="s">
        <v>584</v>
      </c>
      <c r="E32" s="424" t="s">
        <v>409</v>
      </c>
      <c r="F32" s="425" t="s">
        <v>585</v>
      </c>
      <c r="G32" s="424" t="s">
        <v>410</v>
      </c>
      <c r="H32" s="424" t="s">
        <v>494</v>
      </c>
      <c r="I32" s="424" t="s">
        <v>451</v>
      </c>
      <c r="J32" s="424" t="s">
        <v>495</v>
      </c>
      <c r="K32" s="424"/>
      <c r="L32" s="426">
        <v>44.598237625768505</v>
      </c>
      <c r="M32" s="426">
        <v>1</v>
      </c>
      <c r="N32" s="427">
        <v>44.598237625768505</v>
      </c>
    </row>
    <row r="33" spans="1:14" ht="14.4" customHeight="1" x14ac:dyDescent="0.3">
      <c r="A33" s="422" t="s">
        <v>399</v>
      </c>
      <c r="B33" s="423" t="s">
        <v>400</v>
      </c>
      <c r="C33" s="424" t="s">
        <v>404</v>
      </c>
      <c r="D33" s="425" t="s">
        <v>584</v>
      </c>
      <c r="E33" s="424" t="s">
        <v>409</v>
      </c>
      <c r="F33" s="425" t="s">
        <v>585</v>
      </c>
      <c r="G33" s="424" t="s">
        <v>410</v>
      </c>
      <c r="H33" s="424" t="s">
        <v>496</v>
      </c>
      <c r="I33" s="424" t="s">
        <v>451</v>
      </c>
      <c r="J33" s="424" t="s">
        <v>497</v>
      </c>
      <c r="K33" s="424"/>
      <c r="L33" s="426">
        <v>40.819774394202319</v>
      </c>
      <c r="M33" s="426">
        <v>5</v>
      </c>
      <c r="N33" s="427">
        <v>204.09887197101159</v>
      </c>
    </row>
    <row r="34" spans="1:14" ht="14.4" customHeight="1" x14ac:dyDescent="0.3">
      <c r="A34" s="422" t="s">
        <v>399</v>
      </c>
      <c r="B34" s="423" t="s">
        <v>400</v>
      </c>
      <c r="C34" s="424" t="s">
        <v>404</v>
      </c>
      <c r="D34" s="425" t="s">
        <v>584</v>
      </c>
      <c r="E34" s="424" t="s">
        <v>409</v>
      </c>
      <c r="F34" s="425" t="s">
        <v>585</v>
      </c>
      <c r="G34" s="424" t="s">
        <v>410</v>
      </c>
      <c r="H34" s="424" t="s">
        <v>498</v>
      </c>
      <c r="I34" s="424" t="s">
        <v>499</v>
      </c>
      <c r="J34" s="424" t="s">
        <v>500</v>
      </c>
      <c r="K34" s="424" t="s">
        <v>501</v>
      </c>
      <c r="L34" s="426">
        <v>88.120000000000019</v>
      </c>
      <c r="M34" s="426">
        <v>10</v>
      </c>
      <c r="N34" s="427">
        <v>881.20000000000016</v>
      </c>
    </row>
    <row r="35" spans="1:14" ht="14.4" customHeight="1" x14ac:dyDescent="0.3">
      <c r="A35" s="422" t="s">
        <v>399</v>
      </c>
      <c r="B35" s="423" t="s">
        <v>400</v>
      </c>
      <c r="C35" s="424" t="s">
        <v>404</v>
      </c>
      <c r="D35" s="425" t="s">
        <v>584</v>
      </c>
      <c r="E35" s="424" t="s">
        <v>409</v>
      </c>
      <c r="F35" s="425" t="s">
        <v>585</v>
      </c>
      <c r="G35" s="424" t="s">
        <v>410</v>
      </c>
      <c r="H35" s="424" t="s">
        <v>502</v>
      </c>
      <c r="I35" s="424" t="s">
        <v>451</v>
      </c>
      <c r="J35" s="424" t="s">
        <v>503</v>
      </c>
      <c r="K35" s="424"/>
      <c r="L35" s="426">
        <v>77.437482978139101</v>
      </c>
      <c r="M35" s="426">
        <v>3</v>
      </c>
      <c r="N35" s="427">
        <v>232.31244893441732</v>
      </c>
    </row>
    <row r="36" spans="1:14" ht="14.4" customHeight="1" x14ac:dyDescent="0.3">
      <c r="A36" s="422" t="s">
        <v>399</v>
      </c>
      <c r="B36" s="423" t="s">
        <v>400</v>
      </c>
      <c r="C36" s="424" t="s">
        <v>404</v>
      </c>
      <c r="D36" s="425" t="s">
        <v>584</v>
      </c>
      <c r="E36" s="424" t="s">
        <v>409</v>
      </c>
      <c r="F36" s="425" t="s">
        <v>585</v>
      </c>
      <c r="G36" s="424" t="s">
        <v>410</v>
      </c>
      <c r="H36" s="424" t="s">
        <v>504</v>
      </c>
      <c r="I36" s="424" t="s">
        <v>451</v>
      </c>
      <c r="J36" s="424" t="s">
        <v>505</v>
      </c>
      <c r="K36" s="424" t="s">
        <v>506</v>
      </c>
      <c r="L36" s="426">
        <v>119.51437097066115</v>
      </c>
      <c r="M36" s="426">
        <v>21</v>
      </c>
      <c r="N36" s="427">
        <v>2509.8017903838841</v>
      </c>
    </row>
    <row r="37" spans="1:14" ht="14.4" customHeight="1" x14ac:dyDescent="0.3">
      <c r="A37" s="422" t="s">
        <v>399</v>
      </c>
      <c r="B37" s="423" t="s">
        <v>400</v>
      </c>
      <c r="C37" s="424" t="s">
        <v>404</v>
      </c>
      <c r="D37" s="425" t="s">
        <v>584</v>
      </c>
      <c r="E37" s="424" t="s">
        <v>409</v>
      </c>
      <c r="F37" s="425" t="s">
        <v>585</v>
      </c>
      <c r="G37" s="424" t="s">
        <v>410</v>
      </c>
      <c r="H37" s="424" t="s">
        <v>507</v>
      </c>
      <c r="I37" s="424" t="s">
        <v>508</v>
      </c>
      <c r="J37" s="424" t="s">
        <v>509</v>
      </c>
      <c r="K37" s="424" t="s">
        <v>510</v>
      </c>
      <c r="L37" s="426">
        <v>508.46000000000009</v>
      </c>
      <c r="M37" s="426">
        <v>3</v>
      </c>
      <c r="N37" s="427">
        <v>1525.3800000000003</v>
      </c>
    </row>
    <row r="38" spans="1:14" ht="14.4" customHeight="1" x14ac:dyDescent="0.3">
      <c r="A38" s="422" t="s">
        <v>399</v>
      </c>
      <c r="B38" s="423" t="s">
        <v>400</v>
      </c>
      <c r="C38" s="424" t="s">
        <v>404</v>
      </c>
      <c r="D38" s="425" t="s">
        <v>584</v>
      </c>
      <c r="E38" s="424" t="s">
        <v>409</v>
      </c>
      <c r="F38" s="425" t="s">
        <v>585</v>
      </c>
      <c r="G38" s="424" t="s">
        <v>410</v>
      </c>
      <c r="H38" s="424" t="s">
        <v>511</v>
      </c>
      <c r="I38" s="424" t="s">
        <v>512</v>
      </c>
      <c r="J38" s="424" t="s">
        <v>513</v>
      </c>
      <c r="K38" s="424" t="s">
        <v>514</v>
      </c>
      <c r="L38" s="426">
        <v>192.05016267363573</v>
      </c>
      <c r="M38" s="426">
        <v>5</v>
      </c>
      <c r="N38" s="427">
        <v>960.25081336817857</v>
      </c>
    </row>
    <row r="39" spans="1:14" ht="14.4" customHeight="1" x14ac:dyDescent="0.3">
      <c r="A39" s="422" t="s">
        <v>399</v>
      </c>
      <c r="B39" s="423" t="s">
        <v>400</v>
      </c>
      <c r="C39" s="424" t="s">
        <v>404</v>
      </c>
      <c r="D39" s="425" t="s">
        <v>584</v>
      </c>
      <c r="E39" s="424" t="s">
        <v>409</v>
      </c>
      <c r="F39" s="425" t="s">
        <v>585</v>
      </c>
      <c r="G39" s="424" t="s">
        <v>410</v>
      </c>
      <c r="H39" s="424" t="s">
        <v>515</v>
      </c>
      <c r="I39" s="424" t="s">
        <v>451</v>
      </c>
      <c r="J39" s="424" t="s">
        <v>516</v>
      </c>
      <c r="K39" s="424"/>
      <c r="L39" s="426">
        <v>28.654195844623729</v>
      </c>
      <c r="M39" s="426">
        <v>3</v>
      </c>
      <c r="N39" s="427">
        <v>85.962587533871186</v>
      </c>
    </row>
    <row r="40" spans="1:14" ht="14.4" customHeight="1" x14ac:dyDescent="0.3">
      <c r="A40" s="422" t="s">
        <v>399</v>
      </c>
      <c r="B40" s="423" t="s">
        <v>400</v>
      </c>
      <c r="C40" s="424" t="s">
        <v>404</v>
      </c>
      <c r="D40" s="425" t="s">
        <v>584</v>
      </c>
      <c r="E40" s="424" t="s">
        <v>409</v>
      </c>
      <c r="F40" s="425" t="s">
        <v>585</v>
      </c>
      <c r="G40" s="424" t="s">
        <v>410</v>
      </c>
      <c r="H40" s="424" t="s">
        <v>517</v>
      </c>
      <c r="I40" s="424" t="s">
        <v>451</v>
      </c>
      <c r="J40" s="424" t="s">
        <v>518</v>
      </c>
      <c r="K40" s="424"/>
      <c r="L40" s="426">
        <v>90.399620792061526</v>
      </c>
      <c r="M40" s="426">
        <v>9</v>
      </c>
      <c r="N40" s="427">
        <v>813.59658712855378</v>
      </c>
    </row>
    <row r="41" spans="1:14" ht="14.4" customHeight="1" x14ac:dyDescent="0.3">
      <c r="A41" s="422" t="s">
        <v>399</v>
      </c>
      <c r="B41" s="423" t="s">
        <v>400</v>
      </c>
      <c r="C41" s="424" t="s">
        <v>404</v>
      </c>
      <c r="D41" s="425" t="s">
        <v>584</v>
      </c>
      <c r="E41" s="424" t="s">
        <v>409</v>
      </c>
      <c r="F41" s="425" t="s">
        <v>585</v>
      </c>
      <c r="G41" s="424" t="s">
        <v>410</v>
      </c>
      <c r="H41" s="424" t="s">
        <v>519</v>
      </c>
      <c r="I41" s="424" t="s">
        <v>451</v>
      </c>
      <c r="J41" s="424" t="s">
        <v>520</v>
      </c>
      <c r="K41" s="424"/>
      <c r="L41" s="426">
        <v>121.24156491132443</v>
      </c>
      <c r="M41" s="426">
        <v>1</v>
      </c>
      <c r="N41" s="427">
        <v>121.24156491132443</v>
      </c>
    </row>
    <row r="42" spans="1:14" ht="14.4" customHeight="1" x14ac:dyDescent="0.3">
      <c r="A42" s="422" t="s">
        <v>399</v>
      </c>
      <c r="B42" s="423" t="s">
        <v>400</v>
      </c>
      <c r="C42" s="424" t="s">
        <v>404</v>
      </c>
      <c r="D42" s="425" t="s">
        <v>584</v>
      </c>
      <c r="E42" s="424" t="s">
        <v>409</v>
      </c>
      <c r="F42" s="425" t="s">
        <v>585</v>
      </c>
      <c r="G42" s="424" t="s">
        <v>410</v>
      </c>
      <c r="H42" s="424" t="s">
        <v>521</v>
      </c>
      <c r="I42" s="424" t="s">
        <v>451</v>
      </c>
      <c r="J42" s="424" t="s">
        <v>522</v>
      </c>
      <c r="K42" s="424"/>
      <c r="L42" s="426">
        <v>152.16514324367188</v>
      </c>
      <c r="M42" s="426">
        <v>2</v>
      </c>
      <c r="N42" s="427">
        <v>304.33028648734376</v>
      </c>
    </row>
    <row r="43" spans="1:14" ht="14.4" customHeight="1" x14ac:dyDescent="0.3">
      <c r="A43" s="422" t="s">
        <v>399</v>
      </c>
      <c r="B43" s="423" t="s">
        <v>400</v>
      </c>
      <c r="C43" s="424" t="s">
        <v>404</v>
      </c>
      <c r="D43" s="425" t="s">
        <v>584</v>
      </c>
      <c r="E43" s="424" t="s">
        <v>409</v>
      </c>
      <c r="F43" s="425" t="s">
        <v>585</v>
      </c>
      <c r="G43" s="424" t="s">
        <v>410</v>
      </c>
      <c r="H43" s="424" t="s">
        <v>523</v>
      </c>
      <c r="I43" s="424" t="s">
        <v>451</v>
      </c>
      <c r="J43" s="424" t="s">
        <v>524</v>
      </c>
      <c r="K43" s="424"/>
      <c r="L43" s="426">
        <v>95.518193470201979</v>
      </c>
      <c r="M43" s="426">
        <v>6</v>
      </c>
      <c r="N43" s="427">
        <v>573.10916082121184</v>
      </c>
    </row>
    <row r="44" spans="1:14" ht="14.4" customHeight="1" x14ac:dyDescent="0.3">
      <c r="A44" s="422" t="s">
        <v>399</v>
      </c>
      <c r="B44" s="423" t="s">
        <v>400</v>
      </c>
      <c r="C44" s="424" t="s">
        <v>404</v>
      </c>
      <c r="D44" s="425" t="s">
        <v>584</v>
      </c>
      <c r="E44" s="424" t="s">
        <v>409</v>
      </c>
      <c r="F44" s="425" t="s">
        <v>585</v>
      </c>
      <c r="G44" s="424" t="s">
        <v>410</v>
      </c>
      <c r="H44" s="424" t="s">
        <v>525</v>
      </c>
      <c r="I44" s="424" t="s">
        <v>451</v>
      </c>
      <c r="J44" s="424" t="s">
        <v>526</v>
      </c>
      <c r="K44" s="424"/>
      <c r="L44" s="426">
        <v>38.216330426497422</v>
      </c>
      <c r="M44" s="426">
        <v>8</v>
      </c>
      <c r="N44" s="427">
        <v>305.73064341197937</v>
      </c>
    </row>
    <row r="45" spans="1:14" ht="14.4" customHeight="1" x14ac:dyDescent="0.3">
      <c r="A45" s="422" t="s">
        <v>399</v>
      </c>
      <c r="B45" s="423" t="s">
        <v>400</v>
      </c>
      <c r="C45" s="424" t="s">
        <v>404</v>
      </c>
      <c r="D45" s="425" t="s">
        <v>584</v>
      </c>
      <c r="E45" s="424" t="s">
        <v>409</v>
      </c>
      <c r="F45" s="425" t="s">
        <v>585</v>
      </c>
      <c r="G45" s="424" t="s">
        <v>410</v>
      </c>
      <c r="H45" s="424" t="s">
        <v>527</v>
      </c>
      <c r="I45" s="424" t="s">
        <v>451</v>
      </c>
      <c r="J45" s="424" t="s">
        <v>528</v>
      </c>
      <c r="K45" s="424"/>
      <c r="L45" s="426">
        <v>63.442871630324881</v>
      </c>
      <c r="M45" s="426">
        <v>6</v>
      </c>
      <c r="N45" s="427">
        <v>380.6572297819493</v>
      </c>
    </row>
    <row r="46" spans="1:14" ht="14.4" customHeight="1" x14ac:dyDescent="0.3">
      <c r="A46" s="422" t="s">
        <v>399</v>
      </c>
      <c r="B46" s="423" t="s">
        <v>400</v>
      </c>
      <c r="C46" s="424" t="s">
        <v>404</v>
      </c>
      <c r="D46" s="425" t="s">
        <v>584</v>
      </c>
      <c r="E46" s="424" t="s">
        <v>409</v>
      </c>
      <c r="F46" s="425" t="s">
        <v>585</v>
      </c>
      <c r="G46" s="424" t="s">
        <v>410</v>
      </c>
      <c r="H46" s="424" t="s">
        <v>529</v>
      </c>
      <c r="I46" s="424" t="s">
        <v>451</v>
      </c>
      <c r="J46" s="424" t="s">
        <v>530</v>
      </c>
      <c r="K46" s="424"/>
      <c r="L46" s="426">
        <v>87.301214216863215</v>
      </c>
      <c r="M46" s="426">
        <v>8</v>
      </c>
      <c r="N46" s="427">
        <v>698.40971373490572</v>
      </c>
    </row>
    <row r="47" spans="1:14" ht="14.4" customHeight="1" x14ac:dyDescent="0.3">
      <c r="A47" s="422" t="s">
        <v>399</v>
      </c>
      <c r="B47" s="423" t="s">
        <v>400</v>
      </c>
      <c r="C47" s="424" t="s">
        <v>404</v>
      </c>
      <c r="D47" s="425" t="s">
        <v>584</v>
      </c>
      <c r="E47" s="424" t="s">
        <v>409</v>
      </c>
      <c r="F47" s="425" t="s">
        <v>585</v>
      </c>
      <c r="G47" s="424" t="s">
        <v>410</v>
      </c>
      <c r="H47" s="424" t="s">
        <v>531</v>
      </c>
      <c r="I47" s="424" t="s">
        <v>451</v>
      </c>
      <c r="J47" s="424" t="s">
        <v>532</v>
      </c>
      <c r="K47" s="424" t="s">
        <v>506</v>
      </c>
      <c r="L47" s="426">
        <v>103.35748387315695</v>
      </c>
      <c r="M47" s="426">
        <v>4</v>
      </c>
      <c r="N47" s="427">
        <v>413.42993549262781</v>
      </c>
    </row>
    <row r="48" spans="1:14" ht="14.4" customHeight="1" x14ac:dyDescent="0.3">
      <c r="A48" s="422" t="s">
        <v>399</v>
      </c>
      <c r="B48" s="423" t="s">
        <v>400</v>
      </c>
      <c r="C48" s="424" t="s">
        <v>404</v>
      </c>
      <c r="D48" s="425" t="s">
        <v>584</v>
      </c>
      <c r="E48" s="424" t="s">
        <v>409</v>
      </c>
      <c r="F48" s="425" t="s">
        <v>585</v>
      </c>
      <c r="G48" s="424" t="s">
        <v>410</v>
      </c>
      <c r="H48" s="424" t="s">
        <v>533</v>
      </c>
      <c r="I48" s="424" t="s">
        <v>451</v>
      </c>
      <c r="J48" s="424" t="s">
        <v>534</v>
      </c>
      <c r="K48" s="424" t="s">
        <v>506</v>
      </c>
      <c r="L48" s="426">
        <v>101.72149901124291</v>
      </c>
      <c r="M48" s="426">
        <v>4</v>
      </c>
      <c r="N48" s="427">
        <v>406.88599604497165</v>
      </c>
    </row>
    <row r="49" spans="1:14" ht="14.4" customHeight="1" x14ac:dyDescent="0.3">
      <c r="A49" s="422" t="s">
        <v>399</v>
      </c>
      <c r="B49" s="423" t="s">
        <v>400</v>
      </c>
      <c r="C49" s="424" t="s">
        <v>404</v>
      </c>
      <c r="D49" s="425" t="s">
        <v>584</v>
      </c>
      <c r="E49" s="424" t="s">
        <v>409</v>
      </c>
      <c r="F49" s="425" t="s">
        <v>585</v>
      </c>
      <c r="G49" s="424" t="s">
        <v>410</v>
      </c>
      <c r="H49" s="424" t="s">
        <v>535</v>
      </c>
      <c r="I49" s="424" t="s">
        <v>451</v>
      </c>
      <c r="J49" s="424" t="s">
        <v>536</v>
      </c>
      <c r="K49" s="424"/>
      <c r="L49" s="426">
        <v>209.97510956543312</v>
      </c>
      <c r="M49" s="426">
        <v>20</v>
      </c>
      <c r="N49" s="427">
        <v>4199.5021913086621</v>
      </c>
    </row>
    <row r="50" spans="1:14" ht="14.4" customHeight="1" x14ac:dyDescent="0.3">
      <c r="A50" s="422" t="s">
        <v>399</v>
      </c>
      <c r="B50" s="423" t="s">
        <v>400</v>
      </c>
      <c r="C50" s="424" t="s">
        <v>404</v>
      </c>
      <c r="D50" s="425" t="s">
        <v>584</v>
      </c>
      <c r="E50" s="424" t="s">
        <v>409</v>
      </c>
      <c r="F50" s="425" t="s">
        <v>585</v>
      </c>
      <c r="G50" s="424" t="s">
        <v>410</v>
      </c>
      <c r="H50" s="424" t="s">
        <v>537</v>
      </c>
      <c r="I50" s="424" t="s">
        <v>451</v>
      </c>
      <c r="J50" s="424" t="s">
        <v>538</v>
      </c>
      <c r="K50" s="424"/>
      <c r="L50" s="426">
        <v>96.993082175449629</v>
      </c>
      <c r="M50" s="426">
        <v>1</v>
      </c>
      <c r="N50" s="427">
        <v>96.993082175449629</v>
      </c>
    </row>
    <row r="51" spans="1:14" ht="14.4" customHeight="1" x14ac:dyDescent="0.3">
      <c r="A51" s="422" t="s">
        <v>399</v>
      </c>
      <c r="B51" s="423" t="s">
        <v>400</v>
      </c>
      <c r="C51" s="424" t="s">
        <v>404</v>
      </c>
      <c r="D51" s="425" t="s">
        <v>584</v>
      </c>
      <c r="E51" s="424" t="s">
        <v>409</v>
      </c>
      <c r="F51" s="425" t="s">
        <v>585</v>
      </c>
      <c r="G51" s="424" t="s">
        <v>410</v>
      </c>
      <c r="H51" s="424" t="s">
        <v>539</v>
      </c>
      <c r="I51" s="424" t="s">
        <v>451</v>
      </c>
      <c r="J51" s="424" t="s">
        <v>540</v>
      </c>
      <c r="K51" s="424"/>
      <c r="L51" s="426">
        <v>202.94418390514195</v>
      </c>
      <c r="M51" s="426">
        <v>2</v>
      </c>
      <c r="N51" s="427">
        <v>405.88836781028391</v>
      </c>
    </row>
    <row r="52" spans="1:14" ht="14.4" customHeight="1" x14ac:dyDescent="0.3">
      <c r="A52" s="422" t="s">
        <v>399</v>
      </c>
      <c r="B52" s="423" t="s">
        <v>400</v>
      </c>
      <c r="C52" s="424" t="s">
        <v>404</v>
      </c>
      <c r="D52" s="425" t="s">
        <v>584</v>
      </c>
      <c r="E52" s="424" t="s">
        <v>409</v>
      </c>
      <c r="F52" s="425" t="s">
        <v>585</v>
      </c>
      <c r="G52" s="424" t="s">
        <v>410</v>
      </c>
      <c r="H52" s="424" t="s">
        <v>541</v>
      </c>
      <c r="I52" s="424" t="s">
        <v>542</v>
      </c>
      <c r="J52" s="424" t="s">
        <v>543</v>
      </c>
      <c r="K52" s="424" t="s">
        <v>544</v>
      </c>
      <c r="L52" s="426">
        <v>149.26997314873657</v>
      </c>
      <c r="M52" s="426">
        <v>3</v>
      </c>
      <c r="N52" s="427">
        <v>447.80991944620973</v>
      </c>
    </row>
    <row r="53" spans="1:14" ht="14.4" customHeight="1" x14ac:dyDescent="0.3">
      <c r="A53" s="422" t="s">
        <v>399</v>
      </c>
      <c r="B53" s="423" t="s">
        <v>400</v>
      </c>
      <c r="C53" s="424" t="s">
        <v>404</v>
      </c>
      <c r="D53" s="425" t="s">
        <v>584</v>
      </c>
      <c r="E53" s="424" t="s">
        <v>409</v>
      </c>
      <c r="F53" s="425" t="s">
        <v>585</v>
      </c>
      <c r="G53" s="424" t="s">
        <v>410</v>
      </c>
      <c r="H53" s="424" t="s">
        <v>545</v>
      </c>
      <c r="I53" s="424" t="s">
        <v>451</v>
      </c>
      <c r="J53" s="424" t="s">
        <v>546</v>
      </c>
      <c r="K53" s="424"/>
      <c r="L53" s="426">
        <v>67.9120837994071</v>
      </c>
      <c r="M53" s="426">
        <v>28</v>
      </c>
      <c r="N53" s="427">
        <v>1901.5383463833987</v>
      </c>
    </row>
    <row r="54" spans="1:14" ht="14.4" customHeight="1" x14ac:dyDescent="0.3">
      <c r="A54" s="422" t="s">
        <v>399</v>
      </c>
      <c r="B54" s="423" t="s">
        <v>400</v>
      </c>
      <c r="C54" s="424" t="s">
        <v>404</v>
      </c>
      <c r="D54" s="425" t="s">
        <v>584</v>
      </c>
      <c r="E54" s="424" t="s">
        <v>409</v>
      </c>
      <c r="F54" s="425" t="s">
        <v>585</v>
      </c>
      <c r="G54" s="424" t="s">
        <v>410</v>
      </c>
      <c r="H54" s="424" t="s">
        <v>547</v>
      </c>
      <c r="I54" s="424" t="s">
        <v>451</v>
      </c>
      <c r="J54" s="424" t="s">
        <v>548</v>
      </c>
      <c r="K54" s="424"/>
      <c r="L54" s="426">
        <v>119.58</v>
      </c>
      <c r="M54" s="426">
        <v>2</v>
      </c>
      <c r="N54" s="427">
        <v>239.16</v>
      </c>
    </row>
    <row r="55" spans="1:14" ht="14.4" customHeight="1" x14ac:dyDescent="0.3">
      <c r="A55" s="422" t="s">
        <v>399</v>
      </c>
      <c r="B55" s="423" t="s">
        <v>400</v>
      </c>
      <c r="C55" s="424" t="s">
        <v>404</v>
      </c>
      <c r="D55" s="425" t="s">
        <v>584</v>
      </c>
      <c r="E55" s="424" t="s">
        <v>409</v>
      </c>
      <c r="F55" s="425" t="s">
        <v>585</v>
      </c>
      <c r="G55" s="424" t="s">
        <v>410</v>
      </c>
      <c r="H55" s="424" t="s">
        <v>549</v>
      </c>
      <c r="I55" s="424" t="s">
        <v>451</v>
      </c>
      <c r="J55" s="424" t="s">
        <v>550</v>
      </c>
      <c r="K55" s="424"/>
      <c r="L55" s="426">
        <v>37.700000000000003</v>
      </c>
      <c r="M55" s="426">
        <v>2</v>
      </c>
      <c r="N55" s="427">
        <v>75.400000000000006</v>
      </c>
    </row>
    <row r="56" spans="1:14" ht="14.4" customHeight="1" x14ac:dyDescent="0.3">
      <c r="A56" s="422" t="s">
        <v>399</v>
      </c>
      <c r="B56" s="423" t="s">
        <v>400</v>
      </c>
      <c r="C56" s="424" t="s">
        <v>404</v>
      </c>
      <c r="D56" s="425" t="s">
        <v>584</v>
      </c>
      <c r="E56" s="424" t="s">
        <v>409</v>
      </c>
      <c r="F56" s="425" t="s">
        <v>585</v>
      </c>
      <c r="G56" s="424" t="s">
        <v>410</v>
      </c>
      <c r="H56" s="424" t="s">
        <v>551</v>
      </c>
      <c r="I56" s="424" t="s">
        <v>551</v>
      </c>
      <c r="J56" s="424" t="s">
        <v>552</v>
      </c>
      <c r="K56" s="424" t="s">
        <v>553</v>
      </c>
      <c r="L56" s="426">
        <v>157.86333333333332</v>
      </c>
      <c r="M56" s="426">
        <v>9</v>
      </c>
      <c r="N56" s="427">
        <v>1420.7699999999998</v>
      </c>
    </row>
    <row r="57" spans="1:14" ht="14.4" customHeight="1" x14ac:dyDescent="0.3">
      <c r="A57" s="422" t="s">
        <v>399</v>
      </c>
      <c r="B57" s="423" t="s">
        <v>400</v>
      </c>
      <c r="C57" s="424" t="s">
        <v>404</v>
      </c>
      <c r="D57" s="425" t="s">
        <v>584</v>
      </c>
      <c r="E57" s="424" t="s">
        <v>409</v>
      </c>
      <c r="F57" s="425" t="s">
        <v>585</v>
      </c>
      <c r="G57" s="424" t="s">
        <v>410</v>
      </c>
      <c r="H57" s="424" t="s">
        <v>554</v>
      </c>
      <c r="I57" s="424" t="s">
        <v>451</v>
      </c>
      <c r="J57" s="424" t="s">
        <v>555</v>
      </c>
      <c r="K57" s="424"/>
      <c r="L57" s="426">
        <v>214.42422195657414</v>
      </c>
      <c r="M57" s="426">
        <v>7</v>
      </c>
      <c r="N57" s="427">
        <v>1500.9695536960189</v>
      </c>
    </row>
    <row r="58" spans="1:14" ht="14.4" customHeight="1" x14ac:dyDescent="0.3">
      <c r="A58" s="422" t="s">
        <v>399</v>
      </c>
      <c r="B58" s="423" t="s">
        <v>400</v>
      </c>
      <c r="C58" s="424" t="s">
        <v>404</v>
      </c>
      <c r="D58" s="425" t="s">
        <v>584</v>
      </c>
      <c r="E58" s="424" t="s">
        <v>409</v>
      </c>
      <c r="F58" s="425" t="s">
        <v>585</v>
      </c>
      <c r="G58" s="424" t="s">
        <v>410</v>
      </c>
      <c r="H58" s="424" t="s">
        <v>556</v>
      </c>
      <c r="I58" s="424" t="s">
        <v>451</v>
      </c>
      <c r="J58" s="424" t="s">
        <v>557</v>
      </c>
      <c r="K58" s="424"/>
      <c r="L58" s="426">
        <v>45.830303315200503</v>
      </c>
      <c r="M58" s="426">
        <v>1</v>
      </c>
      <c r="N58" s="427">
        <v>45.830303315200503</v>
      </c>
    </row>
    <row r="59" spans="1:14" ht="14.4" customHeight="1" x14ac:dyDescent="0.3">
      <c r="A59" s="422" t="s">
        <v>399</v>
      </c>
      <c r="B59" s="423" t="s">
        <v>400</v>
      </c>
      <c r="C59" s="424" t="s">
        <v>404</v>
      </c>
      <c r="D59" s="425" t="s">
        <v>584</v>
      </c>
      <c r="E59" s="424" t="s">
        <v>409</v>
      </c>
      <c r="F59" s="425" t="s">
        <v>585</v>
      </c>
      <c r="G59" s="424" t="s">
        <v>410</v>
      </c>
      <c r="H59" s="424" t="s">
        <v>558</v>
      </c>
      <c r="I59" s="424" t="s">
        <v>451</v>
      </c>
      <c r="J59" s="424" t="s">
        <v>559</v>
      </c>
      <c r="K59" s="424"/>
      <c r="L59" s="426">
        <v>45.676013755283748</v>
      </c>
      <c r="M59" s="426">
        <v>15</v>
      </c>
      <c r="N59" s="427">
        <v>685.14020632925622</v>
      </c>
    </row>
    <row r="60" spans="1:14" ht="14.4" customHeight="1" x14ac:dyDescent="0.3">
      <c r="A60" s="422" t="s">
        <v>399</v>
      </c>
      <c r="B60" s="423" t="s">
        <v>400</v>
      </c>
      <c r="C60" s="424" t="s">
        <v>404</v>
      </c>
      <c r="D60" s="425" t="s">
        <v>584</v>
      </c>
      <c r="E60" s="424" t="s">
        <v>409</v>
      </c>
      <c r="F60" s="425" t="s">
        <v>585</v>
      </c>
      <c r="G60" s="424" t="s">
        <v>410</v>
      </c>
      <c r="H60" s="424" t="s">
        <v>560</v>
      </c>
      <c r="I60" s="424" t="s">
        <v>451</v>
      </c>
      <c r="J60" s="424" t="s">
        <v>561</v>
      </c>
      <c r="K60" s="424"/>
      <c r="L60" s="426">
        <v>45.830020632925617</v>
      </c>
      <c r="M60" s="426">
        <v>15</v>
      </c>
      <c r="N60" s="427">
        <v>687.45030949388422</v>
      </c>
    </row>
    <row r="61" spans="1:14" ht="14.4" customHeight="1" x14ac:dyDescent="0.3">
      <c r="A61" s="422" t="s">
        <v>399</v>
      </c>
      <c r="B61" s="423" t="s">
        <v>400</v>
      </c>
      <c r="C61" s="424" t="s">
        <v>404</v>
      </c>
      <c r="D61" s="425" t="s">
        <v>584</v>
      </c>
      <c r="E61" s="424" t="s">
        <v>409</v>
      </c>
      <c r="F61" s="425" t="s">
        <v>585</v>
      </c>
      <c r="G61" s="424" t="s">
        <v>410</v>
      </c>
      <c r="H61" s="424" t="s">
        <v>562</v>
      </c>
      <c r="I61" s="424" t="s">
        <v>563</v>
      </c>
      <c r="J61" s="424" t="s">
        <v>564</v>
      </c>
      <c r="K61" s="424" t="s">
        <v>510</v>
      </c>
      <c r="L61" s="426">
        <v>543.86999999999989</v>
      </c>
      <c r="M61" s="426">
        <v>4</v>
      </c>
      <c r="N61" s="427">
        <v>2175.4799999999996</v>
      </c>
    </row>
    <row r="62" spans="1:14" ht="14.4" customHeight="1" x14ac:dyDescent="0.3">
      <c r="A62" s="422" t="s">
        <v>399</v>
      </c>
      <c r="B62" s="423" t="s">
        <v>400</v>
      </c>
      <c r="C62" s="424" t="s">
        <v>404</v>
      </c>
      <c r="D62" s="425" t="s">
        <v>584</v>
      </c>
      <c r="E62" s="424" t="s">
        <v>409</v>
      </c>
      <c r="F62" s="425" t="s">
        <v>585</v>
      </c>
      <c r="G62" s="424" t="s">
        <v>410</v>
      </c>
      <c r="H62" s="424" t="s">
        <v>565</v>
      </c>
      <c r="I62" s="424" t="s">
        <v>565</v>
      </c>
      <c r="J62" s="424" t="s">
        <v>412</v>
      </c>
      <c r="K62" s="424" t="s">
        <v>566</v>
      </c>
      <c r="L62" s="426">
        <v>100</v>
      </c>
      <c r="M62" s="426">
        <v>8</v>
      </c>
      <c r="N62" s="427">
        <v>800</v>
      </c>
    </row>
    <row r="63" spans="1:14" ht="14.4" customHeight="1" x14ac:dyDescent="0.3">
      <c r="A63" s="422" t="s">
        <v>399</v>
      </c>
      <c r="B63" s="423" t="s">
        <v>400</v>
      </c>
      <c r="C63" s="424" t="s">
        <v>404</v>
      </c>
      <c r="D63" s="425" t="s">
        <v>584</v>
      </c>
      <c r="E63" s="424" t="s">
        <v>409</v>
      </c>
      <c r="F63" s="425" t="s">
        <v>585</v>
      </c>
      <c r="G63" s="424" t="s">
        <v>567</v>
      </c>
      <c r="H63" s="424" t="s">
        <v>568</v>
      </c>
      <c r="I63" s="424" t="s">
        <v>569</v>
      </c>
      <c r="J63" s="424" t="s">
        <v>570</v>
      </c>
      <c r="K63" s="424" t="s">
        <v>571</v>
      </c>
      <c r="L63" s="426">
        <v>30.22</v>
      </c>
      <c r="M63" s="426">
        <v>1</v>
      </c>
      <c r="N63" s="427">
        <v>30.22</v>
      </c>
    </row>
    <row r="64" spans="1:14" ht="14.4" customHeight="1" x14ac:dyDescent="0.3">
      <c r="A64" s="422" t="s">
        <v>399</v>
      </c>
      <c r="B64" s="423" t="s">
        <v>400</v>
      </c>
      <c r="C64" s="424" t="s">
        <v>404</v>
      </c>
      <c r="D64" s="425" t="s">
        <v>584</v>
      </c>
      <c r="E64" s="424" t="s">
        <v>572</v>
      </c>
      <c r="F64" s="425" t="s">
        <v>586</v>
      </c>
      <c r="G64" s="424"/>
      <c r="H64" s="424" t="s">
        <v>573</v>
      </c>
      <c r="I64" s="424" t="s">
        <v>573</v>
      </c>
      <c r="J64" s="424" t="s">
        <v>574</v>
      </c>
      <c r="K64" s="424" t="s">
        <v>575</v>
      </c>
      <c r="L64" s="426">
        <v>35.089999999999996</v>
      </c>
      <c r="M64" s="426">
        <v>1</v>
      </c>
      <c r="N64" s="427">
        <v>35.089999999999996</v>
      </c>
    </row>
    <row r="65" spans="1:14" ht="14.4" customHeight="1" x14ac:dyDescent="0.3">
      <c r="A65" s="422" t="s">
        <v>399</v>
      </c>
      <c r="B65" s="423" t="s">
        <v>400</v>
      </c>
      <c r="C65" s="424" t="s">
        <v>404</v>
      </c>
      <c r="D65" s="425" t="s">
        <v>584</v>
      </c>
      <c r="E65" s="424" t="s">
        <v>572</v>
      </c>
      <c r="F65" s="425" t="s">
        <v>586</v>
      </c>
      <c r="G65" s="424" t="s">
        <v>410</v>
      </c>
      <c r="H65" s="424" t="s">
        <v>576</v>
      </c>
      <c r="I65" s="424" t="s">
        <v>577</v>
      </c>
      <c r="J65" s="424" t="s">
        <v>578</v>
      </c>
      <c r="K65" s="424" t="s">
        <v>579</v>
      </c>
      <c r="L65" s="426">
        <v>97.710000000000022</v>
      </c>
      <c r="M65" s="426">
        <v>1</v>
      </c>
      <c r="N65" s="427">
        <v>97.710000000000022</v>
      </c>
    </row>
    <row r="66" spans="1:14" ht="14.4" customHeight="1" thickBot="1" x14ac:dyDescent="0.35">
      <c r="A66" s="428" t="s">
        <v>399</v>
      </c>
      <c r="B66" s="429" t="s">
        <v>400</v>
      </c>
      <c r="C66" s="430" t="s">
        <v>404</v>
      </c>
      <c r="D66" s="431" t="s">
        <v>584</v>
      </c>
      <c r="E66" s="430" t="s">
        <v>572</v>
      </c>
      <c r="F66" s="431" t="s">
        <v>586</v>
      </c>
      <c r="G66" s="430" t="s">
        <v>567</v>
      </c>
      <c r="H66" s="430" t="s">
        <v>580</v>
      </c>
      <c r="I66" s="430" t="s">
        <v>581</v>
      </c>
      <c r="J66" s="430" t="s">
        <v>582</v>
      </c>
      <c r="K66" s="430" t="s">
        <v>583</v>
      </c>
      <c r="L66" s="432">
        <v>115.94000000000001</v>
      </c>
      <c r="M66" s="432">
        <v>2</v>
      </c>
      <c r="N66" s="433">
        <v>231.88000000000002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587</v>
      </c>
      <c r="B5" s="414"/>
      <c r="C5" s="438">
        <v>0</v>
      </c>
      <c r="D5" s="414">
        <v>262.10000000000002</v>
      </c>
      <c r="E5" s="438">
        <v>1</v>
      </c>
      <c r="F5" s="415">
        <v>262.10000000000002</v>
      </c>
    </row>
    <row r="6" spans="1:6" ht="14.4" customHeight="1" thickBot="1" x14ac:dyDescent="0.35">
      <c r="A6" s="442" t="s">
        <v>3</v>
      </c>
      <c r="B6" s="443"/>
      <c r="C6" s="444">
        <v>0</v>
      </c>
      <c r="D6" s="443">
        <v>262.10000000000002</v>
      </c>
      <c r="E6" s="444">
        <v>1</v>
      </c>
      <c r="F6" s="445">
        <v>262.10000000000002</v>
      </c>
    </row>
    <row r="7" spans="1:6" ht="14.4" customHeight="1" thickBot="1" x14ac:dyDescent="0.35"/>
    <row r="8" spans="1:6" ht="14.4" customHeight="1" x14ac:dyDescent="0.3">
      <c r="A8" s="452" t="s">
        <v>588</v>
      </c>
      <c r="B8" s="420"/>
      <c r="C8" s="439">
        <v>0</v>
      </c>
      <c r="D8" s="420">
        <v>30.22</v>
      </c>
      <c r="E8" s="439">
        <v>1</v>
      </c>
      <c r="F8" s="421">
        <v>30.22</v>
      </c>
    </row>
    <row r="9" spans="1:6" ht="14.4" customHeight="1" thickBot="1" x14ac:dyDescent="0.35">
      <c r="A9" s="453" t="s">
        <v>589</v>
      </c>
      <c r="B9" s="449"/>
      <c r="C9" s="450">
        <v>0</v>
      </c>
      <c r="D9" s="449">
        <v>231.88000000000002</v>
      </c>
      <c r="E9" s="450">
        <v>1</v>
      </c>
      <c r="F9" s="451">
        <v>231.88000000000002</v>
      </c>
    </row>
    <row r="10" spans="1:6" ht="14.4" customHeight="1" thickBot="1" x14ac:dyDescent="0.35">
      <c r="A10" s="442" t="s">
        <v>3</v>
      </c>
      <c r="B10" s="443"/>
      <c r="C10" s="444">
        <v>0</v>
      </c>
      <c r="D10" s="443">
        <v>262.10000000000002</v>
      </c>
      <c r="E10" s="444">
        <v>1</v>
      </c>
      <c r="F10" s="445">
        <v>262.10000000000002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2016-03-30T20:33:13Z</dcterms:modified>
</cp:coreProperties>
</file>