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G26" i="419"/>
  <c r="K28" i="419" l="1"/>
  <c r="K27" i="419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<sst xmlns="http://schemas.openxmlformats.org/spreadsheetml/2006/main" count="5725" uniqueCount="1600">
  <si>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</si>
  <si>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</si>
  <si>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</si>
  <si>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</si>
  <si>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</si>
  <si>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</si>
  <si>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</si>
  <si>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</si>
  <si>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</si>
  <si>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</si>
  <si>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</si>
  <si>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</si>
  <si>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</si>
  <si>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</si>
  <si>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</si>
  <si>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</si>
  <si>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</si>
  <si>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</si>
  <si>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</si>
  <si>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</si>
  <si>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</si>
  <si>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</si>
  <si>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</si>
  <si>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</si>
  <si>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</si>
  <si>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</si>
  <si>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</si>
  <si>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</si>
  <si>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</si>
  <si>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</si>
  <si>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</si>
  <si>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</si>
  <si>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</si>
  <si>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</si>
  <si>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</si>
  <si>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</si>
  <si>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</si>
  <si>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</si>
  <si>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</si>
  <si>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</si>
  <si>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</si>
  <si>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</si>
  <si>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</si>
  <si>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</si>
  <si>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</si>
  <si>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</si>
  <si>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</si>
  <si>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</si>
  <si>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</si>
  <si>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</si>
  <si>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</si>
  <si>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</si>
  <si>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</si>
  <si>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</si>
  <si>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</si>
  <si>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</si>
  <si>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</si>
  <si>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</si>
  <si>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</si>
  <si>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</si>
  <si>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</si>
  <si>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</si>
  <si>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</si>
  <si>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</si>
  <si>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</si>
  <si>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</si>
  <si>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</si>
  <si>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</si>
  <si>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</si>
  <si>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</si>
  <si>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</si>
  <si>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</si>
  <si>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</si>
  <si>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</si>
  <si>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</si>
  <si>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</si>
  <si>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</si>
  <si>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</si>
  <si>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</si>
  <si>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</si>
  <si>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</si>
  <si>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</si>
  <si>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</si>
  <si>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</si>
  <si>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</si>
  <si>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</si>
  <si>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</si>
  <si>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</si>
  <si>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</si>
  <si>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</si>
  <si>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</si>
  <si>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</si>
  <si>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</si>
  <si>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</si>
  <si>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</si>
  <si>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</si>
  <si>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</si>
  <si>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</si>
  <si>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</si>
  <si>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</si>
  <si>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</si>
  <si>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</si>
  <si>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</si>
  <si>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</si>
  <si>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</si>
  <si>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</si>
  <si>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</si>
  <si>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</si>
  <si>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</si>
  <si>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</si>
  <si>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</si>
  <si>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</si>
  <si>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</si>
  <si>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</si>
  <si>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</si>
  <si>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</si>
  <si>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</si>
  <si>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</si>
  <si>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</si>
  <si>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</si>
  <si>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</si>
  <si>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</si>
  <si>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</si>
  <si>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</si>
  <si>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</si>
  <si>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</si>
  <si>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</si>
  <si>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</si>
  <si>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</si>
  <si>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</si>
  <si>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</si>
  <si>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</si>
  <si>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</si>
  <si>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</si>
  <si>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</si>
  <si>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</si>
  <si>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</si>
  <si>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</si>
  <si>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</si>
  <si>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</si>
  <si>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</si>
  <si>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</si>
  <si>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</si>
  <si>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</si>
  <si>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</si>
  <si>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</si>
  <si>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</si>
  <si>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</si>
  <si>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</si>
  <si>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</si>
  <si>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</si>
  <si>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</si>
  <si>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</si>
  <si>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</si>
  <si>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</si>
  <si>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</si>
  <si>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</si>
  <si>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</si>
  <si>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</si>
  <si>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</si>
  <si>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</si>
  <si>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</si>
  <si>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</si>
  <si>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</si>
  <si>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</si>
  <si>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</si>
  <si>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</si>
  <si>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</si>
  <si>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</si>
  <si>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</si>
  <si>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</si>
  <si>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</si>
  <si>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</si>
  <si>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</si>
  <si>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</si>
  <si>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</si>
  <si>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</si>
  <si>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</si>
  <si>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</si>
  <si>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</si>
  <si>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</si>
  <si>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</si>
  <si>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</si>
  <si>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</si>
  <si>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</si>
  <si>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</si>
  <si>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</si>
  <si>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</si>
  <si>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</si>
  <si>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</si>
  <si>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</si>
  <si>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</si>
  <si>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</si>
  <si>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</si>
  <si>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</si>
  <si>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</si>
  <si>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</si>
  <si>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</si>
  <si>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</si>
  <si>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</si>
  <si>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</si>
  <si>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</si>
  <si>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</si>
  <si>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</si>
  <si>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</si>
  <si>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</si>
  <si>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</si>
  <si>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</si>
  <si>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</si>
  <si>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</si>
  <si>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</si>
  <si>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</si>
  <si>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</si>
  <si>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</si>
  <si>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</si>
  <si>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</si>
  <si>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</si>
  <si>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</si>
  <si>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</si>
  <si>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</si>
  <si>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</si>
  <si>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</si>
  <si>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</si>
  <si>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</si>
  <si>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</si>
  <si>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</si>
  <si>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</si>
  <si>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</si>
  <si>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</si>
  <si>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</si>
  <si>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</si>
  <si>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</si>
  <si>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</si>
  <si>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</si>
  <si>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</si>
  <si>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</si>
  <si>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</si>
  <si>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</si>
  <si>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</si>
  <si>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</si>
  <si>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</si>
  <si>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</si>
  <si>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</si>
  <si>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</si>
  <si>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</si>
  <si>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</si>
  <si>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</si>
  <si>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</si>
  <si>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</si>
  <si>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</si>
  <si>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</si>
  <si>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</si>
  <si>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</si>
  <si>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</si>
  <si>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</si>
  <si>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</si>
  <si>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</si>
  <si>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</si>
  <si>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</si>
  <si>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</si>
  <si>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</si>
  <si>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</si>
  <si>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</si>
  <si>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</si>
  <si>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</si>
  <si>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</si>
  <si>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</si>
  <si>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</si>
  <si>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</si>
  <si>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</si>
  <si>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</si>
  <si>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</si>
  <si>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</si>
  <si>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</si>
  <si>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</si>
  <si>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</si>
  <si>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</si>
  <si>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</si>
  <si>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</si>
  <si>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</si>
  <si>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</si>
  <si>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</si>
  <si>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</si>
  <si>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</si>
  <si>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</si>
  <si>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</si>
  <si>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</si>
  <si>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</si>
  <si>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</si>
  <si>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</si>
  <si>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</si>
  <si>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</si>
  <si>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</si>
  <si>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</si>
  <si>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</si>
  <si>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</si>
  <si>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</si>
  <si>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</si>
  <si>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</si>
  <si>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</si>
  <si>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</si>
  <si>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</si>
  <si>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</si>
  <si>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</si>
  <si>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</si>
  <si>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</si>
  <si>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</si>
  <si>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</si>
  <si>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</si>
  <si>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</si>
  <si>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</si>
  <si>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</si>
  <si>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</si>
  <si>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</si>
  <si>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</si>
  <si>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</si>
  <si>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</si>
  <si>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</si>
  <si>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</si>
  <si>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</si>
  <si>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</si>
  <si>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</si>
  <si>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</si>
  <si>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</si>
  <si>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</si>
  <si>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</si>
  <si>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</si>
  <si>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</si>
  <si>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</si>
  <si>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</si>
  <si>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</si>
  <si>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</si>
  <si>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</si>
  <si>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</si>
  <si>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</si>
  <si>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</si>
  <si>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</si>
  <si>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</si>
  <si>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</si>
  <si>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</si>
  <si>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</si>
  <si>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</si>
  <si>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</si>
  <si>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</si>
  <si>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</si>
  <si>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</si>
  <si>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</si>
  <si>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</si>
  <si>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</si>
  <si>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</si>
  <si>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</si>
  <si>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</si>
  <si>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</si>
  <si>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</si>
  <si>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</si>
  <si>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</si>
  <si>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</si>
  <si>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</si>
  <si>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</si>
  <si>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</si>
  <si>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</si>
  <si>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</si>
  <si>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</si>
  <si>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</si>
  <si>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</si>
  <si>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</si>
  <si>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</si>
  <si>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</si>
  <si>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</si>
  <si>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</si>
  <si>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</si>
  <si>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</si>
  <si>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</si>
  <si>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</si>
  <si>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</si>
  <si>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</si>
  <si>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</si>
  <si>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</si>
  <si>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</si>
  <si>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</si>
  <si>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</si>
  <si>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</si>
  <si>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</si>
  <si>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</si>
  <si>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</si>
  <si>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</si>
  <si>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</si>
  <si>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</si>
  <si>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</si>
  <si>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</si>
  <si>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</si>
  <si>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</si>
  <si>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</si>
  <si>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</si>
  <si>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</si>
  <si>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</si>
  <si>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</si>
  <si>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</si>
  <si>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</si>
  <si>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</si>
  <si>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</si>
  <si>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</si>
  <si>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</si>
  <si>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</si>
  <si>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</si>
  <si>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</si>
  <si>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</si>
  <si>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</si>
  <si>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</si>
  <si>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</si>
  <si>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</si>
  <si>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</si>
  <si>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</si>
  <si>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</si>
  <si>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</si>
  <si>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</si>
  <si>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</si>
  <si>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</si>
  <si>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</si>
  <si>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</si>
  <si>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</si>
  <si>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</si>
  <si>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</si>
  <si>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</si>
  <si>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</si>
  <si>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</si>
  <si>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</si>
  <si>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</si>
  <si>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</si>
  <si>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</si>
  <si>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</si>
  <si>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</si>
  <si>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</si>
  <si>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</si>
  <si>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</si>
  <si>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</si>
  <si>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</si>
  <si>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</si>
  <si>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</si>
  <si>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</si>
  <si>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</si>
  <si>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</si>
  <si>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</si>
  <si>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</si>
  <si>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</si>
  <si>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</si>
  <si>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</si>
  <si>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</si>
  <si>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</si>
  <si>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</si>
  <si>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</si>
  <si>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</si>
  <si>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</si>
  <si>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</si>
  <si>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</si>
  <si>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</si>
  <si>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</si>
  <si>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</si>
  <si>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841535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</si>
  <si>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</si>
  <si>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</si>
  <si>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</si>
  <si>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</si>
  <si>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</si>
  <si>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</si>
  <si>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</si>
  <si>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</si>
  <si>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</si>
  <si>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</si>
  <si>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</si>
  <si>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</si>
  <si>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</si>
  <si>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</si>
  <si>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</si>
  <si>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196610</t>
  </si>
  <si>
    <t>96610</t>
  </si>
  <si>
    <t>APAURIN</t>
  </si>
  <si>
    <t>INJ 10X2ML/10MG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</si>
  <si>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</si>
  <si>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</si>
  <si>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</si>
  <si>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</si>
  <si>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</si>
  <si>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</si>
  <si>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</si>
  <si>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</si>
  <si>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</si>
  <si>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</si>
  <si>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</si>
  <si>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</si>
  <si>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</si>
  <si>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</si>
  <si>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</si>
  <si>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</si>
  <si>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</si>
  <si>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</si>
  <si>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</si>
  <si>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</si>
  <si>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</si>
  <si>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</si>
  <si>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</si>
  <si>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</si>
  <si>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</si>
  <si>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501065</t>
  </si>
  <si>
    <t>KL SIGNATURY</t>
  </si>
  <si>
    <t>500224</t>
  </si>
  <si>
    <t>Parodontax Extra 300ml ústní voda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</si>
  <si>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</si>
  <si>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</si>
  <si>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</si>
  <si>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</si>
  <si>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</si>
  <si>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</si>
  <si>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</si>
  <si>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</si>
  <si>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</si>
  <si>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</si>
  <si>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</si>
  <si>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</si>
  <si>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</si>
  <si>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</si>
  <si>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</si>
  <si>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</si>
  <si>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</si>
  <si>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920271</t>
  </si>
  <si>
    <t>KL PERSTERIL 10% 200 G</t>
  </si>
  <si>
    <t>921403</t>
  </si>
  <si>
    <t>KL VASELINUM ALBUM, 50G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</si>
  <si>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</si>
  <si>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</si>
  <si>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</si>
  <si>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</si>
  <si>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</si>
  <si>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</si>
  <si>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</si>
  <si>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</si>
  <si>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</si>
  <si>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</si>
  <si>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</si>
  <si>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</si>
  <si>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</si>
  <si>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</si>
  <si>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</si>
  <si>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</si>
  <si>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</si>
  <si>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</si>
  <si>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</si>
  <si>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</si>
  <si>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</si>
  <si>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</si>
  <si>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</si>
  <si>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</si>
  <si>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</si>
  <si>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</si>
  <si>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</si>
  <si>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</si>
  <si>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</si>
  <si>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</si>
  <si>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</si>
  <si>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</si>
  <si>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</si>
  <si>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</si>
  <si>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</si>
  <si>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</si>
  <si>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</si>
  <si>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</si>
  <si>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</si>
  <si>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</si>
  <si>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</si>
  <si>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</si>
  <si>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</si>
  <si>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</si>
  <si>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</si>
  <si>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</si>
  <si>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</si>
  <si>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</si>
  <si>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</si>
  <si>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</si>
  <si>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</si>
  <si>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</si>
  <si>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</si>
  <si>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</si>
  <si>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</si>
  <si>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</si>
  <si>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</si>
  <si>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</si>
  <si>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</si>
  <si>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</si>
  <si>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</si>
  <si>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</si>
  <si>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</si>
  <si>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</si>
  <si>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</si>
  <si>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</si>
  <si>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</si>
  <si>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</si>
  <si>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</si>
  <si>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</si>
  <si>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</si>
  <si>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</si>
  <si>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</si>
  <si>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</si>
  <si>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</si>
  <si>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</si>
  <si>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</si>
  <si>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</si>
  <si>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</si>
  <si>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</si>
  <si>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</si>
  <si>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</si>
  <si>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</si>
  <si>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</si>
  <si>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</si>
  <si>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</si>
  <si>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180440</t>
  </si>
  <si>
    <t>80440</t>
  </si>
  <si>
    <t>UBISTESIN</t>
  </si>
  <si>
    <t>187659</t>
  </si>
  <si>
    <t>INJ SOL 100X10ML II</t>
  </si>
  <si>
    <t>P</t>
  </si>
  <si>
    <t>166030</t>
  </si>
  <si>
    <t>66030</t>
  </si>
  <si>
    <t>ZODAC</t>
  </si>
  <si>
    <t>TBL OBD 30X10MG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</si>
  <si>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</si>
  <si>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</si>
  <si>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</si>
  <si>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</si>
  <si>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</si>
  <si>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</si>
  <si>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</si>
  <si>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</si>
  <si>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</si>
  <si>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</si>
  <si>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</si>
  <si>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</si>
  <si>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</si>
  <si>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</si>
  <si>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</si>
  <si>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</si>
  <si>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</si>
  <si>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R06AE07 - Cetirizin</t>
  </si>
  <si>
    <t>J01CR02</t>
  </si>
  <si>
    <t>AMOKSIKLAV 1 G</t>
  </si>
  <si>
    <t>R06AE07</t>
  </si>
  <si>
    <t>POR 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</si>
  <si>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</si>
  <si>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</si>
  <si>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</si>
  <si>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</si>
  <si>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</si>
  <si>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</si>
  <si>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</si>
  <si>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</si>
  <si>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</si>
  <si>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</si>
  <si>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</si>
  <si>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</si>
  <si>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</si>
  <si>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</si>
  <si>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</si>
  <si>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</si>
  <si>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</si>
  <si>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</si>
  <si>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</si>
  <si>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</si>
  <si>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</si>
  <si>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</si>
  <si>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sterilkompres 7,5 x 7,5 cm/5 ks sterilní 1325019265(1230119225)</t>
  </si>
  <si>
    <t>ZG538</t>
  </si>
  <si>
    <t>Obvaz ran po chir. zákrocích COE PACK 530315</t>
  </si>
  <si>
    <t>ZA616</t>
  </si>
  <si>
    <t>Drenáž zubní sterilní 1 x 6 cm 0360</t>
  </si>
  <si>
    <t>ZC917</t>
  </si>
  <si>
    <t>Krytí hypro-sorb F 20 x 30 mm HY 2030/2</t>
  </si>
  <si>
    <t>ZA533</t>
  </si>
  <si>
    <t>Váleček zubní Celluron č.2 á 600 ks 4301821</t>
  </si>
  <si>
    <t>ZF598</t>
  </si>
  <si>
    <t>Krytí hypro-sorb Z bal. á 10 ks 009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</si>
  <si>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</si>
  <si>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</si>
  <si>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</si>
  <si>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</si>
  <si>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</si>
  <si>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</si>
  <si>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</si>
  <si>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</si>
  <si>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ZA738</t>
  </si>
  <si>
    <t>Filtr mini spike zelený 4550242</t>
  </si>
  <si>
    <t>ZA754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</si>
  <si>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</si>
  <si>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</si>
  <si>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</si>
  <si>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</si>
  <si>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</si>
  <si>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</si>
  <si>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</si>
  <si>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</si>
  <si>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</si>
  <si>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</si>
  <si>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</si>
  <si>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</si>
  <si>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</si>
  <si>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</si>
  <si>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</si>
  <si>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</si>
  <si>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</si>
  <si>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ZB823</t>
  </si>
  <si>
    <t>Drát kulatý 0,8 mm IN0308</t>
  </si>
  <si>
    <t>ZB966</t>
  </si>
  <si>
    <t>Nůžky rovné chirurgické hrotnaté 150 mm B397113920005</t>
  </si>
  <si>
    <t>ZB963</t>
  </si>
  <si>
    <t>Pinzeta anatomická úzká 145 mm B397114920019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</si>
  <si>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</si>
  <si>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</si>
  <si>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</si>
  <si>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</si>
  <si>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</si>
  <si>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</si>
  <si>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</si>
  <si>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</si>
  <si>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</si>
  <si>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</si>
  <si>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</si>
  <si>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</si>
  <si>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</si>
  <si>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</si>
  <si>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</si>
  <si>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</si>
  <si>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</si>
  <si>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</si>
  <si>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</si>
  <si>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</si>
  <si>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</si>
  <si>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</si>
  <si>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</si>
  <si>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</si>
  <si>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</si>
  <si>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</si>
  <si>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</si>
  <si>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</si>
  <si>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</si>
  <si>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</si>
  <si>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</si>
  <si>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</si>
  <si>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</si>
  <si>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</si>
  <si>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</si>
  <si>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</si>
  <si>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</si>
  <si>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</si>
  <si>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</si>
  <si>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</si>
  <si>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</si>
  <si>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</si>
  <si>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</si>
  <si>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</si>
  <si>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</si>
  <si>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</si>
  <si>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</si>
  <si>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</si>
  <si>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</si>
  <si>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</si>
  <si>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</si>
  <si>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</si>
  <si>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</si>
  <si>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</si>
  <si>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</si>
  <si>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</si>
  <si>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</si>
  <si>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</si>
  <si>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</si>
  <si>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</si>
  <si>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</si>
  <si>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</si>
  <si>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</si>
  <si>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</si>
  <si>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</si>
  <si>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Desky bazální - horní transparentní bal.á 50 ks 90 02 525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</si>
  <si>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</si>
  <si>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</si>
  <si>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</si>
  <si>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</si>
  <si>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</si>
  <si>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</si>
  <si>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</si>
  <si>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</si>
  <si>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</si>
  <si>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</si>
  <si>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</si>
  <si>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</si>
  <si>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</si>
  <si>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</si>
  <si>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</si>
  <si>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</si>
  <si>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</si>
  <si>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</si>
  <si>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</si>
  <si>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</si>
  <si>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</si>
  <si>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</si>
  <si>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</si>
  <si>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</si>
  <si>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</si>
  <si>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</si>
  <si>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</si>
  <si>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</si>
  <si>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</si>
  <si>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</si>
  <si>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</si>
  <si>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</si>
  <si>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</si>
  <si>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</si>
  <si>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</si>
  <si>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</si>
  <si>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</si>
  <si>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</si>
  <si>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</si>
  <si>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</si>
  <si>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</si>
  <si>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</si>
  <si>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</si>
  <si>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</si>
  <si>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</si>
  <si>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</si>
  <si>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</si>
  <si>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</si>
  <si>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</si>
  <si>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</si>
  <si>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ZC193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</si>
  <si>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</si>
  <si>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</si>
  <si>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</si>
  <si>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</si>
  <si>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</si>
  <si>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</si>
  <si>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</si>
  <si>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</si>
  <si>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</si>
  <si>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</si>
  <si>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Desky bazální - dolní transparentní bal.á 50 ks 90 02 526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</si>
  <si>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</si>
  <si>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</si>
  <si>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</si>
  <si>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</si>
  <si>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</si>
  <si>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</si>
  <si>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</si>
  <si>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</si>
  <si>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</si>
  <si>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</si>
  <si>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</si>
  <si>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</si>
  <si>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</si>
  <si>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</si>
  <si>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ZC328</t>
  </si>
  <si>
    <t>Calxyd ve stříkačce 2 x 3,5 g 4142120</t>
  </si>
  <si>
    <t>ZD005</t>
  </si>
  <si>
    <t>Separating fluid 500 ml 620000380</t>
  </si>
  <si>
    <t>ZF615</t>
  </si>
  <si>
    <t>Pronikač Hedstrém 053025008B</t>
  </si>
  <si>
    <t>ZL521</t>
  </si>
  <si>
    <t>Granulát spongiozní ACE Nu Oss Collagen blok 6 x 7 x 8 mm 100 mg 509-9100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</si>
  <si>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</si>
  <si>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</si>
  <si>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</si>
  <si>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</si>
  <si>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</si>
  <si>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</si>
  <si>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</si>
  <si>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620000306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</si>
  <si>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</si>
  <si>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</si>
  <si>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</si>
  <si>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</si>
  <si>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</si>
  <si>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</si>
  <si>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</si>
  <si>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</si>
  <si>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</si>
  <si>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</si>
  <si>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</si>
  <si>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</si>
  <si>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ZC386</t>
  </si>
  <si>
    <t>Kavitan pro A3 15 g prášek 10 g LIQ 4113312</t>
  </si>
  <si>
    <t>ZI685</t>
  </si>
  <si>
    <t>Pilník K - File 397144518772</t>
  </si>
  <si>
    <t>ZH124</t>
  </si>
  <si>
    <t>Pronikač K - File 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</si>
  <si>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</si>
  <si>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</si>
  <si>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</si>
  <si>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</si>
  <si>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</si>
  <si>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</si>
  <si>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</si>
  <si>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</si>
  <si>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</si>
  <si>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 mm / 120 mm ER581210</t>
  </si>
  <si>
    <t>ZF915</t>
  </si>
  <si>
    <t>Měřidlo IWANSON na vosk HLS 246-00</t>
  </si>
  <si>
    <t>ZL707</t>
  </si>
  <si>
    <t>Tekutina pro zatmelovací hmotu IPS Vest Press Speed á 1000 ml IV595587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</si>
  <si>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</si>
  <si>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</si>
  <si>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</si>
  <si>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</si>
  <si>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</si>
  <si>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</si>
  <si>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</si>
  <si>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</si>
  <si>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</si>
  <si>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</si>
  <si>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</si>
  <si>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</si>
  <si>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</si>
  <si>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</si>
  <si>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</si>
  <si>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</si>
  <si>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</si>
  <si>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</si>
  <si>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</si>
  <si>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</si>
  <si>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</si>
  <si>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</si>
  <si>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</si>
  <si>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</si>
  <si>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</si>
  <si>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</si>
  <si>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</si>
  <si>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</si>
  <si>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</si>
  <si>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</si>
  <si>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</si>
  <si>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</si>
  <si>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</si>
  <si>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</si>
  <si>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</si>
  <si>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</si>
  <si>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</si>
  <si>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</si>
  <si>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</si>
  <si>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</si>
  <si>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</si>
  <si>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</si>
  <si>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</si>
  <si>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</si>
  <si>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</si>
  <si>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</si>
  <si>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</si>
  <si>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</si>
  <si>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</si>
  <si>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</si>
  <si>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</si>
  <si>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</si>
  <si>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</si>
  <si>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</si>
  <si>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</si>
  <si>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</si>
  <si>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</si>
  <si>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</si>
  <si>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</si>
  <si>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</si>
  <si>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</si>
  <si>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</si>
  <si>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</si>
  <si>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</si>
  <si>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ZF735</t>
  </si>
  <si>
    <t>Signum ceramis margin M2 4g HK66031432</t>
  </si>
  <si>
    <t>ZG416</t>
  </si>
  <si>
    <t>Podložka plastová vel.6 HK64500720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</si>
  <si>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</si>
  <si>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</si>
  <si>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</si>
  <si>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</si>
  <si>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</si>
  <si>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</si>
  <si>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</si>
  <si>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</si>
  <si>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</si>
  <si>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</si>
  <si>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</si>
  <si>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</si>
  <si>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</si>
  <si>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</si>
  <si>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</si>
  <si>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</si>
  <si>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</si>
  <si>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</si>
  <si>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</si>
  <si>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</si>
  <si>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</si>
  <si>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</si>
  <si>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</si>
  <si>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</si>
  <si>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</si>
  <si>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</si>
  <si>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</si>
  <si>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</si>
  <si>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</si>
  <si>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</si>
  <si>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</si>
  <si>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</si>
  <si>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</si>
  <si>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</si>
  <si>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</si>
  <si>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</si>
  <si>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</si>
  <si>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</si>
  <si>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</si>
  <si>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</si>
  <si>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</si>
  <si>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</si>
  <si>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</si>
  <si>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</si>
  <si>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</si>
  <si>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</si>
  <si>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</si>
  <si>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</si>
  <si>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</si>
  <si>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</si>
  <si>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</si>
  <si>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</si>
  <si>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</si>
  <si>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</si>
  <si>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</si>
  <si>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</si>
  <si>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</si>
  <si>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</si>
  <si>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</si>
  <si>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</si>
  <si>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</si>
  <si>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</si>
  <si>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</si>
  <si>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</si>
  <si>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</si>
  <si>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</si>
  <si>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</si>
  <si>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</si>
  <si>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</si>
  <si>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</si>
  <si>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</si>
  <si>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</si>
  <si>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</si>
  <si>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</si>
  <si>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</si>
  <si>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</si>
  <si>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</si>
  <si>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</si>
  <si>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</si>
  <si>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</si>
  <si>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</si>
  <si>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</si>
  <si>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</si>
  <si>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</si>
  <si>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</si>
  <si>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</si>
  <si>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</si>
  <si>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</si>
  <si>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</si>
  <si>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</si>
  <si>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</si>
  <si>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</si>
  <si>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</si>
  <si>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</si>
  <si>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</si>
  <si>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</si>
  <si>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</si>
  <si>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</si>
  <si>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</si>
  <si>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</si>
  <si>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</si>
  <si>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</si>
  <si>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</si>
  <si>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</si>
  <si>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</si>
  <si>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</si>
  <si>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</si>
  <si>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</si>
  <si>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</si>
  <si>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</si>
  <si>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</si>
  <si>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</si>
  <si>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</si>
  <si>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</si>
  <si>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</si>
  <si>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Desky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</si>
  <si>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</si>
  <si>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</si>
  <si>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</si>
  <si>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</si>
  <si>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</si>
  <si>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</si>
  <si>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</si>
  <si>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</si>
  <si>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</si>
  <si>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</si>
  <si>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</si>
  <si>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</si>
  <si>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</si>
  <si>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</si>
  <si>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</si>
  <si>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</si>
  <si>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</si>
  <si>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</si>
  <si>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</si>
  <si>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</si>
  <si>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</si>
  <si>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</si>
  <si>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</si>
  <si>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</si>
  <si>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</si>
  <si>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</si>
  <si>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</si>
  <si>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</si>
  <si>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</si>
  <si>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</si>
  <si>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</si>
  <si>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</si>
  <si>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</si>
  <si>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</si>
  <si>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</si>
  <si>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</si>
  <si>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</si>
  <si>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</si>
  <si>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</si>
  <si>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</si>
  <si>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</si>
  <si>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</si>
  <si>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</si>
  <si>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</si>
  <si>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</si>
  <si>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</si>
  <si>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</si>
  <si>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</si>
  <si>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</si>
  <si>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</si>
  <si>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</si>
  <si>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</si>
  <si>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</si>
  <si>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</si>
  <si>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</si>
  <si>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</si>
  <si>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</si>
  <si>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</si>
  <si>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</si>
  <si>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</si>
  <si>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</si>
  <si>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</si>
  <si>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</si>
  <si>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</si>
  <si>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</si>
  <si>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</si>
  <si>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</si>
  <si>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</si>
  <si>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</si>
  <si>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</si>
  <si>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</si>
  <si>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</si>
  <si>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</si>
  <si>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</si>
  <si>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</si>
  <si>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</si>
  <si>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</si>
  <si>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</si>
  <si>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</si>
  <si>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</si>
  <si>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</si>
  <si>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</si>
  <si>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</si>
  <si>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</si>
  <si>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</si>
  <si>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</si>
  <si>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</si>
  <si>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</si>
  <si>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</si>
  <si>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</si>
  <si>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</si>
  <si>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</si>
  <si>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</si>
  <si>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</si>
  <si>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</si>
  <si>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</si>
  <si>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</si>
  <si>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</si>
  <si>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</si>
  <si>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</si>
  <si>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</si>
  <si>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</si>
  <si>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</si>
  <si>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</si>
  <si>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</si>
  <si>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</si>
  <si>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</si>
  <si>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</si>
  <si>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</si>
  <si>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</si>
  <si>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</si>
  <si>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</si>
  <si>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</si>
  <si>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</si>
  <si>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</si>
  <si>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</si>
  <si>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</si>
  <si>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</si>
  <si>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</si>
  <si>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</si>
  <si>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</si>
  <si>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</si>
  <si>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</si>
  <si>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</si>
  <si>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</si>
  <si>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</si>
  <si>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</si>
  <si>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</si>
  <si>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</si>
  <si>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</si>
  <si>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</si>
  <si>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</si>
  <si>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</si>
  <si>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</si>
  <si>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</si>
  <si>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</si>
  <si>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</si>
  <si>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</si>
  <si>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</si>
  <si>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</si>
  <si>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</si>
  <si>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</si>
  <si>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</si>
  <si>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</si>
  <si>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</si>
  <si>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</si>
  <si>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</si>
  <si>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</si>
  <si>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</si>
  <si>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</si>
  <si>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</si>
  <si>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</si>
  <si>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</si>
  <si>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</si>
  <si>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</si>
  <si>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</si>
  <si>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</si>
  <si>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</si>
  <si>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</si>
  <si>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</si>
  <si>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</si>
  <si>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</si>
  <si>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</si>
  <si>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</si>
  <si>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</si>
  <si>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</si>
  <si>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</si>
  <si>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</si>
  <si>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</si>
  <si>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</si>
  <si>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</si>
  <si>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</si>
  <si>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</si>
  <si>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</si>
  <si>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</si>
  <si>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</si>
  <si>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</si>
  <si>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</si>
  <si>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</si>
  <si>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</si>
  <si>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</si>
  <si>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</si>
  <si>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</si>
  <si>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</si>
  <si>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</si>
  <si>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</si>
  <si>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</si>
  <si>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Kuželík filcový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</si>
  <si>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</si>
  <si>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</si>
  <si>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</si>
  <si>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</si>
  <si>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</si>
  <si>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</si>
  <si>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</si>
  <si>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</si>
  <si>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</si>
  <si>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</si>
  <si>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</si>
  <si>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</si>
  <si>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</si>
  <si>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</si>
  <si>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</si>
  <si>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</si>
  <si>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</si>
  <si>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</si>
  <si>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</si>
  <si>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</si>
  <si>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</si>
  <si>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 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</si>
  <si>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</si>
  <si>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</si>
  <si>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</si>
  <si>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</si>
  <si>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</si>
  <si>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</si>
  <si>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</si>
  <si>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</si>
  <si>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</si>
  <si>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</si>
  <si>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</si>
  <si>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</si>
  <si>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</si>
  <si>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</si>
  <si>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</si>
  <si>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</si>
  <si>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</si>
  <si>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</si>
  <si>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</si>
  <si>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</si>
  <si>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</si>
  <si>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</si>
  <si>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</si>
  <si>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</si>
  <si>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</si>
  <si>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</si>
  <si>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</si>
  <si>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</si>
  <si>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</si>
  <si>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</si>
  <si>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</si>
  <si>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</si>
  <si>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</si>
  <si>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</si>
  <si>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</si>
  <si>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</si>
  <si>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</si>
  <si>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</si>
  <si>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</si>
  <si>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</si>
  <si>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</si>
  <si>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</si>
  <si>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</si>
  <si>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</si>
  <si>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</si>
  <si>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</si>
  <si>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</si>
  <si>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</si>
  <si>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</si>
  <si>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</si>
  <si>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</si>
  <si>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</si>
  <si>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</si>
  <si>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</si>
  <si>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</si>
  <si>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</si>
  <si>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</si>
  <si>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</si>
  <si>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</si>
  <si>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</si>
  <si>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</si>
  <si>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</si>
  <si>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</si>
  <si>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</si>
  <si>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</si>
  <si>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</si>
  <si>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</si>
  <si>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</si>
  <si>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</si>
  <si>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</si>
  <si>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</si>
  <si>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</si>
  <si>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</si>
  <si>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</si>
  <si>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</si>
  <si>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</si>
  <si>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</si>
  <si>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</si>
  <si>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</si>
  <si>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</si>
  <si>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</si>
  <si>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</si>
  <si>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</si>
  <si>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</si>
  <si>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</si>
  <si>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</si>
  <si>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</si>
  <si>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</si>
  <si>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</si>
  <si>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</si>
  <si>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</si>
  <si>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</si>
  <si>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</si>
  <si>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</si>
  <si>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</si>
  <si>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</si>
  <si>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</si>
  <si>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</si>
  <si>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</si>
  <si>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</si>
  <si>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</si>
  <si>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</si>
  <si>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</si>
  <si>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</si>
  <si>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</si>
  <si>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</si>
  <si>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</si>
  <si>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</si>
  <si>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</si>
  <si>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</si>
  <si>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</si>
  <si>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</si>
  <si>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</si>
  <si>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</si>
  <si>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</si>
  <si>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</si>
  <si>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</si>
  <si>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</si>
  <si>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</si>
  <si>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</si>
  <si>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</si>
  <si>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</si>
  <si>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</si>
  <si>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</si>
  <si>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</si>
  <si>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</si>
  <si>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</si>
  <si>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</si>
  <si>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</si>
  <si>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</si>
  <si>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</si>
  <si>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</si>
  <si>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</si>
  <si>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</si>
  <si>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</si>
  <si>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</si>
  <si>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</si>
  <si>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</si>
  <si>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</si>
  <si>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0084001</t>
  </si>
  <si>
    <t>0082351</t>
  </si>
  <si>
    <t>0071114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</si>
  <si>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</si>
  <si>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</si>
  <si>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</si>
  <si>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</si>
  <si>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</si>
  <si>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</si>
  <si>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</si>
  <si>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</si>
  <si>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</si>
  <si>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</si>
  <si>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</si>
  <si>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</si>
  <si>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</si>
  <si>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</si>
  <si>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</si>
  <si>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</si>
  <si>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</si>
  <si>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</si>
  <si>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</si>
  <si>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</si>
  <si>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</si>
  <si>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</si>
  <si>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</si>
  <si>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</si>
  <si>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</si>
  <si>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</si>
  <si>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</si>
  <si>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</si>
  <si>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</si>
  <si>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</si>
  <si>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</si>
  <si>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</si>
  <si>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</si>
  <si>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</si>
  <si>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</si>
  <si>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</si>
  <si>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</si>
  <si>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</si>
  <si>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</si>
  <si>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</si>
  <si>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</si>
  <si>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</si>
  <si>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</si>
  <si>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</si>
  <si>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</si>
  <si>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</si>
  <si>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</si>
  <si>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</si>
  <si>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</si>
  <si>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</si>
  <si>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</si>
  <si>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</si>
  <si>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</si>
  <si>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</si>
  <si>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</si>
  <si>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</si>
  <si>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</si>
  <si>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</si>
  <si>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</si>
  <si>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</si>
  <si>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</si>
  <si>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</si>
  <si>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</si>
  <si>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</si>
  <si>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00906</t>
  </si>
  <si>
    <t>STOMATOLOGICKÉ OŠETŘENÍ POJIŠTĚNCE DO 6 LET NEBO H</t>
  </si>
  <si>
    <t>00920</t>
  </si>
  <si>
    <t>OŠETŘENÍ ZUBNÍHO KAZU - STÁLÝ ZUB - FOTOKOMPOZITNÍ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</si>
  <si>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</si>
  <si>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</si>
  <si>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</si>
  <si>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</si>
  <si>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</si>
  <si>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</si>
  <si>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00902</t>
  </si>
  <si>
    <t>PÉČE O REGISTROVANÉHO POJIŠTĚNCE NAD 18 LET VĚKU</t>
  </si>
  <si>
    <t>0072001</t>
  </si>
  <si>
    <t>0072041</t>
  </si>
  <si>
    <t>0072301</t>
  </si>
  <si>
    <t>0074001</t>
  </si>
  <si>
    <t>0072311</t>
  </si>
  <si>
    <t>00956</t>
  </si>
  <si>
    <t>09547</t>
  </si>
  <si>
    <t>REGULAČNÍ POPLATEK -- POJIŠTĚNEC OD ÚHRADY POPLATK</t>
  </si>
  <si>
    <t>00953</t>
  </si>
  <si>
    <t>CHIRURGICKÉ OŠETŘOVÁNÍ RETENCE ZUBŮ</t>
  </si>
  <si>
    <t>00952</t>
  </si>
  <si>
    <t>CHIRURGIE TVRDÝCH TKÁNÍ DUTINY ÚSTNÍ VELKÉHO ROZSA</t>
  </si>
  <si>
    <t>00933</t>
  </si>
  <si>
    <t>CHIRURGICKÁ LÉČBA ONEMOCNĚNÍ PARODONTU MALÉHO ROZS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</si>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</sst>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0.60203118602179528</c:v>
                </c:pt>
                <c:pt idx="1">
                  <c:v>0.62953727999955877</c:v>
                </c:pt>
                <c:pt idx="2">
                  <c:v>0.6176195741008087</c:v>
                </c:pt>
                <c:pt idx="3">
                  <c:v>0.60405462921987141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70368"/>
        <c:axId val="433170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0.620699409675047</c:v>
                </c:pt>
                <c:pt idx="1">
                  <c:v>0.620699409675047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74176"/>
        <c:axId val="433175264"/>
      </c:scatterChart>
      <c:catAx>
        <c:axId val="433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317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170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3170368"/>
        <c:crosses val="autoZero"/>
        <c:crossBetween val="between"/>
      </c:valAx>
      <c:valAx>
        <c:axId val="433174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33175264"/>
        <c:crosses val="max"/>
        <c:crossBetween val="midCat"/>
      </c:valAx>
      <c:valAx>
        <c:axId val="433175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31741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646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1363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1367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1376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1599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646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8.4936883077530403E-2</v>
      </c>
      <c r="I3" s="43">
        <f>SUBTOTAL(9,I6:I1048576)</f>
        <v>4</v>
      </c>
      <c r="J3" s="43">
        <f>SUBTOTAL(9,J6:J1048576)</f>
        <v>378.0403001544081</v>
      </c>
      <c r="K3" s="44">
        <f>IF(M3=0,0,J3/M3)</f>
        <v>0.91506311692246978</v>
      </c>
      <c r="L3" s="43">
        <f>SUBTOTAL(9,L6:L1048576)</f>
        <v>5</v>
      </c>
      <c r="M3" s="45">
        <f>SUBTOTAL(9,M6:M1048576)</f>
        <v>413.13030015440802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410</v>
      </c>
      <c r="B6" s="417" t="s">
        <v>642</v>
      </c>
      <c r="C6" s="417" t="s">
        <v>625</v>
      </c>
      <c r="D6" s="417" t="s">
        <v>626</v>
      </c>
      <c r="E6" s="417" t="s">
        <v>627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410</v>
      </c>
      <c r="B7" s="423" t="s">
        <v>642</v>
      </c>
      <c r="C7" s="423" t="s">
        <v>633</v>
      </c>
      <c r="D7" s="423" t="s">
        <v>643</v>
      </c>
      <c r="E7" s="423" t="s">
        <v>627</v>
      </c>
      <c r="F7" s="426"/>
      <c r="G7" s="426"/>
      <c r="H7" s="448">
        <v>0</v>
      </c>
      <c r="I7" s="426">
        <v>3</v>
      </c>
      <c r="J7" s="426">
        <v>347.82030015440807</v>
      </c>
      <c r="K7" s="448">
        <v>1</v>
      </c>
      <c r="L7" s="426">
        <v>3</v>
      </c>
      <c r="M7" s="427">
        <v>347.82030015440807</v>
      </c>
    </row>
    <row r="8" spans="1:13" ht="14.4" customHeight="1" thickBot="1" x14ac:dyDescent="0.35">
      <c r="A8" s="428" t="s">
        <v>410</v>
      </c>
      <c r="B8" s="429" t="s">
        <v>644</v>
      </c>
      <c r="C8" s="429" t="s">
        <v>621</v>
      </c>
      <c r="D8" s="429" t="s">
        <v>622</v>
      </c>
      <c r="E8" s="429" t="s">
        <v>645</v>
      </c>
      <c r="F8" s="432"/>
      <c r="G8" s="432"/>
      <c r="H8" s="440">
        <v>0</v>
      </c>
      <c r="I8" s="432">
        <v>1</v>
      </c>
      <c r="J8" s="432">
        <v>30.22</v>
      </c>
      <c r="K8" s="440">
        <v>1</v>
      </c>
      <c r="L8" s="432">
        <v>1</v>
      </c>
      <c r="M8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327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60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7" t="s">
        <v>184</v>
      </c>
      <c r="B5" s="458" t="s">
        <v>186</v>
      </c>
      <c r="C5" s="458" t="s">
        <v>187</v>
      </c>
      <c r="D5" s="458" t="s">
        <v>188</v>
      </c>
      <c r="E5" s="459" t="s">
        <v>189</v>
      </c>
      <c r="F5" s="460" t="s">
        <v>186</v>
      </c>
      <c r="G5" s="461" t="s">
        <v>187</v>
      </c>
      <c r="H5" s="461" t="s">
        <v>188</v>
      </c>
      <c r="I5" s="462" t="s">
        <v>189</v>
      </c>
      <c r="J5" s="458" t="s">
        <v>186</v>
      </c>
      <c r="K5" s="458" t="s">
        <v>187</v>
      </c>
      <c r="L5" s="458" t="s">
        <v>188</v>
      </c>
      <c r="M5" s="459" t="s">
        <v>189</v>
      </c>
      <c r="N5" s="460" t="s">
        <v>186</v>
      </c>
      <c r="O5" s="461" t="s">
        <v>187</v>
      </c>
      <c r="P5" s="461" t="s">
        <v>188</v>
      </c>
      <c r="Q5" s="462" t="s">
        <v>189</v>
      </c>
    </row>
    <row r="6" spans="1:17" ht="14.4" customHeight="1" x14ac:dyDescent="0.3">
      <c r="A6" s="465" t="s">
        <v>647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648</v>
      </c>
      <c r="B7" s="470">
        <v>327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60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405</v>
      </c>
      <c r="B5" s="405" t="s">
        <v>406</v>
      </c>
      <c r="C5" s="406" t="s">
        <v>407</v>
      </c>
      <c r="D5" s="406" t="s">
        <v>407</v>
      </c>
      <c r="E5" s="406"/>
      <c r="F5" s="406" t="s">
        <v>407</v>
      </c>
      <c r="G5" s="406" t="s">
        <v>407</v>
      </c>
      <c r="H5" s="406" t="s">
        <v>407</v>
      </c>
      <c r="I5" s="407" t="s">
        <v>407</v>
      </c>
      <c r="J5" s="408" t="s">
        <v>56</v>
      </c>
    </row>
    <row r="6" spans="1:10" ht="14.4" customHeight="1" x14ac:dyDescent="0.3">
      <c r="A6" s="404" t="s">
        <v>405</v>
      </c>
      <c r="B6" s="405" t="s">
        <v>649</v>
      </c>
      <c r="C6" s="406">
        <v>0</v>
      </c>
      <c r="D6" s="406" t="s">
        <v>407</v>
      </c>
      <c r="E6" s="406"/>
      <c r="F6" s="406" t="s">
        <v>407</v>
      </c>
      <c r="G6" s="406" t="s">
        <v>407</v>
      </c>
      <c r="H6" s="406" t="s">
        <v>407</v>
      </c>
      <c r="I6" s="407" t="s">
        <v>407</v>
      </c>
      <c r="J6" s="408" t="s">
        <v>1</v>
      </c>
    </row>
    <row r="7" spans="1:10" ht="14.4" customHeight="1" x14ac:dyDescent="0.3">
      <c r="A7" s="404" t="s">
        <v>405</v>
      </c>
      <c r="B7" s="405" t="s">
        <v>650</v>
      </c>
      <c r="C7" s="406">
        <v>0</v>
      </c>
      <c r="D7" s="406" t="s">
        <v>407</v>
      </c>
      <c r="E7" s="406"/>
      <c r="F7" s="406" t="s">
        <v>407</v>
      </c>
      <c r="G7" s="406" t="s">
        <v>407</v>
      </c>
      <c r="H7" s="406" t="s">
        <v>407</v>
      </c>
      <c r="I7" s="407" t="s">
        <v>407</v>
      </c>
      <c r="J7" s="408" t="s">
        <v>1</v>
      </c>
    </row>
    <row r="8" spans="1:10" ht="14.4" customHeight="1" x14ac:dyDescent="0.3">
      <c r="A8" s="404" t="s">
        <v>405</v>
      </c>
      <c r="B8" s="405" t="s">
        <v>242</v>
      </c>
      <c r="C8" s="406">
        <v>0.3705</v>
      </c>
      <c r="D8" s="406">
        <v>0</v>
      </c>
      <c r="E8" s="406"/>
      <c r="F8" s="406">
        <v>0.86099999999999999</v>
      </c>
      <c r="G8" s="406">
        <v>0.41745011507233332</v>
      </c>
      <c r="H8" s="406">
        <v>0.44354988492766667</v>
      </c>
      <c r="I8" s="407">
        <v>2.0625218892341448</v>
      </c>
      <c r="J8" s="408" t="s">
        <v>1</v>
      </c>
    </row>
    <row r="9" spans="1:10" ht="14.4" customHeight="1" x14ac:dyDescent="0.3">
      <c r="A9" s="404" t="s">
        <v>405</v>
      </c>
      <c r="B9" s="405" t="s">
        <v>243</v>
      </c>
      <c r="C9" s="406">
        <v>17.153189999999999</v>
      </c>
      <c r="D9" s="406">
        <v>23.623639999999</v>
      </c>
      <c r="E9" s="406"/>
      <c r="F9" s="406">
        <v>21.493389999999998</v>
      </c>
      <c r="G9" s="406">
        <v>20.000005513113333</v>
      </c>
      <c r="H9" s="406">
        <v>1.493384486886665</v>
      </c>
      <c r="I9" s="407">
        <v>1.0746692037613441</v>
      </c>
      <c r="J9" s="408" t="s">
        <v>1</v>
      </c>
    </row>
    <row r="10" spans="1:10" ht="14.4" customHeight="1" x14ac:dyDescent="0.3">
      <c r="A10" s="404" t="s">
        <v>405</v>
      </c>
      <c r="B10" s="405" t="s">
        <v>244</v>
      </c>
      <c r="C10" s="406">
        <v>27.617439999999998</v>
      </c>
      <c r="D10" s="406">
        <v>16.033439999999999</v>
      </c>
      <c r="E10" s="406"/>
      <c r="F10" s="406">
        <v>22.131780000000003</v>
      </c>
      <c r="G10" s="406">
        <v>29.333341419232998</v>
      </c>
      <c r="H10" s="406">
        <v>-7.2015614192329949</v>
      </c>
      <c r="I10" s="407">
        <v>0.75449229201992152</v>
      </c>
      <c r="J10" s="408" t="s">
        <v>1</v>
      </c>
    </row>
    <row r="11" spans="1:10" ht="14.4" customHeight="1" x14ac:dyDescent="0.3">
      <c r="A11" s="404" t="s">
        <v>405</v>
      </c>
      <c r="B11" s="405" t="s">
        <v>245</v>
      </c>
      <c r="C11" s="406">
        <v>19.636510000000001</v>
      </c>
      <c r="D11" s="406">
        <v>25.892250000000001</v>
      </c>
      <c r="E11" s="406"/>
      <c r="F11" s="406">
        <v>26.190170000000002</v>
      </c>
      <c r="G11" s="406">
        <v>25.000006891391667</v>
      </c>
      <c r="H11" s="406">
        <v>1.1901631086083349</v>
      </c>
      <c r="I11" s="407">
        <v>1.0476065112213289</v>
      </c>
      <c r="J11" s="408" t="s">
        <v>1</v>
      </c>
    </row>
    <row r="12" spans="1:10" ht="14.4" customHeight="1" x14ac:dyDescent="0.3">
      <c r="A12" s="404" t="s">
        <v>405</v>
      </c>
      <c r="B12" s="405" t="s">
        <v>246</v>
      </c>
      <c r="C12" s="406">
        <v>0.78</v>
      </c>
      <c r="D12" s="406">
        <v>1.9023500000000002</v>
      </c>
      <c r="E12" s="406"/>
      <c r="F12" s="406">
        <v>1.9869999999999999</v>
      </c>
      <c r="G12" s="406">
        <v>2.0000005513113335</v>
      </c>
      <c r="H12" s="406">
        <v>-1.3000551311333597E-2</v>
      </c>
      <c r="I12" s="407">
        <v>0.99349972613617055</v>
      </c>
      <c r="J12" s="408" t="s">
        <v>1</v>
      </c>
    </row>
    <row r="13" spans="1:10" ht="14.4" customHeight="1" x14ac:dyDescent="0.3">
      <c r="A13" s="404" t="s">
        <v>405</v>
      </c>
      <c r="B13" s="405" t="s">
        <v>247</v>
      </c>
      <c r="C13" s="406">
        <v>58.136160000000004</v>
      </c>
      <c r="D13" s="406">
        <v>66.570329999999998</v>
      </c>
      <c r="E13" s="406"/>
      <c r="F13" s="406">
        <v>59.908060000000006</v>
      </c>
      <c r="G13" s="406">
        <v>60.000016539340329</v>
      </c>
      <c r="H13" s="406">
        <v>-9.1956539340323218E-2</v>
      </c>
      <c r="I13" s="407">
        <v>0.99846739143346686</v>
      </c>
      <c r="J13" s="408" t="s">
        <v>1</v>
      </c>
    </row>
    <row r="14" spans="1:10" ht="14.4" customHeight="1" x14ac:dyDescent="0.3">
      <c r="A14" s="404" t="s">
        <v>405</v>
      </c>
      <c r="B14" s="405" t="s">
        <v>248</v>
      </c>
      <c r="C14" s="406" t="s">
        <v>407</v>
      </c>
      <c r="D14" s="406">
        <v>7.4749999999999997E-2</v>
      </c>
      <c r="E14" s="406"/>
      <c r="F14" s="406">
        <v>0</v>
      </c>
      <c r="G14" s="406">
        <v>2.4916673534999999E-2</v>
      </c>
      <c r="H14" s="406">
        <v>-2.4916673534999999E-2</v>
      </c>
      <c r="I14" s="407">
        <v>0</v>
      </c>
      <c r="J14" s="408" t="s">
        <v>1</v>
      </c>
    </row>
    <row r="15" spans="1:10" ht="14.4" customHeight="1" x14ac:dyDescent="0.3">
      <c r="A15" s="404" t="s">
        <v>405</v>
      </c>
      <c r="B15" s="405" t="s">
        <v>249</v>
      </c>
      <c r="C15" s="406">
        <v>1148.7509800000009</v>
      </c>
      <c r="D15" s="406">
        <v>1089.0317599999998</v>
      </c>
      <c r="E15" s="406"/>
      <c r="F15" s="406">
        <v>1051.54188</v>
      </c>
      <c r="G15" s="406">
        <v>1152.0003175553334</v>
      </c>
      <c r="H15" s="406">
        <v>-100.45843755533338</v>
      </c>
      <c r="I15" s="407">
        <v>0.91279651921579608</v>
      </c>
      <c r="J15" s="408" t="s">
        <v>1</v>
      </c>
    </row>
    <row r="16" spans="1:10" ht="14.4" customHeight="1" x14ac:dyDescent="0.3">
      <c r="A16" s="404" t="s">
        <v>405</v>
      </c>
      <c r="B16" s="405" t="s">
        <v>408</v>
      </c>
      <c r="C16" s="406">
        <v>1272.4447800000009</v>
      </c>
      <c r="D16" s="406">
        <v>1223.1285199999988</v>
      </c>
      <c r="E16" s="406"/>
      <c r="F16" s="406">
        <v>1184.11328</v>
      </c>
      <c r="G16" s="406">
        <v>1288.7760552583304</v>
      </c>
      <c r="H16" s="406">
        <v>-104.66277525833038</v>
      </c>
      <c r="I16" s="407">
        <v>0.91878901316384942</v>
      </c>
      <c r="J16" s="408" t="s">
        <v>409</v>
      </c>
    </row>
    <row r="18" spans="1:10" ht="14.4" customHeight="1" x14ac:dyDescent="0.3">
      <c r="A18" s="404" t="s">
        <v>405</v>
      </c>
      <c r="B18" s="405" t="s">
        <v>406</v>
      </c>
      <c r="C18" s="406" t="s">
        <v>407</v>
      </c>
      <c r="D18" s="406" t="s">
        <v>407</v>
      </c>
      <c r="E18" s="406"/>
      <c r="F18" s="406" t="s">
        <v>407</v>
      </c>
      <c r="G18" s="406" t="s">
        <v>407</v>
      </c>
      <c r="H18" s="406" t="s">
        <v>407</v>
      </c>
      <c r="I18" s="407" t="s">
        <v>407</v>
      </c>
      <c r="J18" s="408" t="s">
        <v>56</v>
      </c>
    </row>
    <row r="19" spans="1:10" ht="14.4" customHeight="1" x14ac:dyDescent="0.3">
      <c r="A19" s="404" t="s">
        <v>410</v>
      </c>
      <c r="B19" s="405" t="s">
        <v>411</v>
      </c>
      <c r="C19" s="406" t="s">
        <v>407</v>
      </c>
      <c r="D19" s="406" t="s">
        <v>407</v>
      </c>
      <c r="E19" s="406"/>
      <c r="F19" s="406" t="s">
        <v>407</v>
      </c>
      <c r="G19" s="406" t="s">
        <v>407</v>
      </c>
      <c r="H19" s="406" t="s">
        <v>407</v>
      </c>
      <c r="I19" s="407" t="s">
        <v>407</v>
      </c>
      <c r="J19" s="408" t="s">
        <v>0</v>
      </c>
    </row>
    <row r="20" spans="1:10" ht="14.4" customHeight="1" x14ac:dyDescent="0.3">
      <c r="A20" s="404" t="s">
        <v>410</v>
      </c>
      <c r="B20" s="405" t="s">
        <v>649</v>
      </c>
      <c r="C20" s="406">
        <v>0</v>
      </c>
      <c r="D20" s="406" t="s">
        <v>407</v>
      </c>
      <c r="E20" s="406"/>
      <c r="F20" s="406" t="s">
        <v>407</v>
      </c>
      <c r="G20" s="406" t="s">
        <v>407</v>
      </c>
      <c r="H20" s="406" t="s">
        <v>407</v>
      </c>
      <c r="I20" s="407" t="s">
        <v>407</v>
      </c>
      <c r="J20" s="408" t="s">
        <v>1</v>
      </c>
    </row>
    <row r="21" spans="1:10" ht="14.4" customHeight="1" x14ac:dyDescent="0.3">
      <c r="A21" s="404" t="s">
        <v>410</v>
      </c>
      <c r="B21" s="405" t="s">
        <v>650</v>
      </c>
      <c r="C21" s="406">
        <v>0</v>
      </c>
      <c r="D21" s="406" t="s">
        <v>407</v>
      </c>
      <c r="E21" s="406"/>
      <c r="F21" s="406" t="s">
        <v>407</v>
      </c>
      <c r="G21" s="406" t="s">
        <v>407</v>
      </c>
      <c r="H21" s="406" t="s">
        <v>407</v>
      </c>
      <c r="I21" s="407" t="s">
        <v>407</v>
      </c>
      <c r="J21" s="408" t="s">
        <v>1</v>
      </c>
    </row>
    <row r="22" spans="1:10" ht="14.4" customHeight="1" x14ac:dyDescent="0.3">
      <c r="A22" s="404" t="s">
        <v>410</v>
      </c>
      <c r="B22" s="405" t="s">
        <v>242</v>
      </c>
      <c r="C22" s="406">
        <v>0.3705</v>
      </c>
      <c r="D22" s="406">
        <v>0</v>
      </c>
      <c r="E22" s="406"/>
      <c r="F22" s="406">
        <v>0.86099999999999999</v>
      </c>
      <c r="G22" s="406">
        <v>0.41745011507233332</v>
      </c>
      <c r="H22" s="406">
        <v>0.44354988492766667</v>
      </c>
      <c r="I22" s="407">
        <v>2.0625218892341448</v>
      </c>
      <c r="J22" s="408" t="s">
        <v>1</v>
      </c>
    </row>
    <row r="23" spans="1:10" ht="14.4" customHeight="1" x14ac:dyDescent="0.3">
      <c r="A23" s="404" t="s">
        <v>410</v>
      </c>
      <c r="B23" s="405" t="s">
        <v>243</v>
      </c>
      <c r="C23" s="406">
        <v>17.153189999999999</v>
      </c>
      <c r="D23" s="406">
        <v>23.623639999999</v>
      </c>
      <c r="E23" s="406"/>
      <c r="F23" s="406">
        <v>21.493389999999998</v>
      </c>
      <c r="G23" s="406">
        <v>20.000005513113333</v>
      </c>
      <c r="H23" s="406">
        <v>1.493384486886665</v>
      </c>
      <c r="I23" s="407">
        <v>1.0746692037613441</v>
      </c>
      <c r="J23" s="408" t="s">
        <v>1</v>
      </c>
    </row>
    <row r="24" spans="1:10" ht="14.4" customHeight="1" x14ac:dyDescent="0.3">
      <c r="A24" s="404" t="s">
        <v>410</v>
      </c>
      <c r="B24" s="405" t="s">
        <v>244</v>
      </c>
      <c r="C24" s="406">
        <v>27.617439999999998</v>
      </c>
      <c r="D24" s="406">
        <v>16.033439999999999</v>
      </c>
      <c r="E24" s="406"/>
      <c r="F24" s="406">
        <v>22.131780000000003</v>
      </c>
      <c r="G24" s="406">
        <v>29.333341419232998</v>
      </c>
      <c r="H24" s="406">
        <v>-7.2015614192329949</v>
      </c>
      <c r="I24" s="407">
        <v>0.75449229201992152</v>
      </c>
      <c r="J24" s="408" t="s">
        <v>1</v>
      </c>
    </row>
    <row r="25" spans="1:10" ht="14.4" customHeight="1" x14ac:dyDescent="0.3">
      <c r="A25" s="404" t="s">
        <v>410</v>
      </c>
      <c r="B25" s="405" t="s">
        <v>245</v>
      </c>
      <c r="C25" s="406">
        <v>19.636510000000001</v>
      </c>
      <c r="D25" s="406">
        <v>25.892250000000001</v>
      </c>
      <c r="E25" s="406"/>
      <c r="F25" s="406">
        <v>26.190170000000002</v>
      </c>
      <c r="G25" s="406">
        <v>25.000006891391667</v>
      </c>
      <c r="H25" s="406">
        <v>1.1901631086083349</v>
      </c>
      <c r="I25" s="407">
        <v>1.0476065112213289</v>
      </c>
      <c r="J25" s="408" t="s">
        <v>1</v>
      </c>
    </row>
    <row r="26" spans="1:10" ht="14.4" customHeight="1" x14ac:dyDescent="0.3">
      <c r="A26" s="404" t="s">
        <v>410</v>
      </c>
      <c r="B26" s="405" t="s">
        <v>246</v>
      </c>
      <c r="C26" s="406">
        <v>0.78</v>
      </c>
      <c r="D26" s="406">
        <v>1.9023500000000002</v>
      </c>
      <c r="E26" s="406"/>
      <c r="F26" s="406">
        <v>1.9869999999999999</v>
      </c>
      <c r="G26" s="406">
        <v>2.0000005513113335</v>
      </c>
      <c r="H26" s="406">
        <v>-1.3000551311333597E-2</v>
      </c>
      <c r="I26" s="407">
        <v>0.99349972613617055</v>
      </c>
      <c r="J26" s="408" t="s">
        <v>1</v>
      </c>
    </row>
    <row r="27" spans="1:10" ht="14.4" customHeight="1" x14ac:dyDescent="0.3">
      <c r="A27" s="404" t="s">
        <v>410</v>
      </c>
      <c r="B27" s="405" t="s">
        <v>247</v>
      </c>
      <c r="C27" s="406">
        <v>58.136160000000004</v>
      </c>
      <c r="D27" s="406">
        <v>66.570329999999998</v>
      </c>
      <c r="E27" s="406"/>
      <c r="F27" s="406">
        <v>59.908060000000006</v>
      </c>
      <c r="G27" s="406">
        <v>60.000016539340329</v>
      </c>
      <c r="H27" s="406">
        <v>-9.1956539340323218E-2</v>
      </c>
      <c r="I27" s="407">
        <v>0.99846739143346686</v>
      </c>
      <c r="J27" s="408" t="s">
        <v>1</v>
      </c>
    </row>
    <row r="28" spans="1:10" ht="14.4" customHeight="1" x14ac:dyDescent="0.3">
      <c r="A28" s="404" t="s">
        <v>410</v>
      </c>
      <c r="B28" s="405" t="s">
        <v>248</v>
      </c>
      <c r="C28" s="406" t="s">
        <v>407</v>
      </c>
      <c r="D28" s="406">
        <v>7.4749999999999997E-2</v>
      </c>
      <c r="E28" s="406"/>
      <c r="F28" s="406">
        <v>0</v>
      </c>
      <c r="G28" s="406">
        <v>2.4916673534999999E-2</v>
      </c>
      <c r="H28" s="406">
        <v>-2.4916673534999999E-2</v>
      </c>
      <c r="I28" s="407">
        <v>0</v>
      </c>
      <c r="J28" s="408" t="s">
        <v>1</v>
      </c>
    </row>
    <row r="29" spans="1:10" ht="14.4" customHeight="1" x14ac:dyDescent="0.3">
      <c r="A29" s="404" t="s">
        <v>410</v>
      </c>
      <c r="B29" s="405" t="s">
        <v>249</v>
      </c>
      <c r="C29" s="406">
        <v>1148.7509800000009</v>
      </c>
      <c r="D29" s="406">
        <v>1089.0317599999998</v>
      </c>
      <c r="E29" s="406"/>
      <c r="F29" s="406">
        <v>1051.54188</v>
      </c>
      <c r="G29" s="406">
        <v>1152.0003175553334</v>
      </c>
      <c r="H29" s="406">
        <v>-100.45843755533338</v>
      </c>
      <c r="I29" s="407">
        <v>0.91279651921579608</v>
      </c>
      <c r="J29" s="408" t="s">
        <v>1</v>
      </c>
    </row>
    <row r="30" spans="1:10" ht="14.4" customHeight="1" x14ac:dyDescent="0.3">
      <c r="A30" s="404" t="s">
        <v>410</v>
      </c>
      <c r="B30" s="405" t="s">
        <v>412</v>
      </c>
      <c r="C30" s="406">
        <v>1272.4447800000009</v>
      </c>
      <c r="D30" s="406">
        <v>1223.1285199999988</v>
      </c>
      <c r="E30" s="406"/>
      <c r="F30" s="406">
        <v>1184.11328</v>
      </c>
      <c r="G30" s="406">
        <v>1288.7760552583304</v>
      </c>
      <c r="H30" s="406">
        <v>-104.66277525833038</v>
      </c>
      <c r="I30" s="407">
        <v>0.91878901316384942</v>
      </c>
      <c r="J30" s="408" t="s">
        <v>413</v>
      </c>
    </row>
    <row r="31" spans="1:10" ht="14.4" customHeight="1" x14ac:dyDescent="0.3">
      <c r="A31" s="404" t="s">
        <v>407</v>
      </c>
      <c r="B31" s="405" t="s">
        <v>407</v>
      </c>
      <c r="C31" s="406" t="s">
        <v>407</v>
      </c>
      <c r="D31" s="406" t="s">
        <v>407</v>
      </c>
      <c r="E31" s="406"/>
      <c r="F31" s="406" t="s">
        <v>407</v>
      </c>
      <c r="G31" s="406" t="s">
        <v>407</v>
      </c>
      <c r="H31" s="406" t="s">
        <v>407</v>
      </c>
      <c r="I31" s="407" t="s">
        <v>407</v>
      </c>
      <c r="J31" s="408" t="s">
        <v>414</v>
      </c>
    </row>
    <row r="32" spans="1:10" ht="14.4" customHeight="1" x14ac:dyDescent="0.3">
      <c r="A32" s="404" t="s">
        <v>405</v>
      </c>
      <c r="B32" s="405" t="s">
        <v>408</v>
      </c>
      <c r="C32" s="406">
        <v>1272.4447800000009</v>
      </c>
      <c r="D32" s="406">
        <v>1223.1285199999988</v>
      </c>
      <c r="E32" s="406"/>
      <c r="F32" s="406">
        <v>1184.11328</v>
      </c>
      <c r="G32" s="406">
        <v>1288.7760552583304</v>
      </c>
      <c r="H32" s="406">
        <v>-104.66277525833038</v>
      </c>
      <c r="I32" s="407">
        <v>0.91878901316384942</v>
      </c>
      <c r="J32" s="408" t="s">
        <v>409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1363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9.8002340575212052</v>
      </c>
      <c r="J3" s="84">
        <f>SUBTOTAL(9,J5:J1048576)</f>
        <v>120825</v>
      </c>
      <c r="K3" s="85">
        <f>SUBTOTAL(9,K5:K1048576)</f>
        <v>1184113.2799999996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405</v>
      </c>
      <c r="B5" s="417" t="s">
        <v>406</v>
      </c>
      <c r="C5" s="418" t="s">
        <v>410</v>
      </c>
      <c r="D5" s="419" t="s">
        <v>636</v>
      </c>
      <c r="E5" s="418" t="s">
        <v>1349</v>
      </c>
      <c r="F5" s="419" t="s">
        <v>1350</v>
      </c>
      <c r="G5" s="418" t="s">
        <v>651</v>
      </c>
      <c r="H5" s="418" t="s">
        <v>652</v>
      </c>
      <c r="I5" s="420">
        <v>0.3</v>
      </c>
      <c r="J5" s="420">
        <v>5000</v>
      </c>
      <c r="K5" s="421">
        <v>1500</v>
      </c>
    </row>
    <row r="6" spans="1:11" ht="14.4" customHeight="1" x14ac:dyDescent="0.3">
      <c r="A6" s="422" t="s">
        <v>405</v>
      </c>
      <c r="B6" s="423" t="s">
        <v>406</v>
      </c>
      <c r="C6" s="424" t="s">
        <v>410</v>
      </c>
      <c r="D6" s="425" t="s">
        <v>636</v>
      </c>
      <c r="E6" s="424" t="s">
        <v>1349</v>
      </c>
      <c r="F6" s="425" t="s">
        <v>1350</v>
      </c>
      <c r="G6" s="424" t="s">
        <v>653</v>
      </c>
      <c r="H6" s="424" t="s">
        <v>654</v>
      </c>
      <c r="I6" s="426">
        <v>46.32</v>
      </c>
      <c r="J6" s="426">
        <v>6</v>
      </c>
      <c r="K6" s="427">
        <v>277.92</v>
      </c>
    </row>
    <row r="7" spans="1:11" ht="14.4" customHeight="1" x14ac:dyDescent="0.3">
      <c r="A7" s="422" t="s">
        <v>405</v>
      </c>
      <c r="B7" s="423" t="s">
        <v>406</v>
      </c>
      <c r="C7" s="424" t="s">
        <v>410</v>
      </c>
      <c r="D7" s="425" t="s">
        <v>636</v>
      </c>
      <c r="E7" s="424" t="s">
        <v>1349</v>
      </c>
      <c r="F7" s="425" t="s">
        <v>1350</v>
      </c>
      <c r="G7" s="424" t="s">
        <v>655</v>
      </c>
      <c r="H7" s="424" t="s">
        <v>656</v>
      </c>
      <c r="I7" s="426">
        <v>0.27</v>
      </c>
      <c r="J7" s="426">
        <v>1000</v>
      </c>
      <c r="K7" s="427">
        <v>270</v>
      </c>
    </row>
    <row r="8" spans="1:11" ht="14.4" customHeight="1" x14ac:dyDescent="0.3">
      <c r="A8" s="422" t="s">
        <v>405</v>
      </c>
      <c r="B8" s="423" t="s">
        <v>406</v>
      </c>
      <c r="C8" s="424" t="s">
        <v>410</v>
      </c>
      <c r="D8" s="425" t="s">
        <v>636</v>
      </c>
      <c r="E8" s="424" t="s">
        <v>1349</v>
      </c>
      <c r="F8" s="425" t="s">
        <v>1350</v>
      </c>
      <c r="G8" s="424" t="s">
        <v>657</v>
      </c>
      <c r="H8" s="424" t="s">
        <v>658</v>
      </c>
      <c r="I8" s="426">
        <v>18.399999999999999</v>
      </c>
      <c r="J8" s="426">
        <v>80</v>
      </c>
      <c r="K8" s="427">
        <v>1472</v>
      </c>
    </row>
    <row r="9" spans="1:11" ht="14.4" customHeight="1" x14ac:dyDescent="0.3">
      <c r="A9" s="422" t="s">
        <v>405</v>
      </c>
      <c r="B9" s="423" t="s">
        <v>406</v>
      </c>
      <c r="C9" s="424" t="s">
        <v>410</v>
      </c>
      <c r="D9" s="425" t="s">
        <v>636</v>
      </c>
      <c r="E9" s="424" t="s">
        <v>1349</v>
      </c>
      <c r="F9" s="425" t="s">
        <v>1350</v>
      </c>
      <c r="G9" s="424" t="s">
        <v>659</v>
      </c>
      <c r="H9" s="424" t="s">
        <v>660</v>
      </c>
      <c r="I9" s="426">
        <v>0.64</v>
      </c>
      <c r="J9" s="426">
        <v>1000</v>
      </c>
      <c r="K9" s="427">
        <v>638.25</v>
      </c>
    </row>
    <row r="10" spans="1:11" ht="14.4" customHeight="1" x14ac:dyDescent="0.3">
      <c r="A10" s="422" t="s">
        <v>405</v>
      </c>
      <c r="B10" s="423" t="s">
        <v>406</v>
      </c>
      <c r="C10" s="424" t="s">
        <v>410</v>
      </c>
      <c r="D10" s="425" t="s">
        <v>636</v>
      </c>
      <c r="E10" s="424" t="s">
        <v>1349</v>
      </c>
      <c r="F10" s="425" t="s">
        <v>1350</v>
      </c>
      <c r="G10" s="424" t="s">
        <v>661</v>
      </c>
      <c r="H10" s="424" t="s">
        <v>662</v>
      </c>
      <c r="I10" s="426">
        <v>1.26</v>
      </c>
      <c r="J10" s="426">
        <v>2000</v>
      </c>
      <c r="K10" s="427">
        <v>2520</v>
      </c>
    </row>
    <row r="11" spans="1:11" ht="14.4" customHeight="1" x14ac:dyDescent="0.3">
      <c r="A11" s="422" t="s">
        <v>405</v>
      </c>
      <c r="B11" s="423" t="s">
        <v>406</v>
      </c>
      <c r="C11" s="424" t="s">
        <v>410</v>
      </c>
      <c r="D11" s="425" t="s">
        <v>636</v>
      </c>
      <c r="E11" s="424" t="s">
        <v>1349</v>
      </c>
      <c r="F11" s="425" t="s">
        <v>1350</v>
      </c>
      <c r="G11" s="424" t="s">
        <v>663</v>
      </c>
      <c r="H11" s="424" t="s">
        <v>664</v>
      </c>
      <c r="I11" s="426">
        <v>13.02</v>
      </c>
      <c r="J11" s="426">
        <v>3</v>
      </c>
      <c r="K11" s="427">
        <v>39.06</v>
      </c>
    </row>
    <row r="12" spans="1:11" ht="14.4" customHeight="1" x14ac:dyDescent="0.3">
      <c r="A12" s="422" t="s">
        <v>405</v>
      </c>
      <c r="B12" s="423" t="s">
        <v>406</v>
      </c>
      <c r="C12" s="424" t="s">
        <v>410</v>
      </c>
      <c r="D12" s="425" t="s">
        <v>636</v>
      </c>
      <c r="E12" s="424" t="s">
        <v>1349</v>
      </c>
      <c r="F12" s="425" t="s">
        <v>1350</v>
      </c>
      <c r="G12" s="424" t="s">
        <v>665</v>
      </c>
      <c r="H12" s="424" t="s">
        <v>666</v>
      </c>
      <c r="I12" s="426">
        <v>27.873333333333335</v>
      </c>
      <c r="J12" s="426">
        <v>36</v>
      </c>
      <c r="K12" s="427">
        <v>1003.44</v>
      </c>
    </row>
    <row r="13" spans="1:11" ht="14.4" customHeight="1" x14ac:dyDescent="0.3">
      <c r="A13" s="422" t="s">
        <v>405</v>
      </c>
      <c r="B13" s="423" t="s">
        <v>406</v>
      </c>
      <c r="C13" s="424" t="s">
        <v>410</v>
      </c>
      <c r="D13" s="425" t="s">
        <v>636</v>
      </c>
      <c r="E13" s="424" t="s">
        <v>1349</v>
      </c>
      <c r="F13" s="425" t="s">
        <v>1350</v>
      </c>
      <c r="G13" s="424" t="s">
        <v>667</v>
      </c>
      <c r="H13" s="424" t="s">
        <v>668</v>
      </c>
      <c r="I13" s="426">
        <v>0.59</v>
      </c>
      <c r="J13" s="426">
        <v>5000</v>
      </c>
      <c r="K13" s="427">
        <v>2950</v>
      </c>
    </row>
    <row r="14" spans="1:11" ht="14.4" customHeight="1" x14ac:dyDescent="0.3">
      <c r="A14" s="422" t="s">
        <v>405</v>
      </c>
      <c r="B14" s="423" t="s">
        <v>406</v>
      </c>
      <c r="C14" s="424" t="s">
        <v>410</v>
      </c>
      <c r="D14" s="425" t="s">
        <v>636</v>
      </c>
      <c r="E14" s="424" t="s">
        <v>1349</v>
      </c>
      <c r="F14" s="425" t="s">
        <v>1350</v>
      </c>
      <c r="G14" s="424" t="s">
        <v>669</v>
      </c>
      <c r="H14" s="424" t="s">
        <v>670</v>
      </c>
      <c r="I14" s="426">
        <v>1330</v>
      </c>
      <c r="J14" s="426">
        <v>3</v>
      </c>
      <c r="K14" s="427">
        <v>3990</v>
      </c>
    </row>
    <row r="15" spans="1:11" ht="14.4" customHeight="1" x14ac:dyDescent="0.3">
      <c r="A15" s="422" t="s">
        <v>405</v>
      </c>
      <c r="B15" s="423" t="s">
        <v>406</v>
      </c>
      <c r="C15" s="424" t="s">
        <v>410</v>
      </c>
      <c r="D15" s="425" t="s">
        <v>636</v>
      </c>
      <c r="E15" s="424" t="s">
        <v>1349</v>
      </c>
      <c r="F15" s="425" t="s">
        <v>1350</v>
      </c>
      <c r="G15" s="424" t="s">
        <v>671</v>
      </c>
      <c r="H15" s="424" t="s">
        <v>672</v>
      </c>
      <c r="I15" s="426">
        <v>5.65</v>
      </c>
      <c r="J15" s="426">
        <v>30</v>
      </c>
      <c r="K15" s="427">
        <v>169.38</v>
      </c>
    </row>
    <row r="16" spans="1:11" ht="14.4" customHeight="1" x14ac:dyDescent="0.3">
      <c r="A16" s="422" t="s">
        <v>405</v>
      </c>
      <c r="B16" s="423" t="s">
        <v>406</v>
      </c>
      <c r="C16" s="424" t="s">
        <v>410</v>
      </c>
      <c r="D16" s="425" t="s">
        <v>636</v>
      </c>
      <c r="E16" s="424" t="s">
        <v>1349</v>
      </c>
      <c r="F16" s="425" t="s">
        <v>1350</v>
      </c>
      <c r="G16" s="424" t="s">
        <v>673</v>
      </c>
      <c r="H16" s="424" t="s">
        <v>674</v>
      </c>
      <c r="I16" s="426">
        <v>1322.5</v>
      </c>
      <c r="J16" s="426">
        <v>3</v>
      </c>
      <c r="K16" s="427">
        <v>3967.5</v>
      </c>
    </row>
    <row r="17" spans="1:11" ht="14.4" customHeight="1" x14ac:dyDescent="0.3">
      <c r="A17" s="422" t="s">
        <v>405</v>
      </c>
      <c r="B17" s="423" t="s">
        <v>406</v>
      </c>
      <c r="C17" s="424" t="s">
        <v>410</v>
      </c>
      <c r="D17" s="425" t="s">
        <v>636</v>
      </c>
      <c r="E17" s="424" t="s">
        <v>1349</v>
      </c>
      <c r="F17" s="425" t="s">
        <v>1350</v>
      </c>
      <c r="G17" s="424" t="s">
        <v>675</v>
      </c>
      <c r="H17" s="424" t="s">
        <v>676</v>
      </c>
      <c r="I17" s="426">
        <v>0.19</v>
      </c>
      <c r="J17" s="426">
        <v>2400</v>
      </c>
      <c r="K17" s="427">
        <v>447.2</v>
      </c>
    </row>
    <row r="18" spans="1:11" ht="14.4" customHeight="1" x14ac:dyDescent="0.3">
      <c r="A18" s="422" t="s">
        <v>405</v>
      </c>
      <c r="B18" s="423" t="s">
        <v>406</v>
      </c>
      <c r="C18" s="424" t="s">
        <v>410</v>
      </c>
      <c r="D18" s="425" t="s">
        <v>636</v>
      </c>
      <c r="E18" s="424" t="s">
        <v>1349</v>
      </c>
      <c r="F18" s="425" t="s">
        <v>1350</v>
      </c>
      <c r="G18" s="424" t="s">
        <v>677</v>
      </c>
      <c r="H18" s="424" t="s">
        <v>678</v>
      </c>
      <c r="I18" s="426">
        <v>18.399999999999999</v>
      </c>
      <c r="J18" s="426">
        <v>40</v>
      </c>
      <c r="K18" s="427">
        <v>736</v>
      </c>
    </row>
    <row r="19" spans="1:11" ht="14.4" customHeight="1" x14ac:dyDescent="0.3">
      <c r="A19" s="422" t="s">
        <v>405</v>
      </c>
      <c r="B19" s="423" t="s">
        <v>406</v>
      </c>
      <c r="C19" s="424" t="s">
        <v>410</v>
      </c>
      <c r="D19" s="425" t="s">
        <v>636</v>
      </c>
      <c r="E19" s="424" t="s">
        <v>1349</v>
      </c>
      <c r="F19" s="425" t="s">
        <v>1350</v>
      </c>
      <c r="G19" s="424" t="s">
        <v>679</v>
      </c>
      <c r="H19" s="424" t="s">
        <v>680</v>
      </c>
      <c r="I19" s="426">
        <v>19.170000000000002</v>
      </c>
      <c r="J19" s="426">
        <v>50</v>
      </c>
      <c r="K19" s="427">
        <v>958.64</v>
      </c>
    </row>
    <row r="20" spans="1:11" ht="14.4" customHeight="1" x14ac:dyDescent="0.3">
      <c r="A20" s="422" t="s">
        <v>405</v>
      </c>
      <c r="B20" s="423" t="s">
        <v>406</v>
      </c>
      <c r="C20" s="424" t="s">
        <v>410</v>
      </c>
      <c r="D20" s="425" t="s">
        <v>636</v>
      </c>
      <c r="E20" s="424" t="s">
        <v>1349</v>
      </c>
      <c r="F20" s="425" t="s">
        <v>1350</v>
      </c>
      <c r="G20" s="424" t="s">
        <v>681</v>
      </c>
      <c r="H20" s="424" t="s">
        <v>682</v>
      </c>
      <c r="I20" s="426">
        <v>0.15</v>
      </c>
      <c r="J20" s="426">
        <v>3456</v>
      </c>
      <c r="K20" s="427">
        <v>502.6</v>
      </c>
    </row>
    <row r="21" spans="1:11" ht="14.4" customHeight="1" x14ac:dyDescent="0.3">
      <c r="A21" s="422" t="s">
        <v>405</v>
      </c>
      <c r="B21" s="423" t="s">
        <v>406</v>
      </c>
      <c r="C21" s="424" t="s">
        <v>410</v>
      </c>
      <c r="D21" s="425" t="s">
        <v>636</v>
      </c>
      <c r="E21" s="424" t="s">
        <v>1349</v>
      </c>
      <c r="F21" s="425" t="s">
        <v>1350</v>
      </c>
      <c r="G21" s="424" t="s">
        <v>683</v>
      </c>
      <c r="H21" s="424" t="s">
        <v>684</v>
      </c>
      <c r="I21" s="426">
        <v>10.52</v>
      </c>
      <c r="J21" s="426">
        <v>2</v>
      </c>
      <c r="K21" s="427">
        <v>21.04</v>
      </c>
    </row>
    <row r="22" spans="1:11" ht="14.4" customHeight="1" x14ac:dyDescent="0.3">
      <c r="A22" s="422" t="s">
        <v>405</v>
      </c>
      <c r="B22" s="423" t="s">
        <v>406</v>
      </c>
      <c r="C22" s="424" t="s">
        <v>410</v>
      </c>
      <c r="D22" s="425" t="s">
        <v>636</v>
      </c>
      <c r="E22" s="424" t="s">
        <v>1349</v>
      </c>
      <c r="F22" s="425" t="s">
        <v>1350</v>
      </c>
      <c r="G22" s="424" t="s">
        <v>685</v>
      </c>
      <c r="H22" s="424" t="s">
        <v>686</v>
      </c>
      <c r="I22" s="426">
        <v>7.59</v>
      </c>
      <c r="J22" s="426">
        <v>4</v>
      </c>
      <c r="K22" s="427">
        <v>30.36</v>
      </c>
    </row>
    <row r="23" spans="1:11" ht="14.4" customHeight="1" x14ac:dyDescent="0.3">
      <c r="A23" s="422" t="s">
        <v>405</v>
      </c>
      <c r="B23" s="423" t="s">
        <v>406</v>
      </c>
      <c r="C23" s="424" t="s">
        <v>410</v>
      </c>
      <c r="D23" s="425" t="s">
        <v>636</v>
      </c>
      <c r="E23" s="424" t="s">
        <v>1351</v>
      </c>
      <c r="F23" s="425" t="s">
        <v>1352</v>
      </c>
      <c r="G23" s="424" t="s">
        <v>687</v>
      </c>
      <c r="H23" s="424" t="s">
        <v>688</v>
      </c>
      <c r="I23" s="426">
        <v>11.14</v>
      </c>
      <c r="J23" s="426">
        <v>100</v>
      </c>
      <c r="K23" s="427">
        <v>1114</v>
      </c>
    </row>
    <row r="24" spans="1:11" ht="14.4" customHeight="1" x14ac:dyDescent="0.3">
      <c r="A24" s="422" t="s">
        <v>405</v>
      </c>
      <c r="B24" s="423" t="s">
        <v>406</v>
      </c>
      <c r="C24" s="424" t="s">
        <v>410</v>
      </c>
      <c r="D24" s="425" t="s">
        <v>636</v>
      </c>
      <c r="E24" s="424" t="s">
        <v>1351</v>
      </c>
      <c r="F24" s="425" t="s">
        <v>1352</v>
      </c>
      <c r="G24" s="424" t="s">
        <v>689</v>
      </c>
      <c r="H24" s="424" t="s">
        <v>690</v>
      </c>
      <c r="I24" s="426">
        <v>6.31</v>
      </c>
      <c r="J24" s="426">
        <v>100</v>
      </c>
      <c r="K24" s="427">
        <v>631.16999999999996</v>
      </c>
    </row>
    <row r="25" spans="1:11" ht="14.4" customHeight="1" x14ac:dyDescent="0.3">
      <c r="A25" s="422" t="s">
        <v>405</v>
      </c>
      <c r="B25" s="423" t="s">
        <v>406</v>
      </c>
      <c r="C25" s="424" t="s">
        <v>410</v>
      </c>
      <c r="D25" s="425" t="s">
        <v>636</v>
      </c>
      <c r="E25" s="424" t="s">
        <v>1351</v>
      </c>
      <c r="F25" s="425" t="s">
        <v>1352</v>
      </c>
      <c r="G25" s="424" t="s">
        <v>691</v>
      </c>
      <c r="H25" s="424" t="s">
        <v>692</v>
      </c>
      <c r="I25" s="426">
        <v>0.47749999999999998</v>
      </c>
      <c r="J25" s="426">
        <v>2100</v>
      </c>
      <c r="K25" s="427">
        <v>1003</v>
      </c>
    </row>
    <row r="26" spans="1:11" ht="14.4" customHeight="1" x14ac:dyDescent="0.3">
      <c r="A26" s="422" t="s">
        <v>405</v>
      </c>
      <c r="B26" s="423" t="s">
        <v>406</v>
      </c>
      <c r="C26" s="424" t="s">
        <v>410</v>
      </c>
      <c r="D26" s="425" t="s">
        <v>636</v>
      </c>
      <c r="E26" s="424" t="s">
        <v>1351</v>
      </c>
      <c r="F26" s="425" t="s">
        <v>1352</v>
      </c>
      <c r="G26" s="424" t="s">
        <v>693</v>
      </c>
      <c r="H26" s="424" t="s">
        <v>694</v>
      </c>
      <c r="I26" s="426">
        <v>0.6725000000000001</v>
      </c>
      <c r="J26" s="426">
        <v>4300</v>
      </c>
      <c r="K26" s="427">
        <v>2894</v>
      </c>
    </row>
    <row r="27" spans="1:11" ht="14.4" customHeight="1" x14ac:dyDescent="0.3">
      <c r="A27" s="422" t="s">
        <v>405</v>
      </c>
      <c r="B27" s="423" t="s">
        <v>406</v>
      </c>
      <c r="C27" s="424" t="s">
        <v>410</v>
      </c>
      <c r="D27" s="425" t="s">
        <v>636</v>
      </c>
      <c r="E27" s="424" t="s">
        <v>1351</v>
      </c>
      <c r="F27" s="425" t="s">
        <v>1352</v>
      </c>
      <c r="G27" s="424" t="s">
        <v>695</v>
      </c>
      <c r="H27" s="424" t="s">
        <v>696</v>
      </c>
      <c r="I27" s="426">
        <v>2.9050000000000002</v>
      </c>
      <c r="J27" s="426">
        <v>700</v>
      </c>
      <c r="K27" s="427">
        <v>2033.2</v>
      </c>
    </row>
    <row r="28" spans="1:11" ht="14.4" customHeight="1" x14ac:dyDescent="0.3">
      <c r="A28" s="422" t="s">
        <v>405</v>
      </c>
      <c r="B28" s="423" t="s">
        <v>406</v>
      </c>
      <c r="C28" s="424" t="s">
        <v>410</v>
      </c>
      <c r="D28" s="425" t="s">
        <v>636</v>
      </c>
      <c r="E28" s="424" t="s">
        <v>1351</v>
      </c>
      <c r="F28" s="425" t="s">
        <v>1352</v>
      </c>
      <c r="G28" s="424" t="s">
        <v>697</v>
      </c>
      <c r="H28" s="424" t="s">
        <v>698</v>
      </c>
      <c r="I28" s="426">
        <v>12.1</v>
      </c>
      <c r="J28" s="426">
        <v>16</v>
      </c>
      <c r="K28" s="427">
        <v>193.6</v>
      </c>
    </row>
    <row r="29" spans="1:11" ht="14.4" customHeight="1" x14ac:dyDescent="0.3">
      <c r="A29" s="422" t="s">
        <v>405</v>
      </c>
      <c r="B29" s="423" t="s">
        <v>406</v>
      </c>
      <c r="C29" s="424" t="s">
        <v>410</v>
      </c>
      <c r="D29" s="425" t="s">
        <v>636</v>
      </c>
      <c r="E29" s="424" t="s">
        <v>1351</v>
      </c>
      <c r="F29" s="425" t="s">
        <v>1352</v>
      </c>
      <c r="G29" s="424" t="s">
        <v>699</v>
      </c>
      <c r="H29" s="424" t="s">
        <v>700</v>
      </c>
      <c r="I29" s="426">
        <v>21.234999999999999</v>
      </c>
      <c r="J29" s="426">
        <v>100</v>
      </c>
      <c r="K29" s="427">
        <v>2123.5</v>
      </c>
    </row>
    <row r="30" spans="1:11" ht="14.4" customHeight="1" x14ac:dyDescent="0.3">
      <c r="A30" s="422" t="s">
        <v>405</v>
      </c>
      <c r="B30" s="423" t="s">
        <v>406</v>
      </c>
      <c r="C30" s="424" t="s">
        <v>410</v>
      </c>
      <c r="D30" s="425" t="s">
        <v>636</v>
      </c>
      <c r="E30" s="424" t="s">
        <v>1351</v>
      </c>
      <c r="F30" s="425" t="s">
        <v>1352</v>
      </c>
      <c r="G30" s="424" t="s">
        <v>701</v>
      </c>
      <c r="H30" s="424" t="s">
        <v>702</v>
      </c>
      <c r="I30" s="426">
        <v>2.9</v>
      </c>
      <c r="J30" s="426">
        <v>100</v>
      </c>
      <c r="K30" s="427">
        <v>290.39999999999998</v>
      </c>
    </row>
    <row r="31" spans="1:11" ht="14.4" customHeight="1" x14ac:dyDescent="0.3">
      <c r="A31" s="422" t="s">
        <v>405</v>
      </c>
      <c r="B31" s="423" t="s">
        <v>406</v>
      </c>
      <c r="C31" s="424" t="s">
        <v>410</v>
      </c>
      <c r="D31" s="425" t="s">
        <v>636</v>
      </c>
      <c r="E31" s="424" t="s">
        <v>1351</v>
      </c>
      <c r="F31" s="425" t="s">
        <v>1352</v>
      </c>
      <c r="G31" s="424" t="s">
        <v>703</v>
      </c>
      <c r="H31" s="424" t="s">
        <v>704</v>
      </c>
      <c r="I31" s="426">
        <v>949.85</v>
      </c>
      <c r="J31" s="426">
        <v>2</v>
      </c>
      <c r="K31" s="427">
        <v>1899.7</v>
      </c>
    </row>
    <row r="32" spans="1:11" ht="14.4" customHeight="1" x14ac:dyDescent="0.3">
      <c r="A32" s="422" t="s">
        <v>405</v>
      </c>
      <c r="B32" s="423" t="s">
        <v>406</v>
      </c>
      <c r="C32" s="424" t="s">
        <v>410</v>
      </c>
      <c r="D32" s="425" t="s">
        <v>636</v>
      </c>
      <c r="E32" s="424" t="s">
        <v>1351</v>
      </c>
      <c r="F32" s="425" t="s">
        <v>1352</v>
      </c>
      <c r="G32" s="424" t="s">
        <v>705</v>
      </c>
      <c r="H32" s="424" t="s">
        <v>706</v>
      </c>
      <c r="I32" s="426">
        <v>66.55</v>
      </c>
      <c r="J32" s="426">
        <v>90</v>
      </c>
      <c r="K32" s="427">
        <v>5989.5</v>
      </c>
    </row>
    <row r="33" spans="1:11" ht="14.4" customHeight="1" x14ac:dyDescent="0.3">
      <c r="A33" s="422" t="s">
        <v>405</v>
      </c>
      <c r="B33" s="423" t="s">
        <v>406</v>
      </c>
      <c r="C33" s="424" t="s">
        <v>410</v>
      </c>
      <c r="D33" s="425" t="s">
        <v>636</v>
      </c>
      <c r="E33" s="424" t="s">
        <v>1351</v>
      </c>
      <c r="F33" s="425" t="s">
        <v>1352</v>
      </c>
      <c r="G33" s="424" t="s">
        <v>707</v>
      </c>
      <c r="H33" s="424" t="s">
        <v>708</v>
      </c>
      <c r="I33" s="426">
        <v>141.57</v>
      </c>
      <c r="J33" s="426">
        <v>5</v>
      </c>
      <c r="K33" s="427">
        <v>707.85</v>
      </c>
    </row>
    <row r="34" spans="1:11" ht="14.4" customHeight="1" x14ac:dyDescent="0.3">
      <c r="A34" s="422" t="s">
        <v>405</v>
      </c>
      <c r="B34" s="423" t="s">
        <v>406</v>
      </c>
      <c r="C34" s="424" t="s">
        <v>410</v>
      </c>
      <c r="D34" s="425" t="s">
        <v>636</v>
      </c>
      <c r="E34" s="424" t="s">
        <v>1351</v>
      </c>
      <c r="F34" s="425" t="s">
        <v>1352</v>
      </c>
      <c r="G34" s="424" t="s">
        <v>709</v>
      </c>
      <c r="H34" s="424" t="s">
        <v>710</v>
      </c>
      <c r="I34" s="426">
        <v>136.54</v>
      </c>
      <c r="J34" s="426">
        <v>1</v>
      </c>
      <c r="K34" s="427">
        <v>136.54</v>
      </c>
    </row>
    <row r="35" spans="1:11" ht="14.4" customHeight="1" x14ac:dyDescent="0.3">
      <c r="A35" s="422" t="s">
        <v>405</v>
      </c>
      <c r="B35" s="423" t="s">
        <v>406</v>
      </c>
      <c r="C35" s="424" t="s">
        <v>410</v>
      </c>
      <c r="D35" s="425" t="s">
        <v>636</v>
      </c>
      <c r="E35" s="424" t="s">
        <v>1351</v>
      </c>
      <c r="F35" s="425" t="s">
        <v>1352</v>
      </c>
      <c r="G35" s="424" t="s">
        <v>711</v>
      </c>
      <c r="H35" s="424" t="s">
        <v>712</v>
      </c>
      <c r="I35" s="426">
        <v>62.78</v>
      </c>
      <c r="J35" s="426">
        <v>3</v>
      </c>
      <c r="K35" s="427">
        <v>188.34</v>
      </c>
    </row>
    <row r="36" spans="1:11" ht="14.4" customHeight="1" x14ac:dyDescent="0.3">
      <c r="A36" s="422" t="s">
        <v>405</v>
      </c>
      <c r="B36" s="423" t="s">
        <v>406</v>
      </c>
      <c r="C36" s="424" t="s">
        <v>410</v>
      </c>
      <c r="D36" s="425" t="s">
        <v>636</v>
      </c>
      <c r="E36" s="424" t="s">
        <v>1351</v>
      </c>
      <c r="F36" s="425" t="s">
        <v>1352</v>
      </c>
      <c r="G36" s="424" t="s">
        <v>713</v>
      </c>
      <c r="H36" s="424" t="s">
        <v>714</v>
      </c>
      <c r="I36" s="426">
        <v>106.48</v>
      </c>
      <c r="J36" s="426">
        <v>3</v>
      </c>
      <c r="K36" s="427">
        <v>319.44</v>
      </c>
    </row>
    <row r="37" spans="1:11" ht="14.4" customHeight="1" x14ac:dyDescent="0.3">
      <c r="A37" s="422" t="s">
        <v>405</v>
      </c>
      <c r="B37" s="423" t="s">
        <v>406</v>
      </c>
      <c r="C37" s="424" t="s">
        <v>410</v>
      </c>
      <c r="D37" s="425" t="s">
        <v>636</v>
      </c>
      <c r="E37" s="424" t="s">
        <v>1351</v>
      </c>
      <c r="F37" s="425" t="s">
        <v>1352</v>
      </c>
      <c r="G37" s="424" t="s">
        <v>715</v>
      </c>
      <c r="H37" s="424" t="s">
        <v>716</v>
      </c>
      <c r="I37" s="426">
        <v>922.02</v>
      </c>
      <c r="J37" s="426">
        <v>2</v>
      </c>
      <c r="K37" s="427">
        <v>1844.04</v>
      </c>
    </row>
    <row r="38" spans="1:11" ht="14.4" customHeight="1" x14ac:dyDescent="0.3">
      <c r="A38" s="422" t="s">
        <v>405</v>
      </c>
      <c r="B38" s="423" t="s">
        <v>406</v>
      </c>
      <c r="C38" s="424" t="s">
        <v>410</v>
      </c>
      <c r="D38" s="425" t="s">
        <v>636</v>
      </c>
      <c r="E38" s="424" t="s">
        <v>1351</v>
      </c>
      <c r="F38" s="425" t="s">
        <v>1352</v>
      </c>
      <c r="G38" s="424" t="s">
        <v>717</v>
      </c>
      <c r="H38" s="424" t="s">
        <v>718</v>
      </c>
      <c r="I38" s="426">
        <v>50.9</v>
      </c>
      <c r="J38" s="426">
        <v>5</v>
      </c>
      <c r="K38" s="427">
        <v>254.5</v>
      </c>
    </row>
    <row r="39" spans="1:11" ht="14.4" customHeight="1" x14ac:dyDescent="0.3">
      <c r="A39" s="422" t="s">
        <v>405</v>
      </c>
      <c r="B39" s="423" t="s">
        <v>406</v>
      </c>
      <c r="C39" s="424" t="s">
        <v>410</v>
      </c>
      <c r="D39" s="425" t="s">
        <v>636</v>
      </c>
      <c r="E39" s="424" t="s">
        <v>1351</v>
      </c>
      <c r="F39" s="425" t="s">
        <v>1352</v>
      </c>
      <c r="G39" s="424" t="s">
        <v>719</v>
      </c>
      <c r="H39" s="424" t="s">
        <v>720</v>
      </c>
      <c r="I39" s="426">
        <v>50.9</v>
      </c>
      <c r="J39" s="426">
        <v>10</v>
      </c>
      <c r="K39" s="427">
        <v>509</v>
      </c>
    </row>
    <row r="40" spans="1:11" ht="14.4" customHeight="1" x14ac:dyDescent="0.3">
      <c r="A40" s="422" t="s">
        <v>405</v>
      </c>
      <c r="B40" s="423" t="s">
        <v>406</v>
      </c>
      <c r="C40" s="424" t="s">
        <v>410</v>
      </c>
      <c r="D40" s="425" t="s">
        <v>636</v>
      </c>
      <c r="E40" s="424" t="s">
        <v>1353</v>
      </c>
      <c r="F40" s="425" t="s">
        <v>1354</v>
      </c>
      <c r="G40" s="424" t="s">
        <v>721</v>
      </c>
      <c r="H40" s="424" t="s">
        <v>722</v>
      </c>
      <c r="I40" s="426">
        <v>430.5</v>
      </c>
      <c r="J40" s="426">
        <v>2</v>
      </c>
      <c r="K40" s="427">
        <v>861</v>
      </c>
    </row>
    <row r="41" spans="1:11" ht="14.4" customHeight="1" x14ac:dyDescent="0.3">
      <c r="A41" s="422" t="s">
        <v>405</v>
      </c>
      <c r="B41" s="423" t="s">
        <v>406</v>
      </c>
      <c r="C41" s="424" t="s">
        <v>410</v>
      </c>
      <c r="D41" s="425" t="s">
        <v>636</v>
      </c>
      <c r="E41" s="424" t="s">
        <v>1355</v>
      </c>
      <c r="F41" s="425" t="s">
        <v>1356</v>
      </c>
      <c r="G41" s="424" t="s">
        <v>723</v>
      </c>
      <c r="H41" s="424" t="s">
        <v>724</v>
      </c>
      <c r="I41" s="426">
        <v>2.57</v>
      </c>
      <c r="J41" s="426">
        <v>2000</v>
      </c>
      <c r="K41" s="427">
        <v>5142.2000000000007</v>
      </c>
    </row>
    <row r="42" spans="1:11" ht="14.4" customHeight="1" x14ac:dyDescent="0.3">
      <c r="A42" s="422" t="s">
        <v>405</v>
      </c>
      <c r="B42" s="423" t="s">
        <v>406</v>
      </c>
      <c r="C42" s="424" t="s">
        <v>410</v>
      </c>
      <c r="D42" s="425" t="s">
        <v>636</v>
      </c>
      <c r="E42" s="424" t="s">
        <v>1355</v>
      </c>
      <c r="F42" s="425" t="s">
        <v>1356</v>
      </c>
      <c r="G42" s="424" t="s">
        <v>725</v>
      </c>
      <c r="H42" s="424" t="s">
        <v>726</v>
      </c>
      <c r="I42" s="426">
        <v>3943.35</v>
      </c>
      <c r="J42" s="426">
        <v>5</v>
      </c>
      <c r="K42" s="427">
        <v>19716.759999999998</v>
      </c>
    </row>
    <row r="43" spans="1:11" ht="14.4" customHeight="1" x14ac:dyDescent="0.3">
      <c r="A43" s="422" t="s">
        <v>405</v>
      </c>
      <c r="B43" s="423" t="s">
        <v>406</v>
      </c>
      <c r="C43" s="424" t="s">
        <v>410</v>
      </c>
      <c r="D43" s="425" t="s">
        <v>636</v>
      </c>
      <c r="E43" s="424" t="s">
        <v>1355</v>
      </c>
      <c r="F43" s="425" t="s">
        <v>1356</v>
      </c>
      <c r="G43" s="424" t="s">
        <v>727</v>
      </c>
      <c r="H43" s="424" t="s">
        <v>728</v>
      </c>
      <c r="I43" s="426">
        <v>3943.355</v>
      </c>
      <c r="J43" s="426">
        <v>6</v>
      </c>
      <c r="K43" s="427">
        <v>23660.13</v>
      </c>
    </row>
    <row r="44" spans="1:11" ht="14.4" customHeight="1" x14ac:dyDescent="0.3">
      <c r="A44" s="422" t="s">
        <v>405</v>
      </c>
      <c r="B44" s="423" t="s">
        <v>406</v>
      </c>
      <c r="C44" s="424" t="s">
        <v>410</v>
      </c>
      <c r="D44" s="425" t="s">
        <v>636</v>
      </c>
      <c r="E44" s="424" t="s">
        <v>1355</v>
      </c>
      <c r="F44" s="425" t="s">
        <v>1356</v>
      </c>
      <c r="G44" s="424" t="s">
        <v>729</v>
      </c>
      <c r="H44" s="424" t="s">
        <v>730</v>
      </c>
      <c r="I44" s="426">
        <v>3943.3566666666666</v>
      </c>
      <c r="J44" s="426">
        <v>9</v>
      </c>
      <c r="K44" s="427">
        <v>35490.199999999997</v>
      </c>
    </row>
    <row r="45" spans="1:11" ht="14.4" customHeight="1" x14ac:dyDescent="0.3">
      <c r="A45" s="422" t="s">
        <v>405</v>
      </c>
      <c r="B45" s="423" t="s">
        <v>406</v>
      </c>
      <c r="C45" s="424" t="s">
        <v>410</v>
      </c>
      <c r="D45" s="425" t="s">
        <v>636</v>
      </c>
      <c r="E45" s="424" t="s">
        <v>1355</v>
      </c>
      <c r="F45" s="425" t="s">
        <v>1356</v>
      </c>
      <c r="G45" s="424" t="s">
        <v>731</v>
      </c>
      <c r="H45" s="424" t="s">
        <v>732</v>
      </c>
      <c r="I45" s="426">
        <v>130.11999999999998</v>
      </c>
      <c r="J45" s="426">
        <v>23</v>
      </c>
      <c r="K45" s="427">
        <v>2995.6</v>
      </c>
    </row>
    <row r="46" spans="1:11" ht="14.4" customHeight="1" x14ac:dyDescent="0.3">
      <c r="A46" s="422" t="s">
        <v>405</v>
      </c>
      <c r="B46" s="423" t="s">
        <v>406</v>
      </c>
      <c r="C46" s="424" t="s">
        <v>410</v>
      </c>
      <c r="D46" s="425" t="s">
        <v>636</v>
      </c>
      <c r="E46" s="424" t="s">
        <v>1355</v>
      </c>
      <c r="F46" s="425" t="s">
        <v>1356</v>
      </c>
      <c r="G46" s="424" t="s">
        <v>733</v>
      </c>
      <c r="H46" s="424" t="s">
        <v>734</v>
      </c>
      <c r="I46" s="426">
        <v>352.51666666666665</v>
      </c>
      <c r="J46" s="426">
        <v>10</v>
      </c>
      <c r="K46" s="427">
        <v>3528.99</v>
      </c>
    </row>
    <row r="47" spans="1:11" ht="14.4" customHeight="1" x14ac:dyDescent="0.3">
      <c r="A47" s="422" t="s">
        <v>405</v>
      </c>
      <c r="B47" s="423" t="s">
        <v>406</v>
      </c>
      <c r="C47" s="424" t="s">
        <v>410</v>
      </c>
      <c r="D47" s="425" t="s">
        <v>636</v>
      </c>
      <c r="E47" s="424" t="s">
        <v>1355</v>
      </c>
      <c r="F47" s="425" t="s">
        <v>1356</v>
      </c>
      <c r="G47" s="424" t="s">
        <v>735</v>
      </c>
      <c r="H47" s="424" t="s">
        <v>736</v>
      </c>
      <c r="I47" s="426">
        <v>286.22333333333336</v>
      </c>
      <c r="J47" s="426">
        <v>20</v>
      </c>
      <c r="K47" s="427">
        <v>5724.5</v>
      </c>
    </row>
    <row r="48" spans="1:11" ht="14.4" customHeight="1" x14ac:dyDescent="0.3">
      <c r="A48" s="422" t="s">
        <v>405</v>
      </c>
      <c r="B48" s="423" t="s">
        <v>406</v>
      </c>
      <c r="C48" s="424" t="s">
        <v>410</v>
      </c>
      <c r="D48" s="425" t="s">
        <v>636</v>
      </c>
      <c r="E48" s="424" t="s">
        <v>1355</v>
      </c>
      <c r="F48" s="425" t="s">
        <v>1356</v>
      </c>
      <c r="G48" s="424" t="s">
        <v>737</v>
      </c>
      <c r="H48" s="424" t="s">
        <v>738</v>
      </c>
      <c r="I48" s="426">
        <v>546.01</v>
      </c>
      <c r="J48" s="426">
        <v>2</v>
      </c>
      <c r="K48" s="427">
        <v>1092.03</v>
      </c>
    </row>
    <row r="49" spans="1:11" ht="14.4" customHeight="1" x14ac:dyDescent="0.3">
      <c r="A49" s="422" t="s">
        <v>405</v>
      </c>
      <c r="B49" s="423" t="s">
        <v>406</v>
      </c>
      <c r="C49" s="424" t="s">
        <v>410</v>
      </c>
      <c r="D49" s="425" t="s">
        <v>636</v>
      </c>
      <c r="E49" s="424" t="s">
        <v>1355</v>
      </c>
      <c r="F49" s="425" t="s">
        <v>1356</v>
      </c>
      <c r="G49" s="424" t="s">
        <v>739</v>
      </c>
      <c r="H49" s="424" t="s">
        <v>740</v>
      </c>
      <c r="I49" s="426">
        <v>205.185</v>
      </c>
      <c r="J49" s="426">
        <v>3</v>
      </c>
      <c r="K49" s="427">
        <v>624.17000000000007</v>
      </c>
    </row>
    <row r="50" spans="1:11" ht="14.4" customHeight="1" x14ac:dyDescent="0.3">
      <c r="A50" s="422" t="s">
        <v>405</v>
      </c>
      <c r="B50" s="423" t="s">
        <v>406</v>
      </c>
      <c r="C50" s="424" t="s">
        <v>410</v>
      </c>
      <c r="D50" s="425" t="s">
        <v>636</v>
      </c>
      <c r="E50" s="424" t="s">
        <v>1355</v>
      </c>
      <c r="F50" s="425" t="s">
        <v>1356</v>
      </c>
      <c r="G50" s="424" t="s">
        <v>741</v>
      </c>
      <c r="H50" s="424" t="s">
        <v>742</v>
      </c>
      <c r="I50" s="426">
        <v>175.45</v>
      </c>
      <c r="J50" s="426">
        <v>40</v>
      </c>
      <c r="K50" s="427">
        <v>7018</v>
      </c>
    </row>
    <row r="51" spans="1:11" ht="14.4" customHeight="1" x14ac:dyDescent="0.3">
      <c r="A51" s="422" t="s">
        <v>405</v>
      </c>
      <c r="B51" s="423" t="s">
        <v>406</v>
      </c>
      <c r="C51" s="424" t="s">
        <v>410</v>
      </c>
      <c r="D51" s="425" t="s">
        <v>636</v>
      </c>
      <c r="E51" s="424" t="s">
        <v>1355</v>
      </c>
      <c r="F51" s="425" t="s">
        <v>1356</v>
      </c>
      <c r="G51" s="424" t="s">
        <v>743</v>
      </c>
      <c r="H51" s="424" t="s">
        <v>744</v>
      </c>
      <c r="I51" s="426">
        <v>1439.72</v>
      </c>
      <c r="J51" s="426">
        <v>1</v>
      </c>
      <c r="K51" s="427">
        <v>1439.72</v>
      </c>
    </row>
    <row r="52" spans="1:11" ht="14.4" customHeight="1" x14ac:dyDescent="0.3">
      <c r="A52" s="422" t="s">
        <v>405</v>
      </c>
      <c r="B52" s="423" t="s">
        <v>406</v>
      </c>
      <c r="C52" s="424" t="s">
        <v>410</v>
      </c>
      <c r="D52" s="425" t="s">
        <v>636</v>
      </c>
      <c r="E52" s="424" t="s">
        <v>1355</v>
      </c>
      <c r="F52" s="425" t="s">
        <v>1356</v>
      </c>
      <c r="G52" s="424" t="s">
        <v>745</v>
      </c>
      <c r="H52" s="424" t="s">
        <v>746</v>
      </c>
      <c r="I52" s="426">
        <v>32.19</v>
      </c>
      <c r="J52" s="426">
        <v>250</v>
      </c>
      <c r="K52" s="427">
        <v>8046.5</v>
      </c>
    </row>
    <row r="53" spans="1:11" ht="14.4" customHeight="1" x14ac:dyDescent="0.3">
      <c r="A53" s="422" t="s">
        <v>405</v>
      </c>
      <c r="B53" s="423" t="s">
        <v>406</v>
      </c>
      <c r="C53" s="424" t="s">
        <v>410</v>
      </c>
      <c r="D53" s="425" t="s">
        <v>636</v>
      </c>
      <c r="E53" s="424" t="s">
        <v>1355</v>
      </c>
      <c r="F53" s="425" t="s">
        <v>1356</v>
      </c>
      <c r="G53" s="424" t="s">
        <v>747</v>
      </c>
      <c r="H53" s="424" t="s">
        <v>748</v>
      </c>
      <c r="I53" s="426">
        <v>33.700000000000003</v>
      </c>
      <c r="J53" s="426">
        <v>125</v>
      </c>
      <c r="K53" s="427">
        <v>4212.92</v>
      </c>
    </row>
    <row r="54" spans="1:11" ht="14.4" customHeight="1" x14ac:dyDescent="0.3">
      <c r="A54" s="422" t="s">
        <v>405</v>
      </c>
      <c r="B54" s="423" t="s">
        <v>406</v>
      </c>
      <c r="C54" s="424" t="s">
        <v>410</v>
      </c>
      <c r="D54" s="425" t="s">
        <v>636</v>
      </c>
      <c r="E54" s="424" t="s">
        <v>1355</v>
      </c>
      <c r="F54" s="425" t="s">
        <v>1356</v>
      </c>
      <c r="G54" s="424" t="s">
        <v>749</v>
      </c>
      <c r="H54" s="424" t="s">
        <v>750</v>
      </c>
      <c r="I54" s="426">
        <v>5232.5</v>
      </c>
      <c r="J54" s="426">
        <v>6</v>
      </c>
      <c r="K54" s="427">
        <v>31395</v>
      </c>
    </row>
    <row r="55" spans="1:11" ht="14.4" customHeight="1" x14ac:dyDescent="0.3">
      <c r="A55" s="422" t="s">
        <v>405</v>
      </c>
      <c r="B55" s="423" t="s">
        <v>406</v>
      </c>
      <c r="C55" s="424" t="s">
        <v>410</v>
      </c>
      <c r="D55" s="425" t="s">
        <v>636</v>
      </c>
      <c r="E55" s="424" t="s">
        <v>1355</v>
      </c>
      <c r="F55" s="425" t="s">
        <v>1356</v>
      </c>
      <c r="G55" s="424" t="s">
        <v>751</v>
      </c>
      <c r="H55" s="424" t="s">
        <v>752</v>
      </c>
      <c r="I55" s="426">
        <v>26.01</v>
      </c>
      <c r="J55" s="426">
        <v>90</v>
      </c>
      <c r="K55" s="427">
        <v>2341.35</v>
      </c>
    </row>
    <row r="56" spans="1:11" ht="14.4" customHeight="1" x14ac:dyDescent="0.3">
      <c r="A56" s="422" t="s">
        <v>405</v>
      </c>
      <c r="B56" s="423" t="s">
        <v>406</v>
      </c>
      <c r="C56" s="424" t="s">
        <v>410</v>
      </c>
      <c r="D56" s="425" t="s">
        <v>636</v>
      </c>
      <c r="E56" s="424" t="s">
        <v>1355</v>
      </c>
      <c r="F56" s="425" t="s">
        <v>1356</v>
      </c>
      <c r="G56" s="424" t="s">
        <v>753</v>
      </c>
      <c r="H56" s="424" t="s">
        <v>754</v>
      </c>
      <c r="I56" s="426">
        <v>1.1891666666666663</v>
      </c>
      <c r="J56" s="426">
        <v>8700</v>
      </c>
      <c r="K56" s="427">
        <v>10315.52</v>
      </c>
    </row>
    <row r="57" spans="1:11" ht="14.4" customHeight="1" x14ac:dyDescent="0.3">
      <c r="A57" s="422" t="s">
        <v>405</v>
      </c>
      <c r="B57" s="423" t="s">
        <v>406</v>
      </c>
      <c r="C57" s="424" t="s">
        <v>410</v>
      </c>
      <c r="D57" s="425" t="s">
        <v>636</v>
      </c>
      <c r="E57" s="424" t="s">
        <v>1355</v>
      </c>
      <c r="F57" s="425" t="s">
        <v>1356</v>
      </c>
      <c r="G57" s="424" t="s">
        <v>755</v>
      </c>
      <c r="H57" s="424" t="s">
        <v>756</v>
      </c>
      <c r="I57" s="426">
        <v>283.928</v>
      </c>
      <c r="J57" s="426">
        <v>7</v>
      </c>
      <c r="K57" s="427">
        <v>2005.88</v>
      </c>
    </row>
    <row r="58" spans="1:11" ht="14.4" customHeight="1" x14ac:dyDescent="0.3">
      <c r="A58" s="422" t="s">
        <v>405</v>
      </c>
      <c r="B58" s="423" t="s">
        <v>406</v>
      </c>
      <c r="C58" s="424" t="s">
        <v>410</v>
      </c>
      <c r="D58" s="425" t="s">
        <v>636</v>
      </c>
      <c r="E58" s="424" t="s">
        <v>1355</v>
      </c>
      <c r="F58" s="425" t="s">
        <v>1356</v>
      </c>
      <c r="G58" s="424" t="s">
        <v>757</v>
      </c>
      <c r="H58" s="424" t="s">
        <v>758</v>
      </c>
      <c r="I58" s="426">
        <v>180.29</v>
      </c>
      <c r="J58" s="426">
        <v>56</v>
      </c>
      <c r="K58" s="427">
        <v>10096.24</v>
      </c>
    </row>
    <row r="59" spans="1:11" ht="14.4" customHeight="1" x14ac:dyDescent="0.3">
      <c r="A59" s="422" t="s">
        <v>405</v>
      </c>
      <c r="B59" s="423" t="s">
        <v>406</v>
      </c>
      <c r="C59" s="424" t="s">
        <v>410</v>
      </c>
      <c r="D59" s="425" t="s">
        <v>636</v>
      </c>
      <c r="E59" s="424" t="s">
        <v>1355</v>
      </c>
      <c r="F59" s="425" t="s">
        <v>1356</v>
      </c>
      <c r="G59" s="424" t="s">
        <v>759</v>
      </c>
      <c r="H59" s="424" t="s">
        <v>760</v>
      </c>
      <c r="I59" s="426">
        <v>125.3</v>
      </c>
      <c r="J59" s="426">
        <v>27</v>
      </c>
      <c r="K59" s="427">
        <v>3382.98</v>
      </c>
    </row>
    <row r="60" spans="1:11" ht="14.4" customHeight="1" x14ac:dyDescent="0.3">
      <c r="A60" s="422" t="s">
        <v>405</v>
      </c>
      <c r="B60" s="423" t="s">
        <v>406</v>
      </c>
      <c r="C60" s="424" t="s">
        <v>410</v>
      </c>
      <c r="D60" s="425" t="s">
        <v>636</v>
      </c>
      <c r="E60" s="424" t="s">
        <v>1355</v>
      </c>
      <c r="F60" s="425" t="s">
        <v>1356</v>
      </c>
      <c r="G60" s="424" t="s">
        <v>761</v>
      </c>
      <c r="H60" s="424" t="s">
        <v>762</v>
      </c>
      <c r="I60" s="426">
        <v>21.01</v>
      </c>
      <c r="J60" s="426">
        <v>125</v>
      </c>
      <c r="K60" s="427">
        <v>2626.6000000000004</v>
      </c>
    </row>
    <row r="61" spans="1:11" ht="14.4" customHeight="1" x14ac:dyDescent="0.3">
      <c r="A61" s="422" t="s">
        <v>405</v>
      </c>
      <c r="B61" s="423" t="s">
        <v>406</v>
      </c>
      <c r="C61" s="424" t="s">
        <v>410</v>
      </c>
      <c r="D61" s="425" t="s">
        <v>636</v>
      </c>
      <c r="E61" s="424" t="s">
        <v>1355</v>
      </c>
      <c r="F61" s="425" t="s">
        <v>1356</v>
      </c>
      <c r="G61" s="424" t="s">
        <v>763</v>
      </c>
      <c r="H61" s="424" t="s">
        <v>764</v>
      </c>
      <c r="I61" s="426">
        <v>776.82</v>
      </c>
      <c r="J61" s="426">
        <v>3</v>
      </c>
      <c r="K61" s="427">
        <v>2330.46</v>
      </c>
    </row>
    <row r="62" spans="1:11" ht="14.4" customHeight="1" x14ac:dyDescent="0.3">
      <c r="A62" s="422" t="s">
        <v>405</v>
      </c>
      <c r="B62" s="423" t="s">
        <v>406</v>
      </c>
      <c r="C62" s="424" t="s">
        <v>410</v>
      </c>
      <c r="D62" s="425" t="s">
        <v>636</v>
      </c>
      <c r="E62" s="424" t="s">
        <v>1355</v>
      </c>
      <c r="F62" s="425" t="s">
        <v>1356</v>
      </c>
      <c r="G62" s="424" t="s">
        <v>765</v>
      </c>
      <c r="H62" s="424" t="s">
        <v>766</v>
      </c>
      <c r="I62" s="426">
        <v>138</v>
      </c>
      <c r="J62" s="426">
        <v>130</v>
      </c>
      <c r="K62" s="427">
        <v>17940</v>
      </c>
    </row>
    <row r="63" spans="1:11" ht="14.4" customHeight="1" x14ac:dyDescent="0.3">
      <c r="A63" s="422" t="s">
        <v>405</v>
      </c>
      <c r="B63" s="423" t="s">
        <v>406</v>
      </c>
      <c r="C63" s="424" t="s">
        <v>410</v>
      </c>
      <c r="D63" s="425" t="s">
        <v>636</v>
      </c>
      <c r="E63" s="424" t="s">
        <v>1355</v>
      </c>
      <c r="F63" s="425" t="s">
        <v>1356</v>
      </c>
      <c r="G63" s="424" t="s">
        <v>767</v>
      </c>
      <c r="H63" s="424" t="s">
        <v>768</v>
      </c>
      <c r="I63" s="426">
        <v>2288.5</v>
      </c>
      <c r="J63" s="426">
        <v>7</v>
      </c>
      <c r="K63" s="427">
        <v>16019.5</v>
      </c>
    </row>
    <row r="64" spans="1:11" ht="14.4" customHeight="1" x14ac:dyDescent="0.3">
      <c r="A64" s="422" t="s">
        <v>405</v>
      </c>
      <c r="B64" s="423" t="s">
        <v>406</v>
      </c>
      <c r="C64" s="424" t="s">
        <v>410</v>
      </c>
      <c r="D64" s="425" t="s">
        <v>636</v>
      </c>
      <c r="E64" s="424" t="s">
        <v>1355</v>
      </c>
      <c r="F64" s="425" t="s">
        <v>1356</v>
      </c>
      <c r="G64" s="424" t="s">
        <v>769</v>
      </c>
      <c r="H64" s="424" t="s">
        <v>770</v>
      </c>
      <c r="I64" s="426">
        <v>138</v>
      </c>
      <c r="J64" s="426">
        <v>145</v>
      </c>
      <c r="K64" s="427">
        <v>20010</v>
      </c>
    </row>
    <row r="65" spans="1:11" ht="14.4" customHeight="1" x14ac:dyDescent="0.3">
      <c r="A65" s="422" t="s">
        <v>405</v>
      </c>
      <c r="B65" s="423" t="s">
        <v>406</v>
      </c>
      <c r="C65" s="424" t="s">
        <v>410</v>
      </c>
      <c r="D65" s="425" t="s">
        <v>636</v>
      </c>
      <c r="E65" s="424" t="s">
        <v>1355</v>
      </c>
      <c r="F65" s="425" t="s">
        <v>1356</v>
      </c>
      <c r="G65" s="424" t="s">
        <v>771</v>
      </c>
      <c r="H65" s="424" t="s">
        <v>772</v>
      </c>
      <c r="I65" s="426">
        <v>52.393333333333338</v>
      </c>
      <c r="J65" s="426">
        <v>30</v>
      </c>
      <c r="K65" s="427">
        <v>1571.8</v>
      </c>
    </row>
    <row r="66" spans="1:11" ht="14.4" customHeight="1" x14ac:dyDescent="0.3">
      <c r="A66" s="422" t="s">
        <v>405</v>
      </c>
      <c r="B66" s="423" t="s">
        <v>406</v>
      </c>
      <c r="C66" s="424" t="s">
        <v>410</v>
      </c>
      <c r="D66" s="425" t="s">
        <v>636</v>
      </c>
      <c r="E66" s="424" t="s">
        <v>1355</v>
      </c>
      <c r="F66" s="425" t="s">
        <v>1356</v>
      </c>
      <c r="G66" s="424" t="s">
        <v>773</v>
      </c>
      <c r="H66" s="424" t="s">
        <v>774</v>
      </c>
      <c r="I66" s="426">
        <v>4207.8500000000004</v>
      </c>
      <c r="J66" s="426">
        <v>8</v>
      </c>
      <c r="K66" s="427">
        <v>33662.82</v>
      </c>
    </row>
    <row r="67" spans="1:11" ht="14.4" customHeight="1" x14ac:dyDescent="0.3">
      <c r="A67" s="422" t="s">
        <v>405</v>
      </c>
      <c r="B67" s="423" t="s">
        <v>406</v>
      </c>
      <c r="C67" s="424" t="s">
        <v>410</v>
      </c>
      <c r="D67" s="425" t="s">
        <v>636</v>
      </c>
      <c r="E67" s="424" t="s">
        <v>1355</v>
      </c>
      <c r="F67" s="425" t="s">
        <v>1356</v>
      </c>
      <c r="G67" s="424" t="s">
        <v>775</v>
      </c>
      <c r="H67" s="424" t="s">
        <v>776</v>
      </c>
      <c r="I67" s="426">
        <v>232.5</v>
      </c>
      <c r="J67" s="426">
        <v>36</v>
      </c>
      <c r="K67" s="427">
        <v>8370.0400000000009</v>
      </c>
    </row>
    <row r="68" spans="1:11" ht="14.4" customHeight="1" x14ac:dyDescent="0.3">
      <c r="A68" s="422" t="s">
        <v>405</v>
      </c>
      <c r="B68" s="423" t="s">
        <v>406</v>
      </c>
      <c r="C68" s="424" t="s">
        <v>410</v>
      </c>
      <c r="D68" s="425" t="s">
        <v>636</v>
      </c>
      <c r="E68" s="424" t="s">
        <v>1355</v>
      </c>
      <c r="F68" s="425" t="s">
        <v>1356</v>
      </c>
      <c r="G68" s="424" t="s">
        <v>777</v>
      </c>
      <c r="H68" s="424" t="s">
        <v>778</v>
      </c>
      <c r="I68" s="426">
        <v>20.98</v>
      </c>
      <c r="J68" s="426">
        <v>100</v>
      </c>
      <c r="K68" s="427">
        <v>2098</v>
      </c>
    </row>
    <row r="69" spans="1:11" ht="14.4" customHeight="1" x14ac:dyDescent="0.3">
      <c r="A69" s="422" t="s">
        <v>405</v>
      </c>
      <c r="B69" s="423" t="s">
        <v>406</v>
      </c>
      <c r="C69" s="424" t="s">
        <v>410</v>
      </c>
      <c r="D69" s="425" t="s">
        <v>636</v>
      </c>
      <c r="E69" s="424" t="s">
        <v>1355</v>
      </c>
      <c r="F69" s="425" t="s">
        <v>1356</v>
      </c>
      <c r="G69" s="424" t="s">
        <v>779</v>
      </c>
      <c r="H69" s="424" t="s">
        <v>780</v>
      </c>
      <c r="I69" s="426">
        <v>4207.8500000000004</v>
      </c>
      <c r="J69" s="426">
        <v>5</v>
      </c>
      <c r="K69" s="427">
        <v>21039.260000000002</v>
      </c>
    </row>
    <row r="70" spans="1:11" ht="14.4" customHeight="1" x14ac:dyDescent="0.3">
      <c r="A70" s="422" t="s">
        <v>405</v>
      </c>
      <c r="B70" s="423" t="s">
        <v>406</v>
      </c>
      <c r="C70" s="424" t="s">
        <v>410</v>
      </c>
      <c r="D70" s="425" t="s">
        <v>636</v>
      </c>
      <c r="E70" s="424" t="s">
        <v>1355</v>
      </c>
      <c r="F70" s="425" t="s">
        <v>1356</v>
      </c>
      <c r="G70" s="424" t="s">
        <v>781</v>
      </c>
      <c r="H70" s="424" t="s">
        <v>782</v>
      </c>
      <c r="I70" s="426">
        <v>605</v>
      </c>
      <c r="J70" s="426">
        <v>1</v>
      </c>
      <c r="K70" s="427">
        <v>605</v>
      </c>
    </row>
    <row r="71" spans="1:11" ht="14.4" customHeight="1" x14ac:dyDescent="0.3">
      <c r="A71" s="422" t="s">
        <v>405</v>
      </c>
      <c r="B71" s="423" t="s">
        <v>406</v>
      </c>
      <c r="C71" s="424" t="s">
        <v>410</v>
      </c>
      <c r="D71" s="425" t="s">
        <v>636</v>
      </c>
      <c r="E71" s="424" t="s">
        <v>1355</v>
      </c>
      <c r="F71" s="425" t="s">
        <v>1356</v>
      </c>
      <c r="G71" s="424" t="s">
        <v>783</v>
      </c>
      <c r="H71" s="424" t="s">
        <v>784</v>
      </c>
      <c r="I71" s="426">
        <v>826.18</v>
      </c>
      <c r="J71" s="426">
        <v>1</v>
      </c>
      <c r="K71" s="427">
        <v>826.18</v>
      </c>
    </row>
    <row r="72" spans="1:11" ht="14.4" customHeight="1" x14ac:dyDescent="0.3">
      <c r="A72" s="422" t="s">
        <v>405</v>
      </c>
      <c r="B72" s="423" t="s">
        <v>406</v>
      </c>
      <c r="C72" s="424" t="s">
        <v>410</v>
      </c>
      <c r="D72" s="425" t="s">
        <v>636</v>
      </c>
      <c r="E72" s="424" t="s">
        <v>1355</v>
      </c>
      <c r="F72" s="425" t="s">
        <v>1356</v>
      </c>
      <c r="G72" s="424" t="s">
        <v>785</v>
      </c>
      <c r="H72" s="424" t="s">
        <v>786</v>
      </c>
      <c r="I72" s="426">
        <v>1122.875</v>
      </c>
      <c r="J72" s="426">
        <v>6</v>
      </c>
      <c r="K72" s="427">
        <v>6737.24</v>
      </c>
    </row>
    <row r="73" spans="1:11" ht="14.4" customHeight="1" x14ac:dyDescent="0.3">
      <c r="A73" s="422" t="s">
        <v>405</v>
      </c>
      <c r="B73" s="423" t="s">
        <v>406</v>
      </c>
      <c r="C73" s="424" t="s">
        <v>410</v>
      </c>
      <c r="D73" s="425" t="s">
        <v>636</v>
      </c>
      <c r="E73" s="424" t="s">
        <v>1355</v>
      </c>
      <c r="F73" s="425" t="s">
        <v>1356</v>
      </c>
      <c r="G73" s="424" t="s">
        <v>787</v>
      </c>
      <c r="H73" s="424" t="s">
        <v>788</v>
      </c>
      <c r="I73" s="426">
        <v>491.99</v>
      </c>
      <c r="J73" s="426">
        <v>2</v>
      </c>
      <c r="K73" s="427">
        <v>983.98</v>
      </c>
    </row>
    <row r="74" spans="1:11" ht="14.4" customHeight="1" x14ac:dyDescent="0.3">
      <c r="A74" s="422" t="s">
        <v>405</v>
      </c>
      <c r="B74" s="423" t="s">
        <v>406</v>
      </c>
      <c r="C74" s="424" t="s">
        <v>410</v>
      </c>
      <c r="D74" s="425" t="s">
        <v>636</v>
      </c>
      <c r="E74" s="424" t="s">
        <v>1355</v>
      </c>
      <c r="F74" s="425" t="s">
        <v>1356</v>
      </c>
      <c r="G74" s="424" t="s">
        <v>789</v>
      </c>
      <c r="H74" s="424" t="s">
        <v>790</v>
      </c>
      <c r="I74" s="426">
        <v>1393.0333333333335</v>
      </c>
      <c r="J74" s="426">
        <v>15</v>
      </c>
      <c r="K74" s="427">
        <v>20859.160000000003</v>
      </c>
    </row>
    <row r="75" spans="1:11" ht="14.4" customHeight="1" x14ac:dyDescent="0.3">
      <c r="A75" s="422" t="s">
        <v>405</v>
      </c>
      <c r="B75" s="423" t="s">
        <v>406</v>
      </c>
      <c r="C75" s="424" t="s">
        <v>410</v>
      </c>
      <c r="D75" s="425" t="s">
        <v>636</v>
      </c>
      <c r="E75" s="424" t="s">
        <v>1355</v>
      </c>
      <c r="F75" s="425" t="s">
        <v>1356</v>
      </c>
      <c r="G75" s="424" t="s">
        <v>791</v>
      </c>
      <c r="H75" s="424" t="s">
        <v>792</v>
      </c>
      <c r="I75" s="426">
        <v>976.25</v>
      </c>
      <c r="J75" s="426">
        <v>66</v>
      </c>
      <c r="K75" s="427">
        <v>62699.97</v>
      </c>
    </row>
    <row r="76" spans="1:11" ht="14.4" customHeight="1" x14ac:dyDescent="0.3">
      <c r="A76" s="422" t="s">
        <v>405</v>
      </c>
      <c r="B76" s="423" t="s">
        <v>406</v>
      </c>
      <c r="C76" s="424" t="s">
        <v>410</v>
      </c>
      <c r="D76" s="425" t="s">
        <v>636</v>
      </c>
      <c r="E76" s="424" t="s">
        <v>1355</v>
      </c>
      <c r="F76" s="425" t="s">
        <v>1356</v>
      </c>
      <c r="G76" s="424" t="s">
        <v>793</v>
      </c>
      <c r="H76" s="424" t="s">
        <v>794</v>
      </c>
      <c r="I76" s="426">
        <v>435.6</v>
      </c>
      <c r="J76" s="426">
        <v>1</v>
      </c>
      <c r="K76" s="427">
        <v>435.6</v>
      </c>
    </row>
    <row r="77" spans="1:11" ht="14.4" customHeight="1" x14ac:dyDescent="0.3">
      <c r="A77" s="422" t="s">
        <v>405</v>
      </c>
      <c r="B77" s="423" t="s">
        <v>406</v>
      </c>
      <c r="C77" s="424" t="s">
        <v>410</v>
      </c>
      <c r="D77" s="425" t="s">
        <v>636</v>
      </c>
      <c r="E77" s="424" t="s">
        <v>1355</v>
      </c>
      <c r="F77" s="425" t="s">
        <v>1356</v>
      </c>
      <c r="G77" s="424" t="s">
        <v>795</v>
      </c>
      <c r="H77" s="424" t="s">
        <v>796</v>
      </c>
      <c r="I77" s="426">
        <v>1312</v>
      </c>
      <c r="J77" s="426">
        <v>5</v>
      </c>
      <c r="K77" s="427">
        <v>6560</v>
      </c>
    </row>
    <row r="78" spans="1:11" ht="14.4" customHeight="1" x14ac:dyDescent="0.3">
      <c r="A78" s="422" t="s">
        <v>405</v>
      </c>
      <c r="B78" s="423" t="s">
        <v>406</v>
      </c>
      <c r="C78" s="424" t="s">
        <v>410</v>
      </c>
      <c r="D78" s="425" t="s">
        <v>636</v>
      </c>
      <c r="E78" s="424" t="s">
        <v>1355</v>
      </c>
      <c r="F78" s="425" t="s">
        <v>1356</v>
      </c>
      <c r="G78" s="424" t="s">
        <v>797</v>
      </c>
      <c r="H78" s="424" t="s">
        <v>798</v>
      </c>
      <c r="I78" s="426">
        <v>758.67</v>
      </c>
      <c r="J78" s="426">
        <v>2</v>
      </c>
      <c r="K78" s="427">
        <v>1517.34</v>
      </c>
    </row>
    <row r="79" spans="1:11" ht="14.4" customHeight="1" x14ac:dyDescent="0.3">
      <c r="A79" s="422" t="s">
        <v>405</v>
      </c>
      <c r="B79" s="423" t="s">
        <v>406</v>
      </c>
      <c r="C79" s="424" t="s">
        <v>410</v>
      </c>
      <c r="D79" s="425" t="s">
        <v>636</v>
      </c>
      <c r="E79" s="424" t="s">
        <v>1355</v>
      </c>
      <c r="F79" s="425" t="s">
        <v>1356</v>
      </c>
      <c r="G79" s="424" t="s">
        <v>799</v>
      </c>
      <c r="H79" s="424" t="s">
        <v>800</v>
      </c>
      <c r="I79" s="426">
        <v>567.84999999999991</v>
      </c>
      <c r="J79" s="426">
        <v>4</v>
      </c>
      <c r="K79" s="427">
        <v>2310.4899999999998</v>
      </c>
    </row>
    <row r="80" spans="1:11" ht="14.4" customHeight="1" x14ac:dyDescent="0.3">
      <c r="A80" s="422" t="s">
        <v>405</v>
      </c>
      <c r="B80" s="423" t="s">
        <v>406</v>
      </c>
      <c r="C80" s="424" t="s">
        <v>410</v>
      </c>
      <c r="D80" s="425" t="s">
        <v>636</v>
      </c>
      <c r="E80" s="424" t="s">
        <v>1355</v>
      </c>
      <c r="F80" s="425" t="s">
        <v>1356</v>
      </c>
      <c r="G80" s="424" t="s">
        <v>801</v>
      </c>
      <c r="H80" s="424" t="s">
        <v>802</v>
      </c>
      <c r="I80" s="426">
        <v>1323</v>
      </c>
      <c r="J80" s="426">
        <v>4</v>
      </c>
      <c r="K80" s="427">
        <v>5292</v>
      </c>
    </row>
    <row r="81" spans="1:11" ht="14.4" customHeight="1" x14ac:dyDescent="0.3">
      <c r="A81" s="422" t="s">
        <v>405</v>
      </c>
      <c r="B81" s="423" t="s">
        <v>406</v>
      </c>
      <c r="C81" s="424" t="s">
        <v>410</v>
      </c>
      <c r="D81" s="425" t="s">
        <v>636</v>
      </c>
      <c r="E81" s="424" t="s">
        <v>1355</v>
      </c>
      <c r="F81" s="425" t="s">
        <v>1356</v>
      </c>
      <c r="G81" s="424" t="s">
        <v>803</v>
      </c>
      <c r="H81" s="424" t="s">
        <v>804</v>
      </c>
      <c r="I81" s="426">
        <v>599.78</v>
      </c>
      <c r="J81" s="426">
        <v>4</v>
      </c>
      <c r="K81" s="427">
        <v>2399.12</v>
      </c>
    </row>
    <row r="82" spans="1:11" ht="14.4" customHeight="1" x14ac:dyDescent="0.3">
      <c r="A82" s="422" t="s">
        <v>405</v>
      </c>
      <c r="B82" s="423" t="s">
        <v>406</v>
      </c>
      <c r="C82" s="424" t="s">
        <v>410</v>
      </c>
      <c r="D82" s="425" t="s">
        <v>636</v>
      </c>
      <c r="E82" s="424" t="s">
        <v>1355</v>
      </c>
      <c r="F82" s="425" t="s">
        <v>1356</v>
      </c>
      <c r="G82" s="424" t="s">
        <v>805</v>
      </c>
      <c r="H82" s="424" t="s">
        <v>806</v>
      </c>
      <c r="I82" s="426">
        <v>160.55000000000001</v>
      </c>
      <c r="J82" s="426">
        <v>4</v>
      </c>
      <c r="K82" s="427">
        <v>642.20000000000005</v>
      </c>
    </row>
    <row r="83" spans="1:11" ht="14.4" customHeight="1" x14ac:dyDescent="0.3">
      <c r="A83" s="422" t="s">
        <v>405</v>
      </c>
      <c r="B83" s="423" t="s">
        <v>406</v>
      </c>
      <c r="C83" s="424" t="s">
        <v>410</v>
      </c>
      <c r="D83" s="425" t="s">
        <v>636</v>
      </c>
      <c r="E83" s="424" t="s">
        <v>1355</v>
      </c>
      <c r="F83" s="425" t="s">
        <v>1356</v>
      </c>
      <c r="G83" s="424" t="s">
        <v>807</v>
      </c>
      <c r="H83" s="424" t="s">
        <v>808</v>
      </c>
      <c r="I83" s="426">
        <v>53.94</v>
      </c>
      <c r="J83" s="426">
        <v>10</v>
      </c>
      <c r="K83" s="427">
        <v>539.4</v>
      </c>
    </row>
    <row r="84" spans="1:11" ht="14.4" customHeight="1" x14ac:dyDescent="0.3">
      <c r="A84" s="422" t="s">
        <v>405</v>
      </c>
      <c r="B84" s="423" t="s">
        <v>406</v>
      </c>
      <c r="C84" s="424" t="s">
        <v>410</v>
      </c>
      <c r="D84" s="425" t="s">
        <v>636</v>
      </c>
      <c r="E84" s="424" t="s">
        <v>1355</v>
      </c>
      <c r="F84" s="425" t="s">
        <v>1356</v>
      </c>
      <c r="G84" s="424" t="s">
        <v>809</v>
      </c>
      <c r="H84" s="424" t="s">
        <v>810</v>
      </c>
      <c r="I84" s="426">
        <v>83.7</v>
      </c>
      <c r="J84" s="426">
        <v>20</v>
      </c>
      <c r="K84" s="427">
        <v>1674</v>
      </c>
    </row>
    <row r="85" spans="1:11" ht="14.4" customHeight="1" x14ac:dyDescent="0.3">
      <c r="A85" s="422" t="s">
        <v>405</v>
      </c>
      <c r="B85" s="423" t="s">
        <v>406</v>
      </c>
      <c r="C85" s="424" t="s">
        <v>410</v>
      </c>
      <c r="D85" s="425" t="s">
        <v>636</v>
      </c>
      <c r="E85" s="424" t="s">
        <v>1355</v>
      </c>
      <c r="F85" s="425" t="s">
        <v>1356</v>
      </c>
      <c r="G85" s="424" t="s">
        <v>811</v>
      </c>
      <c r="H85" s="424" t="s">
        <v>812</v>
      </c>
      <c r="I85" s="426">
        <v>2577.3000000000002</v>
      </c>
      <c r="J85" s="426">
        <v>1</v>
      </c>
      <c r="K85" s="427">
        <v>2577.3000000000002</v>
      </c>
    </row>
    <row r="86" spans="1:11" ht="14.4" customHeight="1" x14ac:dyDescent="0.3">
      <c r="A86" s="422" t="s">
        <v>405</v>
      </c>
      <c r="B86" s="423" t="s">
        <v>406</v>
      </c>
      <c r="C86" s="424" t="s">
        <v>410</v>
      </c>
      <c r="D86" s="425" t="s">
        <v>636</v>
      </c>
      <c r="E86" s="424" t="s">
        <v>1355</v>
      </c>
      <c r="F86" s="425" t="s">
        <v>1356</v>
      </c>
      <c r="G86" s="424" t="s">
        <v>813</v>
      </c>
      <c r="H86" s="424" t="s">
        <v>814</v>
      </c>
      <c r="I86" s="426">
        <v>911.53</v>
      </c>
      <c r="J86" s="426">
        <v>6</v>
      </c>
      <c r="K86" s="427">
        <v>5469.2</v>
      </c>
    </row>
    <row r="87" spans="1:11" ht="14.4" customHeight="1" x14ac:dyDescent="0.3">
      <c r="A87" s="422" t="s">
        <v>405</v>
      </c>
      <c r="B87" s="423" t="s">
        <v>406</v>
      </c>
      <c r="C87" s="424" t="s">
        <v>410</v>
      </c>
      <c r="D87" s="425" t="s">
        <v>636</v>
      </c>
      <c r="E87" s="424" t="s">
        <v>1355</v>
      </c>
      <c r="F87" s="425" t="s">
        <v>1356</v>
      </c>
      <c r="G87" s="424" t="s">
        <v>815</v>
      </c>
      <c r="H87" s="424" t="s">
        <v>816</v>
      </c>
      <c r="I87" s="426">
        <v>5.57</v>
      </c>
      <c r="J87" s="426">
        <v>120</v>
      </c>
      <c r="K87" s="427">
        <v>668.31999999999994</v>
      </c>
    </row>
    <row r="88" spans="1:11" ht="14.4" customHeight="1" x14ac:dyDescent="0.3">
      <c r="A88" s="422" t="s">
        <v>405</v>
      </c>
      <c r="B88" s="423" t="s">
        <v>406</v>
      </c>
      <c r="C88" s="424" t="s">
        <v>410</v>
      </c>
      <c r="D88" s="425" t="s">
        <v>636</v>
      </c>
      <c r="E88" s="424" t="s">
        <v>1355</v>
      </c>
      <c r="F88" s="425" t="s">
        <v>1356</v>
      </c>
      <c r="G88" s="424" t="s">
        <v>817</v>
      </c>
      <c r="H88" s="424" t="s">
        <v>818</v>
      </c>
      <c r="I88" s="426">
        <v>471.9</v>
      </c>
      <c r="J88" s="426">
        <v>4</v>
      </c>
      <c r="K88" s="427">
        <v>1887.6</v>
      </c>
    </row>
    <row r="89" spans="1:11" ht="14.4" customHeight="1" x14ac:dyDescent="0.3">
      <c r="A89" s="422" t="s">
        <v>405</v>
      </c>
      <c r="B89" s="423" t="s">
        <v>406</v>
      </c>
      <c r="C89" s="424" t="s">
        <v>410</v>
      </c>
      <c r="D89" s="425" t="s">
        <v>636</v>
      </c>
      <c r="E89" s="424" t="s">
        <v>1355</v>
      </c>
      <c r="F89" s="425" t="s">
        <v>1356</v>
      </c>
      <c r="G89" s="424" t="s">
        <v>819</v>
      </c>
      <c r="H89" s="424" t="s">
        <v>820</v>
      </c>
      <c r="I89" s="426">
        <v>3.31</v>
      </c>
      <c r="J89" s="426">
        <v>100</v>
      </c>
      <c r="K89" s="427">
        <v>330.78</v>
      </c>
    </row>
    <row r="90" spans="1:11" ht="14.4" customHeight="1" x14ac:dyDescent="0.3">
      <c r="A90" s="422" t="s">
        <v>405</v>
      </c>
      <c r="B90" s="423" t="s">
        <v>406</v>
      </c>
      <c r="C90" s="424" t="s">
        <v>410</v>
      </c>
      <c r="D90" s="425" t="s">
        <v>636</v>
      </c>
      <c r="E90" s="424" t="s">
        <v>1355</v>
      </c>
      <c r="F90" s="425" t="s">
        <v>1356</v>
      </c>
      <c r="G90" s="424" t="s">
        <v>821</v>
      </c>
      <c r="H90" s="424" t="s">
        <v>822</v>
      </c>
      <c r="I90" s="426">
        <v>62.92</v>
      </c>
      <c r="J90" s="426">
        <v>60</v>
      </c>
      <c r="K90" s="427">
        <v>3775.2</v>
      </c>
    </row>
    <row r="91" spans="1:11" ht="14.4" customHeight="1" x14ac:dyDescent="0.3">
      <c r="A91" s="422" t="s">
        <v>405</v>
      </c>
      <c r="B91" s="423" t="s">
        <v>406</v>
      </c>
      <c r="C91" s="424" t="s">
        <v>410</v>
      </c>
      <c r="D91" s="425" t="s">
        <v>636</v>
      </c>
      <c r="E91" s="424" t="s">
        <v>1355</v>
      </c>
      <c r="F91" s="425" t="s">
        <v>1356</v>
      </c>
      <c r="G91" s="424" t="s">
        <v>823</v>
      </c>
      <c r="H91" s="424" t="s">
        <v>824</v>
      </c>
      <c r="I91" s="426">
        <v>268</v>
      </c>
      <c r="J91" s="426">
        <v>8</v>
      </c>
      <c r="K91" s="427">
        <v>2144</v>
      </c>
    </row>
    <row r="92" spans="1:11" ht="14.4" customHeight="1" x14ac:dyDescent="0.3">
      <c r="A92" s="422" t="s">
        <v>405</v>
      </c>
      <c r="B92" s="423" t="s">
        <v>406</v>
      </c>
      <c r="C92" s="424" t="s">
        <v>410</v>
      </c>
      <c r="D92" s="425" t="s">
        <v>636</v>
      </c>
      <c r="E92" s="424" t="s">
        <v>1355</v>
      </c>
      <c r="F92" s="425" t="s">
        <v>1356</v>
      </c>
      <c r="G92" s="424" t="s">
        <v>825</v>
      </c>
      <c r="H92" s="424" t="s">
        <v>826</v>
      </c>
      <c r="I92" s="426">
        <v>1018.82</v>
      </c>
      <c r="J92" s="426">
        <v>4</v>
      </c>
      <c r="K92" s="427">
        <v>4075.28</v>
      </c>
    </row>
    <row r="93" spans="1:11" ht="14.4" customHeight="1" x14ac:dyDescent="0.3">
      <c r="A93" s="422" t="s">
        <v>405</v>
      </c>
      <c r="B93" s="423" t="s">
        <v>406</v>
      </c>
      <c r="C93" s="424" t="s">
        <v>410</v>
      </c>
      <c r="D93" s="425" t="s">
        <v>636</v>
      </c>
      <c r="E93" s="424" t="s">
        <v>1355</v>
      </c>
      <c r="F93" s="425" t="s">
        <v>1356</v>
      </c>
      <c r="G93" s="424" t="s">
        <v>827</v>
      </c>
      <c r="H93" s="424" t="s">
        <v>828</v>
      </c>
      <c r="I93" s="426">
        <v>865.15</v>
      </c>
      <c r="J93" s="426">
        <v>2</v>
      </c>
      <c r="K93" s="427">
        <v>1730.3</v>
      </c>
    </row>
    <row r="94" spans="1:11" ht="14.4" customHeight="1" x14ac:dyDescent="0.3">
      <c r="A94" s="422" t="s">
        <v>405</v>
      </c>
      <c r="B94" s="423" t="s">
        <v>406</v>
      </c>
      <c r="C94" s="424" t="s">
        <v>410</v>
      </c>
      <c r="D94" s="425" t="s">
        <v>636</v>
      </c>
      <c r="E94" s="424" t="s">
        <v>1355</v>
      </c>
      <c r="F94" s="425" t="s">
        <v>1356</v>
      </c>
      <c r="G94" s="424" t="s">
        <v>829</v>
      </c>
      <c r="H94" s="424" t="s">
        <v>830</v>
      </c>
      <c r="I94" s="426">
        <v>1005.1</v>
      </c>
      <c r="J94" s="426">
        <v>5</v>
      </c>
      <c r="K94" s="427">
        <v>5025.5200000000004</v>
      </c>
    </row>
    <row r="95" spans="1:11" ht="14.4" customHeight="1" x14ac:dyDescent="0.3">
      <c r="A95" s="422" t="s">
        <v>405</v>
      </c>
      <c r="B95" s="423" t="s">
        <v>406</v>
      </c>
      <c r="C95" s="424" t="s">
        <v>410</v>
      </c>
      <c r="D95" s="425" t="s">
        <v>636</v>
      </c>
      <c r="E95" s="424" t="s">
        <v>1355</v>
      </c>
      <c r="F95" s="425" t="s">
        <v>1356</v>
      </c>
      <c r="G95" s="424" t="s">
        <v>831</v>
      </c>
      <c r="H95" s="424" t="s">
        <v>832</v>
      </c>
      <c r="I95" s="426">
        <v>690.91</v>
      </c>
      <c r="J95" s="426">
        <v>1</v>
      </c>
      <c r="K95" s="427">
        <v>690.91</v>
      </c>
    </row>
    <row r="96" spans="1:11" ht="14.4" customHeight="1" x14ac:dyDescent="0.3">
      <c r="A96" s="422" t="s">
        <v>405</v>
      </c>
      <c r="B96" s="423" t="s">
        <v>406</v>
      </c>
      <c r="C96" s="424" t="s">
        <v>410</v>
      </c>
      <c r="D96" s="425" t="s">
        <v>636</v>
      </c>
      <c r="E96" s="424" t="s">
        <v>1355</v>
      </c>
      <c r="F96" s="425" t="s">
        <v>1356</v>
      </c>
      <c r="G96" s="424" t="s">
        <v>833</v>
      </c>
      <c r="H96" s="424" t="s">
        <v>834</v>
      </c>
      <c r="I96" s="426">
        <v>843.9620000000001</v>
      </c>
      <c r="J96" s="426">
        <v>6</v>
      </c>
      <c r="K96" s="427">
        <v>5027.91</v>
      </c>
    </row>
    <row r="97" spans="1:11" ht="14.4" customHeight="1" x14ac:dyDescent="0.3">
      <c r="A97" s="422" t="s">
        <v>405</v>
      </c>
      <c r="B97" s="423" t="s">
        <v>406</v>
      </c>
      <c r="C97" s="424" t="s">
        <v>410</v>
      </c>
      <c r="D97" s="425" t="s">
        <v>636</v>
      </c>
      <c r="E97" s="424" t="s">
        <v>1355</v>
      </c>
      <c r="F97" s="425" t="s">
        <v>1356</v>
      </c>
      <c r="G97" s="424" t="s">
        <v>835</v>
      </c>
      <c r="H97" s="424" t="s">
        <v>836</v>
      </c>
      <c r="I97" s="426">
        <v>1128.82</v>
      </c>
      <c r="J97" s="426">
        <v>2</v>
      </c>
      <c r="K97" s="427">
        <v>2257.64</v>
      </c>
    </row>
    <row r="98" spans="1:11" ht="14.4" customHeight="1" x14ac:dyDescent="0.3">
      <c r="A98" s="422" t="s">
        <v>405</v>
      </c>
      <c r="B98" s="423" t="s">
        <v>406</v>
      </c>
      <c r="C98" s="424" t="s">
        <v>410</v>
      </c>
      <c r="D98" s="425" t="s">
        <v>636</v>
      </c>
      <c r="E98" s="424" t="s">
        <v>1355</v>
      </c>
      <c r="F98" s="425" t="s">
        <v>1356</v>
      </c>
      <c r="G98" s="424" t="s">
        <v>837</v>
      </c>
      <c r="H98" s="424" t="s">
        <v>838</v>
      </c>
      <c r="I98" s="426">
        <v>405.35</v>
      </c>
      <c r="J98" s="426">
        <v>1</v>
      </c>
      <c r="K98" s="427">
        <v>405.35</v>
      </c>
    </row>
    <row r="99" spans="1:11" ht="14.4" customHeight="1" x14ac:dyDescent="0.3">
      <c r="A99" s="422" t="s">
        <v>405</v>
      </c>
      <c r="B99" s="423" t="s">
        <v>406</v>
      </c>
      <c r="C99" s="424" t="s">
        <v>410</v>
      </c>
      <c r="D99" s="425" t="s">
        <v>636</v>
      </c>
      <c r="E99" s="424" t="s">
        <v>1355</v>
      </c>
      <c r="F99" s="425" t="s">
        <v>1356</v>
      </c>
      <c r="G99" s="424" t="s">
        <v>839</v>
      </c>
      <c r="H99" s="424" t="s">
        <v>840</v>
      </c>
      <c r="I99" s="426">
        <v>20.98</v>
      </c>
      <c r="J99" s="426">
        <v>100</v>
      </c>
      <c r="K99" s="427">
        <v>2098</v>
      </c>
    </row>
    <row r="100" spans="1:11" ht="14.4" customHeight="1" x14ac:dyDescent="0.3">
      <c r="A100" s="422" t="s">
        <v>405</v>
      </c>
      <c r="B100" s="423" t="s">
        <v>406</v>
      </c>
      <c r="C100" s="424" t="s">
        <v>410</v>
      </c>
      <c r="D100" s="425" t="s">
        <v>636</v>
      </c>
      <c r="E100" s="424" t="s">
        <v>1355</v>
      </c>
      <c r="F100" s="425" t="s">
        <v>1356</v>
      </c>
      <c r="G100" s="424" t="s">
        <v>841</v>
      </c>
      <c r="H100" s="424" t="s">
        <v>842</v>
      </c>
      <c r="I100" s="426">
        <v>2.38</v>
      </c>
      <c r="J100" s="426">
        <v>200</v>
      </c>
      <c r="K100" s="427">
        <v>476.74</v>
      </c>
    </row>
    <row r="101" spans="1:11" ht="14.4" customHeight="1" x14ac:dyDescent="0.3">
      <c r="A101" s="422" t="s">
        <v>405</v>
      </c>
      <c r="B101" s="423" t="s">
        <v>406</v>
      </c>
      <c r="C101" s="424" t="s">
        <v>410</v>
      </c>
      <c r="D101" s="425" t="s">
        <v>636</v>
      </c>
      <c r="E101" s="424" t="s">
        <v>1355</v>
      </c>
      <c r="F101" s="425" t="s">
        <v>1356</v>
      </c>
      <c r="G101" s="424" t="s">
        <v>843</v>
      </c>
      <c r="H101" s="424" t="s">
        <v>844</v>
      </c>
      <c r="I101" s="426">
        <v>514.97399999999993</v>
      </c>
      <c r="J101" s="426">
        <v>11</v>
      </c>
      <c r="K101" s="427">
        <v>5672.7900000000009</v>
      </c>
    </row>
    <row r="102" spans="1:11" ht="14.4" customHeight="1" x14ac:dyDescent="0.3">
      <c r="A102" s="422" t="s">
        <v>405</v>
      </c>
      <c r="B102" s="423" t="s">
        <v>406</v>
      </c>
      <c r="C102" s="424" t="s">
        <v>410</v>
      </c>
      <c r="D102" s="425" t="s">
        <v>636</v>
      </c>
      <c r="E102" s="424" t="s">
        <v>1355</v>
      </c>
      <c r="F102" s="425" t="s">
        <v>1356</v>
      </c>
      <c r="G102" s="424" t="s">
        <v>845</v>
      </c>
      <c r="H102" s="424" t="s">
        <v>846</v>
      </c>
      <c r="I102" s="426">
        <v>1102.31</v>
      </c>
      <c r="J102" s="426">
        <v>1</v>
      </c>
      <c r="K102" s="427">
        <v>1102.31</v>
      </c>
    </row>
    <row r="103" spans="1:11" ht="14.4" customHeight="1" x14ac:dyDescent="0.3">
      <c r="A103" s="422" t="s">
        <v>405</v>
      </c>
      <c r="B103" s="423" t="s">
        <v>406</v>
      </c>
      <c r="C103" s="424" t="s">
        <v>410</v>
      </c>
      <c r="D103" s="425" t="s">
        <v>636</v>
      </c>
      <c r="E103" s="424" t="s">
        <v>1355</v>
      </c>
      <c r="F103" s="425" t="s">
        <v>1356</v>
      </c>
      <c r="G103" s="424" t="s">
        <v>847</v>
      </c>
      <c r="H103" s="424" t="s">
        <v>848</v>
      </c>
      <c r="I103" s="426">
        <v>83.13</v>
      </c>
      <c r="J103" s="426">
        <v>75</v>
      </c>
      <c r="K103" s="427">
        <v>6234.9000000000005</v>
      </c>
    </row>
    <row r="104" spans="1:11" ht="14.4" customHeight="1" x14ac:dyDescent="0.3">
      <c r="A104" s="422" t="s">
        <v>405</v>
      </c>
      <c r="B104" s="423" t="s">
        <v>406</v>
      </c>
      <c r="C104" s="424" t="s">
        <v>410</v>
      </c>
      <c r="D104" s="425" t="s">
        <v>636</v>
      </c>
      <c r="E104" s="424" t="s">
        <v>1355</v>
      </c>
      <c r="F104" s="425" t="s">
        <v>1356</v>
      </c>
      <c r="G104" s="424" t="s">
        <v>849</v>
      </c>
      <c r="H104" s="424" t="s">
        <v>850</v>
      </c>
      <c r="I104" s="426">
        <v>525.20000000000005</v>
      </c>
      <c r="J104" s="426">
        <v>20</v>
      </c>
      <c r="K104" s="427">
        <v>10504</v>
      </c>
    </row>
    <row r="105" spans="1:11" ht="14.4" customHeight="1" x14ac:dyDescent="0.3">
      <c r="A105" s="422" t="s">
        <v>405</v>
      </c>
      <c r="B105" s="423" t="s">
        <v>406</v>
      </c>
      <c r="C105" s="424" t="s">
        <v>410</v>
      </c>
      <c r="D105" s="425" t="s">
        <v>636</v>
      </c>
      <c r="E105" s="424" t="s">
        <v>1355</v>
      </c>
      <c r="F105" s="425" t="s">
        <v>1356</v>
      </c>
      <c r="G105" s="424" t="s">
        <v>851</v>
      </c>
      <c r="H105" s="424" t="s">
        <v>852</v>
      </c>
      <c r="I105" s="426">
        <v>619.52</v>
      </c>
      <c r="J105" s="426">
        <v>8</v>
      </c>
      <c r="K105" s="427">
        <v>4956.16</v>
      </c>
    </row>
    <row r="106" spans="1:11" ht="14.4" customHeight="1" x14ac:dyDescent="0.3">
      <c r="A106" s="422" t="s">
        <v>405</v>
      </c>
      <c r="B106" s="423" t="s">
        <v>406</v>
      </c>
      <c r="C106" s="424" t="s">
        <v>410</v>
      </c>
      <c r="D106" s="425" t="s">
        <v>636</v>
      </c>
      <c r="E106" s="424" t="s">
        <v>1355</v>
      </c>
      <c r="F106" s="425" t="s">
        <v>1356</v>
      </c>
      <c r="G106" s="424" t="s">
        <v>853</v>
      </c>
      <c r="H106" s="424" t="s">
        <v>854</v>
      </c>
      <c r="I106" s="426">
        <v>1633</v>
      </c>
      <c r="J106" s="426">
        <v>1</v>
      </c>
      <c r="K106" s="427">
        <v>1633</v>
      </c>
    </row>
    <row r="107" spans="1:11" ht="14.4" customHeight="1" x14ac:dyDescent="0.3">
      <c r="A107" s="422" t="s">
        <v>405</v>
      </c>
      <c r="B107" s="423" t="s">
        <v>406</v>
      </c>
      <c r="C107" s="424" t="s">
        <v>410</v>
      </c>
      <c r="D107" s="425" t="s">
        <v>636</v>
      </c>
      <c r="E107" s="424" t="s">
        <v>1355</v>
      </c>
      <c r="F107" s="425" t="s">
        <v>1356</v>
      </c>
      <c r="G107" s="424" t="s">
        <v>855</v>
      </c>
      <c r="H107" s="424" t="s">
        <v>856</v>
      </c>
      <c r="I107" s="426">
        <v>166.06</v>
      </c>
      <c r="J107" s="426">
        <v>6</v>
      </c>
      <c r="K107" s="427">
        <v>996.36</v>
      </c>
    </row>
    <row r="108" spans="1:11" ht="14.4" customHeight="1" x14ac:dyDescent="0.3">
      <c r="A108" s="422" t="s">
        <v>405</v>
      </c>
      <c r="B108" s="423" t="s">
        <v>406</v>
      </c>
      <c r="C108" s="424" t="s">
        <v>410</v>
      </c>
      <c r="D108" s="425" t="s">
        <v>636</v>
      </c>
      <c r="E108" s="424" t="s">
        <v>1355</v>
      </c>
      <c r="F108" s="425" t="s">
        <v>1356</v>
      </c>
      <c r="G108" s="424" t="s">
        <v>857</v>
      </c>
      <c r="H108" s="424" t="s">
        <v>858</v>
      </c>
      <c r="I108" s="426">
        <v>798.49</v>
      </c>
      <c r="J108" s="426">
        <v>1</v>
      </c>
      <c r="K108" s="427">
        <v>798.49</v>
      </c>
    </row>
    <row r="109" spans="1:11" ht="14.4" customHeight="1" x14ac:dyDescent="0.3">
      <c r="A109" s="422" t="s">
        <v>405</v>
      </c>
      <c r="B109" s="423" t="s">
        <v>406</v>
      </c>
      <c r="C109" s="424" t="s">
        <v>410</v>
      </c>
      <c r="D109" s="425" t="s">
        <v>636</v>
      </c>
      <c r="E109" s="424" t="s">
        <v>1355</v>
      </c>
      <c r="F109" s="425" t="s">
        <v>1356</v>
      </c>
      <c r="G109" s="424" t="s">
        <v>859</v>
      </c>
      <c r="H109" s="424" t="s">
        <v>860</v>
      </c>
      <c r="I109" s="426">
        <v>62.92</v>
      </c>
      <c r="J109" s="426">
        <v>30</v>
      </c>
      <c r="K109" s="427">
        <v>1887.6</v>
      </c>
    </row>
    <row r="110" spans="1:11" ht="14.4" customHeight="1" x14ac:dyDescent="0.3">
      <c r="A110" s="422" t="s">
        <v>405</v>
      </c>
      <c r="B110" s="423" t="s">
        <v>406</v>
      </c>
      <c r="C110" s="424" t="s">
        <v>410</v>
      </c>
      <c r="D110" s="425" t="s">
        <v>636</v>
      </c>
      <c r="E110" s="424" t="s">
        <v>1355</v>
      </c>
      <c r="F110" s="425" t="s">
        <v>1356</v>
      </c>
      <c r="G110" s="424" t="s">
        <v>861</v>
      </c>
      <c r="H110" s="424" t="s">
        <v>862</v>
      </c>
      <c r="I110" s="426">
        <v>1884.05</v>
      </c>
      <c r="J110" s="426">
        <v>5</v>
      </c>
      <c r="K110" s="427">
        <v>9420.23</v>
      </c>
    </row>
    <row r="111" spans="1:11" ht="14.4" customHeight="1" x14ac:dyDescent="0.3">
      <c r="A111" s="422" t="s">
        <v>405</v>
      </c>
      <c r="B111" s="423" t="s">
        <v>406</v>
      </c>
      <c r="C111" s="424" t="s">
        <v>410</v>
      </c>
      <c r="D111" s="425" t="s">
        <v>636</v>
      </c>
      <c r="E111" s="424" t="s">
        <v>1355</v>
      </c>
      <c r="F111" s="425" t="s">
        <v>1356</v>
      </c>
      <c r="G111" s="424" t="s">
        <v>863</v>
      </c>
      <c r="H111" s="424" t="s">
        <v>864</v>
      </c>
      <c r="I111" s="426">
        <v>505.78</v>
      </c>
      <c r="J111" s="426">
        <v>4</v>
      </c>
      <c r="K111" s="427">
        <v>2023.12</v>
      </c>
    </row>
    <row r="112" spans="1:11" ht="14.4" customHeight="1" x14ac:dyDescent="0.3">
      <c r="A112" s="422" t="s">
        <v>405</v>
      </c>
      <c r="B112" s="423" t="s">
        <v>406</v>
      </c>
      <c r="C112" s="424" t="s">
        <v>410</v>
      </c>
      <c r="D112" s="425" t="s">
        <v>636</v>
      </c>
      <c r="E112" s="424" t="s">
        <v>1355</v>
      </c>
      <c r="F112" s="425" t="s">
        <v>1356</v>
      </c>
      <c r="G112" s="424" t="s">
        <v>865</v>
      </c>
      <c r="H112" s="424" t="s">
        <v>866</v>
      </c>
      <c r="I112" s="426">
        <v>722.71</v>
      </c>
      <c r="J112" s="426">
        <v>8</v>
      </c>
      <c r="K112" s="427">
        <v>5945.13</v>
      </c>
    </row>
    <row r="113" spans="1:11" ht="14.4" customHeight="1" x14ac:dyDescent="0.3">
      <c r="A113" s="422" t="s">
        <v>405</v>
      </c>
      <c r="B113" s="423" t="s">
        <v>406</v>
      </c>
      <c r="C113" s="424" t="s">
        <v>410</v>
      </c>
      <c r="D113" s="425" t="s">
        <v>636</v>
      </c>
      <c r="E113" s="424" t="s">
        <v>1355</v>
      </c>
      <c r="F113" s="425" t="s">
        <v>1356</v>
      </c>
      <c r="G113" s="424" t="s">
        <v>867</v>
      </c>
      <c r="H113" s="424" t="s">
        <v>868</v>
      </c>
      <c r="I113" s="426">
        <v>831.01</v>
      </c>
      <c r="J113" s="426">
        <v>1</v>
      </c>
      <c r="K113" s="427">
        <v>831.01</v>
      </c>
    </row>
    <row r="114" spans="1:11" ht="14.4" customHeight="1" x14ac:dyDescent="0.3">
      <c r="A114" s="422" t="s">
        <v>405</v>
      </c>
      <c r="B114" s="423" t="s">
        <v>406</v>
      </c>
      <c r="C114" s="424" t="s">
        <v>410</v>
      </c>
      <c r="D114" s="425" t="s">
        <v>636</v>
      </c>
      <c r="E114" s="424" t="s">
        <v>1355</v>
      </c>
      <c r="F114" s="425" t="s">
        <v>1356</v>
      </c>
      <c r="G114" s="424" t="s">
        <v>869</v>
      </c>
      <c r="H114" s="424" t="s">
        <v>870</v>
      </c>
      <c r="I114" s="426">
        <v>387.2</v>
      </c>
      <c r="J114" s="426">
        <v>2</v>
      </c>
      <c r="K114" s="427">
        <v>774.4</v>
      </c>
    </row>
    <row r="115" spans="1:11" ht="14.4" customHeight="1" x14ac:dyDescent="0.3">
      <c r="A115" s="422" t="s">
        <v>405</v>
      </c>
      <c r="B115" s="423" t="s">
        <v>406</v>
      </c>
      <c r="C115" s="424" t="s">
        <v>410</v>
      </c>
      <c r="D115" s="425" t="s">
        <v>636</v>
      </c>
      <c r="E115" s="424" t="s">
        <v>1355</v>
      </c>
      <c r="F115" s="425" t="s">
        <v>1356</v>
      </c>
      <c r="G115" s="424" t="s">
        <v>871</v>
      </c>
      <c r="H115" s="424" t="s">
        <v>872</v>
      </c>
      <c r="I115" s="426">
        <v>591.64</v>
      </c>
      <c r="J115" s="426">
        <v>2</v>
      </c>
      <c r="K115" s="427">
        <v>1183.28</v>
      </c>
    </row>
    <row r="116" spans="1:11" ht="14.4" customHeight="1" x14ac:dyDescent="0.3">
      <c r="A116" s="422" t="s">
        <v>405</v>
      </c>
      <c r="B116" s="423" t="s">
        <v>406</v>
      </c>
      <c r="C116" s="424" t="s">
        <v>410</v>
      </c>
      <c r="D116" s="425" t="s">
        <v>636</v>
      </c>
      <c r="E116" s="424" t="s">
        <v>1355</v>
      </c>
      <c r="F116" s="425" t="s">
        <v>1356</v>
      </c>
      <c r="G116" s="424" t="s">
        <v>873</v>
      </c>
      <c r="H116" s="424" t="s">
        <v>874</v>
      </c>
      <c r="I116" s="426">
        <v>385.99</v>
      </c>
      <c r="J116" s="426">
        <v>15</v>
      </c>
      <c r="K116" s="427">
        <v>5789.85</v>
      </c>
    </row>
    <row r="117" spans="1:11" ht="14.4" customHeight="1" x14ac:dyDescent="0.3">
      <c r="A117" s="422" t="s">
        <v>405</v>
      </c>
      <c r="B117" s="423" t="s">
        <v>406</v>
      </c>
      <c r="C117" s="424" t="s">
        <v>410</v>
      </c>
      <c r="D117" s="425" t="s">
        <v>636</v>
      </c>
      <c r="E117" s="424" t="s">
        <v>1355</v>
      </c>
      <c r="F117" s="425" t="s">
        <v>1356</v>
      </c>
      <c r="G117" s="424" t="s">
        <v>875</v>
      </c>
      <c r="H117" s="424" t="s">
        <v>876</v>
      </c>
      <c r="I117" s="426">
        <v>133.34</v>
      </c>
      <c r="J117" s="426">
        <v>2</v>
      </c>
      <c r="K117" s="427">
        <v>266.68</v>
      </c>
    </row>
    <row r="118" spans="1:11" ht="14.4" customHeight="1" x14ac:dyDescent="0.3">
      <c r="A118" s="422" t="s">
        <v>405</v>
      </c>
      <c r="B118" s="423" t="s">
        <v>406</v>
      </c>
      <c r="C118" s="424" t="s">
        <v>410</v>
      </c>
      <c r="D118" s="425" t="s">
        <v>636</v>
      </c>
      <c r="E118" s="424" t="s">
        <v>1355</v>
      </c>
      <c r="F118" s="425" t="s">
        <v>1356</v>
      </c>
      <c r="G118" s="424" t="s">
        <v>877</v>
      </c>
      <c r="H118" s="424" t="s">
        <v>878</v>
      </c>
      <c r="I118" s="426">
        <v>1.81</v>
      </c>
      <c r="J118" s="426">
        <v>500</v>
      </c>
      <c r="K118" s="427">
        <v>894</v>
      </c>
    </row>
    <row r="119" spans="1:11" ht="14.4" customHeight="1" x14ac:dyDescent="0.3">
      <c r="A119" s="422" t="s">
        <v>405</v>
      </c>
      <c r="B119" s="423" t="s">
        <v>406</v>
      </c>
      <c r="C119" s="424" t="s">
        <v>410</v>
      </c>
      <c r="D119" s="425" t="s">
        <v>636</v>
      </c>
      <c r="E119" s="424" t="s">
        <v>1355</v>
      </c>
      <c r="F119" s="425" t="s">
        <v>1356</v>
      </c>
      <c r="G119" s="424" t="s">
        <v>879</v>
      </c>
      <c r="H119" s="424" t="s">
        <v>880</v>
      </c>
      <c r="I119" s="426">
        <v>1.81</v>
      </c>
      <c r="J119" s="426">
        <v>500</v>
      </c>
      <c r="K119" s="427">
        <v>894</v>
      </c>
    </row>
    <row r="120" spans="1:11" ht="14.4" customHeight="1" x14ac:dyDescent="0.3">
      <c r="A120" s="422" t="s">
        <v>405</v>
      </c>
      <c r="B120" s="423" t="s">
        <v>406</v>
      </c>
      <c r="C120" s="424" t="s">
        <v>410</v>
      </c>
      <c r="D120" s="425" t="s">
        <v>636</v>
      </c>
      <c r="E120" s="424" t="s">
        <v>1355</v>
      </c>
      <c r="F120" s="425" t="s">
        <v>1356</v>
      </c>
      <c r="G120" s="424" t="s">
        <v>881</v>
      </c>
      <c r="H120" s="424" t="s">
        <v>882</v>
      </c>
      <c r="I120" s="426">
        <v>2466</v>
      </c>
      <c r="J120" s="426">
        <v>1</v>
      </c>
      <c r="K120" s="427">
        <v>2466</v>
      </c>
    </row>
    <row r="121" spans="1:11" ht="14.4" customHeight="1" x14ac:dyDescent="0.3">
      <c r="A121" s="422" t="s">
        <v>405</v>
      </c>
      <c r="B121" s="423" t="s">
        <v>406</v>
      </c>
      <c r="C121" s="424" t="s">
        <v>410</v>
      </c>
      <c r="D121" s="425" t="s">
        <v>636</v>
      </c>
      <c r="E121" s="424" t="s">
        <v>1355</v>
      </c>
      <c r="F121" s="425" t="s">
        <v>1356</v>
      </c>
      <c r="G121" s="424" t="s">
        <v>883</v>
      </c>
      <c r="H121" s="424" t="s">
        <v>884</v>
      </c>
      <c r="I121" s="426">
        <v>997.62750000000005</v>
      </c>
      <c r="J121" s="426">
        <v>11</v>
      </c>
      <c r="K121" s="427">
        <v>10982.8</v>
      </c>
    </row>
    <row r="122" spans="1:11" ht="14.4" customHeight="1" x14ac:dyDescent="0.3">
      <c r="A122" s="422" t="s">
        <v>405</v>
      </c>
      <c r="B122" s="423" t="s">
        <v>406</v>
      </c>
      <c r="C122" s="424" t="s">
        <v>410</v>
      </c>
      <c r="D122" s="425" t="s">
        <v>636</v>
      </c>
      <c r="E122" s="424" t="s">
        <v>1355</v>
      </c>
      <c r="F122" s="425" t="s">
        <v>1356</v>
      </c>
      <c r="G122" s="424" t="s">
        <v>885</v>
      </c>
      <c r="H122" s="424" t="s">
        <v>886</v>
      </c>
      <c r="I122" s="426">
        <v>39.93</v>
      </c>
      <c r="J122" s="426">
        <v>48</v>
      </c>
      <c r="K122" s="427">
        <v>1916.64</v>
      </c>
    </row>
    <row r="123" spans="1:11" ht="14.4" customHeight="1" x14ac:dyDescent="0.3">
      <c r="A123" s="422" t="s">
        <v>405</v>
      </c>
      <c r="B123" s="423" t="s">
        <v>406</v>
      </c>
      <c r="C123" s="424" t="s">
        <v>410</v>
      </c>
      <c r="D123" s="425" t="s">
        <v>636</v>
      </c>
      <c r="E123" s="424" t="s">
        <v>1355</v>
      </c>
      <c r="F123" s="425" t="s">
        <v>1356</v>
      </c>
      <c r="G123" s="424" t="s">
        <v>887</v>
      </c>
      <c r="H123" s="424" t="s">
        <v>888</v>
      </c>
      <c r="I123" s="426">
        <v>71.39</v>
      </c>
      <c r="J123" s="426">
        <v>30</v>
      </c>
      <c r="K123" s="427">
        <v>2141.6999999999998</v>
      </c>
    </row>
    <row r="124" spans="1:11" ht="14.4" customHeight="1" x14ac:dyDescent="0.3">
      <c r="A124" s="422" t="s">
        <v>405</v>
      </c>
      <c r="B124" s="423" t="s">
        <v>406</v>
      </c>
      <c r="C124" s="424" t="s">
        <v>410</v>
      </c>
      <c r="D124" s="425" t="s">
        <v>636</v>
      </c>
      <c r="E124" s="424" t="s">
        <v>1355</v>
      </c>
      <c r="F124" s="425" t="s">
        <v>1356</v>
      </c>
      <c r="G124" s="424" t="s">
        <v>889</v>
      </c>
      <c r="H124" s="424" t="s">
        <v>890</v>
      </c>
      <c r="I124" s="426">
        <v>360.91</v>
      </c>
      <c r="J124" s="426">
        <v>54</v>
      </c>
      <c r="K124" s="427">
        <v>18561</v>
      </c>
    </row>
    <row r="125" spans="1:11" ht="14.4" customHeight="1" x14ac:dyDescent="0.3">
      <c r="A125" s="422" t="s">
        <v>405</v>
      </c>
      <c r="B125" s="423" t="s">
        <v>406</v>
      </c>
      <c r="C125" s="424" t="s">
        <v>410</v>
      </c>
      <c r="D125" s="425" t="s">
        <v>636</v>
      </c>
      <c r="E125" s="424" t="s">
        <v>1355</v>
      </c>
      <c r="F125" s="425" t="s">
        <v>1356</v>
      </c>
      <c r="G125" s="424" t="s">
        <v>891</v>
      </c>
      <c r="H125" s="424" t="s">
        <v>892</v>
      </c>
      <c r="I125" s="426">
        <v>167.44333333333333</v>
      </c>
      <c r="J125" s="426">
        <v>4</v>
      </c>
      <c r="K125" s="427">
        <v>665.56</v>
      </c>
    </row>
    <row r="126" spans="1:11" ht="14.4" customHeight="1" x14ac:dyDescent="0.3">
      <c r="A126" s="422" t="s">
        <v>405</v>
      </c>
      <c r="B126" s="423" t="s">
        <v>406</v>
      </c>
      <c r="C126" s="424" t="s">
        <v>410</v>
      </c>
      <c r="D126" s="425" t="s">
        <v>636</v>
      </c>
      <c r="E126" s="424" t="s">
        <v>1355</v>
      </c>
      <c r="F126" s="425" t="s">
        <v>1356</v>
      </c>
      <c r="G126" s="424" t="s">
        <v>893</v>
      </c>
      <c r="H126" s="424" t="s">
        <v>894</v>
      </c>
      <c r="I126" s="426">
        <v>1300</v>
      </c>
      <c r="J126" s="426">
        <v>2</v>
      </c>
      <c r="K126" s="427">
        <v>2600</v>
      </c>
    </row>
    <row r="127" spans="1:11" ht="14.4" customHeight="1" x14ac:dyDescent="0.3">
      <c r="A127" s="422" t="s">
        <v>405</v>
      </c>
      <c r="B127" s="423" t="s">
        <v>406</v>
      </c>
      <c r="C127" s="424" t="s">
        <v>410</v>
      </c>
      <c r="D127" s="425" t="s">
        <v>636</v>
      </c>
      <c r="E127" s="424" t="s">
        <v>1355</v>
      </c>
      <c r="F127" s="425" t="s">
        <v>1356</v>
      </c>
      <c r="G127" s="424" t="s">
        <v>895</v>
      </c>
      <c r="H127" s="424" t="s">
        <v>896</v>
      </c>
      <c r="I127" s="426">
        <v>347.88</v>
      </c>
      <c r="J127" s="426">
        <v>2</v>
      </c>
      <c r="K127" s="427">
        <v>695.77</v>
      </c>
    </row>
    <row r="128" spans="1:11" ht="14.4" customHeight="1" x14ac:dyDescent="0.3">
      <c r="A128" s="422" t="s">
        <v>405</v>
      </c>
      <c r="B128" s="423" t="s">
        <v>406</v>
      </c>
      <c r="C128" s="424" t="s">
        <v>410</v>
      </c>
      <c r="D128" s="425" t="s">
        <v>636</v>
      </c>
      <c r="E128" s="424" t="s">
        <v>1355</v>
      </c>
      <c r="F128" s="425" t="s">
        <v>1356</v>
      </c>
      <c r="G128" s="424" t="s">
        <v>897</v>
      </c>
      <c r="H128" s="424" t="s">
        <v>898</v>
      </c>
      <c r="I128" s="426">
        <v>41.74</v>
      </c>
      <c r="J128" s="426">
        <v>20</v>
      </c>
      <c r="K128" s="427">
        <v>834.9</v>
      </c>
    </row>
    <row r="129" spans="1:11" ht="14.4" customHeight="1" x14ac:dyDescent="0.3">
      <c r="A129" s="422" t="s">
        <v>405</v>
      </c>
      <c r="B129" s="423" t="s">
        <v>406</v>
      </c>
      <c r="C129" s="424" t="s">
        <v>410</v>
      </c>
      <c r="D129" s="425" t="s">
        <v>636</v>
      </c>
      <c r="E129" s="424" t="s">
        <v>1355</v>
      </c>
      <c r="F129" s="425" t="s">
        <v>1356</v>
      </c>
      <c r="G129" s="424" t="s">
        <v>899</v>
      </c>
      <c r="H129" s="424" t="s">
        <v>900</v>
      </c>
      <c r="I129" s="426">
        <v>801.02</v>
      </c>
      <c r="J129" s="426">
        <v>1</v>
      </c>
      <c r="K129" s="427">
        <v>801.02</v>
      </c>
    </row>
    <row r="130" spans="1:11" ht="14.4" customHeight="1" x14ac:dyDescent="0.3">
      <c r="A130" s="422" t="s">
        <v>405</v>
      </c>
      <c r="B130" s="423" t="s">
        <v>406</v>
      </c>
      <c r="C130" s="424" t="s">
        <v>410</v>
      </c>
      <c r="D130" s="425" t="s">
        <v>636</v>
      </c>
      <c r="E130" s="424" t="s">
        <v>1355</v>
      </c>
      <c r="F130" s="425" t="s">
        <v>1356</v>
      </c>
      <c r="G130" s="424" t="s">
        <v>901</v>
      </c>
      <c r="H130" s="424" t="s">
        <v>902</v>
      </c>
      <c r="I130" s="426">
        <v>1300.75</v>
      </c>
      <c r="J130" s="426">
        <v>1</v>
      </c>
      <c r="K130" s="427">
        <v>1300.75</v>
      </c>
    </row>
    <row r="131" spans="1:11" ht="14.4" customHeight="1" x14ac:dyDescent="0.3">
      <c r="A131" s="422" t="s">
        <v>405</v>
      </c>
      <c r="B131" s="423" t="s">
        <v>406</v>
      </c>
      <c r="C131" s="424" t="s">
        <v>410</v>
      </c>
      <c r="D131" s="425" t="s">
        <v>636</v>
      </c>
      <c r="E131" s="424" t="s">
        <v>1355</v>
      </c>
      <c r="F131" s="425" t="s">
        <v>1356</v>
      </c>
      <c r="G131" s="424" t="s">
        <v>903</v>
      </c>
      <c r="H131" s="424" t="s">
        <v>904</v>
      </c>
      <c r="I131" s="426">
        <v>2925</v>
      </c>
      <c r="J131" s="426">
        <v>1</v>
      </c>
      <c r="K131" s="427">
        <v>2925</v>
      </c>
    </row>
    <row r="132" spans="1:11" ht="14.4" customHeight="1" x14ac:dyDescent="0.3">
      <c r="A132" s="422" t="s">
        <v>405</v>
      </c>
      <c r="B132" s="423" t="s">
        <v>406</v>
      </c>
      <c r="C132" s="424" t="s">
        <v>410</v>
      </c>
      <c r="D132" s="425" t="s">
        <v>636</v>
      </c>
      <c r="E132" s="424" t="s">
        <v>1355</v>
      </c>
      <c r="F132" s="425" t="s">
        <v>1356</v>
      </c>
      <c r="G132" s="424" t="s">
        <v>905</v>
      </c>
      <c r="H132" s="424" t="s">
        <v>906</v>
      </c>
      <c r="I132" s="426">
        <v>379.94</v>
      </c>
      <c r="J132" s="426">
        <v>1</v>
      </c>
      <c r="K132" s="427">
        <v>379.94</v>
      </c>
    </row>
    <row r="133" spans="1:11" ht="14.4" customHeight="1" x14ac:dyDescent="0.3">
      <c r="A133" s="422" t="s">
        <v>405</v>
      </c>
      <c r="B133" s="423" t="s">
        <v>406</v>
      </c>
      <c r="C133" s="424" t="s">
        <v>410</v>
      </c>
      <c r="D133" s="425" t="s">
        <v>636</v>
      </c>
      <c r="E133" s="424" t="s">
        <v>1355</v>
      </c>
      <c r="F133" s="425" t="s">
        <v>1356</v>
      </c>
      <c r="G133" s="424" t="s">
        <v>907</v>
      </c>
      <c r="H133" s="424" t="s">
        <v>908</v>
      </c>
      <c r="I133" s="426">
        <v>363</v>
      </c>
      <c r="J133" s="426">
        <v>1</v>
      </c>
      <c r="K133" s="427">
        <v>363</v>
      </c>
    </row>
    <row r="134" spans="1:11" ht="14.4" customHeight="1" x14ac:dyDescent="0.3">
      <c r="A134" s="422" t="s">
        <v>405</v>
      </c>
      <c r="B134" s="423" t="s">
        <v>406</v>
      </c>
      <c r="C134" s="424" t="s">
        <v>410</v>
      </c>
      <c r="D134" s="425" t="s">
        <v>636</v>
      </c>
      <c r="E134" s="424" t="s">
        <v>1355</v>
      </c>
      <c r="F134" s="425" t="s">
        <v>1356</v>
      </c>
      <c r="G134" s="424" t="s">
        <v>909</v>
      </c>
      <c r="H134" s="424" t="s">
        <v>910</v>
      </c>
      <c r="I134" s="426">
        <v>5.57</v>
      </c>
      <c r="J134" s="426">
        <v>180</v>
      </c>
      <c r="K134" s="427">
        <v>997.53</v>
      </c>
    </row>
    <row r="135" spans="1:11" ht="14.4" customHeight="1" x14ac:dyDescent="0.3">
      <c r="A135" s="422" t="s">
        <v>405</v>
      </c>
      <c r="B135" s="423" t="s">
        <v>406</v>
      </c>
      <c r="C135" s="424" t="s">
        <v>410</v>
      </c>
      <c r="D135" s="425" t="s">
        <v>636</v>
      </c>
      <c r="E135" s="424" t="s">
        <v>1355</v>
      </c>
      <c r="F135" s="425" t="s">
        <v>1356</v>
      </c>
      <c r="G135" s="424" t="s">
        <v>911</v>
      </c>
      <c r="H135" s="424" t="s">
        <v>912</v>
      </c>
      <c r="I135" s="426">
        <v>1.92</v>
      </c>
      <c r="J135" s="426">
        <v>200</v>
      </c>
      <c r="K135" s="427">
        <v>384</v>
      </c>
    </row>
    <row r="136" spans="1:11" ht="14.4" customHeight="1" x14ac:dyDescent="0.3">
      <c r="A136" s="422" t="s">
        <v>405</v>
      </c>
      <c r="B136" s="423" t="s">
        <v>406</v>
      </c>
      <c r="C136" s="424" t="s">
        <v>410</v>
      </c>
      <c r="D136" s="425" t="s">
        <v>636</v>
      </c>
      <c r="E136" s="424" t="s">
        <v>1355</v>
      </c>
      <c r="F136" s="425" t="s">
        <v>1356</v>
      </c>
      <c r="G136" s="424" t="s">
        <v>913</v>
      </c>
      <c r="H136" s="424" t="s">
        <v>914</v>
      </c>
      <c r="I136" s="426">
        <v>6648.95</v>
      </c>
      <c r="J136" s="426">
        <v>1</v>
      </c>
      <c r="K136" s="427">
        <v>6648.95</v>
      </c>
    </row>
    <row r="137" spans="1:11" ht="14.4" customHeight="1" x14ac:dyDescent="0.3">
      <c r="A137" s="422" t="s">
        <v>405</v>
      </c>
      <c r="B137" s="423" t="s">
        <v>406</v>
      </c>
      <c r="C137" s="424" t="s">
        <v>410</v>
      </c>
      <c r="D137" s="425" t="s">
        <v>636</v>
      </c>
      <c r="E137" s="424" t="s">
        <v>1355</v>
      </c>
      <c r="F137" s="425" t="s">
        <v>1356</v>
      </c>
      <c r="G137" s="424" t="s">
        <v>915</v>
      </c>
      <c r="H137" s="424" t="s">
        <v>916</v>
      </c>
      <c r="I137" s="426">
        <v>25.72</v>
      </c>
      <c r="J137" s="426">
        <v>250</v>
      </c>
      <c r="K137" s="427">
        <v>6430</v>
      </c>
    </row>
    <row r="138" spans="1:11" ht="14.4" customHeight="1" x14ac:dyDescent="0.3">
      <c r="A138" s="422" t="s">
        <v>405</v>
      </c>
      <c r="B138" s="423" t="s">
        <v>406</v>
      </c>
      <c r="C138" s="424" t="s">
        <v>410</v>
      </c>
      <c r="D138" s="425" t="s">
        <v>636</v>
      </c>
      <c r="E138" s="424" t="s">
        <v>1355</v>
      </c>
      <c r="F138" s="425" t="s">
        <v>1356</v>
      </c>
      <c r="G138" s="424" t="s">
        <v>917</v>
      </c>
      <c r="H138" s="424" t="s">
        <v>918</v>
      </c>
      <c r="I138" s="426">
        <v>1159</v>
      </c>
      <c r="J138" s="426">
        <v>4</v>
      </c>
      <c r="K138" s="427">
        <v>4636</v>
      </c>
    </row>
    <row r="139" spans="1:11" ht="14.4" customHeight="1" x14ac:dyDescent="0.3">
      <c r="A139" s="422" t="s">
        <v>405</v>
      </c>
      <c r="B139" s="423" t="s">
        <v>406</v>
      </c>
      <c r="C139" s="424" t="s">
        <v>410</v>
      </c>
      <c r="D139" s="425" t="s">
        <v>636</v>
      </c>
      <c r="E139" s="424" t="s">
        <v>1355</v>
      </c>
      <c r="F139" s="425" t="s">
        <v>1356</v>
      </c>
      <c r="G139" s="424" t="s">
        <v>919</v>
      </c>
      <c r="H139" s="424" t="s">
        <v>920</v>
      </c>
      <c r="I139" s="426">
        <v>3974.85</v>
      </c>
      <c r="J139" s="426">
        <v>2</v>
      </c>
      <c r="K139" s="427">
        <v>7949.7</v>
      </c>
    </row>
    <row r="140" spans="1:11" ht="14.4" customHeight="1" x14ac:dyDescent="0.3">
      <c r="A140" s="422" t="s">
        <v>405</v>
      </c>
      <c r="B140" s="423" t="s">
        <v>406</v>
      </c>
      <c r="C140" s="424" t="s">
        <v>410</v>
      </c>
      <c r="D140" s="425" t="s">
        <v>636</v>
      </c>
      <c r="E140" s="424" t="s">
        <v>1355</v>
      </c>
      <c r="F140" s="425" t="s">
        <v>1356</v>
      </c>
      <c r="G140" s="424" t="s">
        <v>921</v>
      </c>
      <c r="H140" s="424" t="s">
        <v>922</v>
      </c>
      <c r="I140" s="426">
        <v>563.26</v>
      </c>
      <c r="J140" s="426">
        <v>1</v>
      </c>
      <c r="K140" s="427">
        <v>563.26</v>
      </c>
    </row>
    <row r="141" spans="1:11" ht="14.4" customHeight="1" x14ac:dyDescent="0.3">
      <c r="A141" s="422" t="s">
        <v>405</v>
      </c>
      <c r="B141" s="423" t="s">
        <v>406</v>
      </c>
      <c r="C141" s="424" t="s">
        <v>410</v>
      </c>
      <c r="D141" s="425" t="s">
        <v>636</v>
      </c>
      <c r="E141" s="424" t="s">
        <v>1355</v>
      </c>
      <c r="F141" s="425" t="s">
        <v>1356</v>
      </c>
      <c r="G141" s="424" t="s">
        <v>923</v>
      </c>
      <c r="H141" s="424" t="s">
        <v>924</v>
      </c>
      <c r="I141" s="426">
        <v>1012</v>
      </c>
      <c r="J141" s="426">
        <v>6</v>
      </c>
      <c r="K141" s="427">
        <v>6072</v>
      </c>
    </row>
    <row r="142" spans="1:11" ht="14.4" customHeight="1" x14ac:dyDescent="0.3">
      <c r="A142" s="422" t="s">
        <v>405</v>
      </c>
      <c r="B142" s="423" t="s">
        <v>406</v>
      </c>
      <c r="C142" s="424" t="s">
        <v>410</v>
      </c>
      <c r="D142" s="425" t="s">
        <v>636</v>
      </c>
      <c r="E142" s="424" t="s">
        <v>1355</v>
      </c>
      <c r="F142" s="425" t="s">
        <v>1356</v>
      </c>
      <c r="G142" s="424" t="s">
        <v>925</v>
      </c>
      <c r="H142" s="424" t="s">
        <v>926</v>
      </c>
      <c r="I142" s="426">
        <v>563.71</v>
      </c>
      <c r="J142" s="426">
        <v>9</v>
      </c>
      <c r="K142" s="427">
        <v>5058.09</v>
      </c>
    </row>
    <row r="143" spans="1:11" ht="14.4" customHeight="1" x14ac:dyDescent="0.3">
      <c r="A143" s="422" t="s">
        <v>405</v>
      </c>
      <c r="B143" s="423" t="s">
        <v>406</v>
      </c>
      <c r="C143" s="424" t="s">
        <v>410</v>
      </c>
      <c r="D143" s="425" t="s">
        <v>636</v>
      </c>
      <c r="E143" s="424" t="s">
        <v>1355</v>
      </c>
      <c r="F143" s="425" t="s">
        <v>1356</v>
      </c>
      <c r="G143" s="424" t="s">
        <v>927</v>
      </c>
      <c r="H143" s="424" t="s">
        <v>928</v>
      </c>
      <c r="I143" s="426">
        <v>617.1</v>
      </c>
      <c r="J143" s="426">
        <v>4</v>
      </c>
      <c r="K143" s="427">
        <v>2468.4</v>
      </c>
    </row>
    <row r="144" spans="1:11" ht="14.4" customHeight="1" x14ac:dyDescent="0.3">
      <c r="A144" s="422" t="s">
        <v>405</v>
      </c>
      <c r="B144" s="423" t="s">
        <v>406</v>
      </c>
      <c r="C144" s="424" t="s">
        <v>410</v>
      </c>
      <c r="D144" s="425" t="s">
        <v>636</v>
      </c>
      <c r="E144" s="424" t="s">
        <v>1355</v>
      </c>
      <c r="F144" s="425" t="s">
        <v>1356</v>
      </c>
      <c r="G144" s="424" t="s">
        <v>929</v>
      </c>
      <c r="H144" s="424" t="s">
        <v>930</v>
      </c>
      <c r="I144" s="426">
        <v>3956.7</v>
      </c>
      <c r="J144" s="426">
        <v>1</v>
      </c>
      <c r="K144" s="427">
        <v>3956.7</v>
      </c>
    </row>
    <row r="145" spans="1:11" ht="14.4" customHeight="1" x14ac:dyDescent="0.3">
      <c r="A145" s="422" t="s">
        <v>405</v>
      </c>
      <c r="B145" s="423" t="s">
        <v>406</v>
      </c>
      <c r="C145" s="424" t="s">
        <v>410</v>
      </c>
      <c r="D145" s="425" t="s">
        <v>636</v>
      </c>
      <c r="E145" s="424" t="s">
        <v>1355</v>
      </c>
      <c r="F145" s="425" t="s">
        <v>1356</v>
      </c>
      <c r="G145" s="424" t="s">
        <v>931</v>
      </c>
      <c r="H145" s="424" t="s">
        <v>932</v>
      </c>
      <c r="I145" s="426">
        <v>3156.75</v>
      </c>
      <c r="J145" s="426">
        <v>1</v>
      </c>
      <c r="K145" s="427">
        <v>3156.75</v>
      </c>
    </row>
    <row r="146" spans="1:11" ht="14.4" customHeight="1" x14ac:dyDescent="0.3">
      <c r="A146" s="422" t="s">
        <v>405</v>
      </c>
      <c r="B146" s="423" t="s">
        <v>406</v>
      </c>
      <c r="C146" s="424" t="s">
        <v>410</v>
      </c>
      <c r="D146" s="425" t="s">
        <v>636</v>
      </c>
      <c r="E146" s="424" t="s">
        <v>1355</v>
      </c>
      <c r="F146" s="425" t="s">
        <v>1356</v>
      </c>
      <c r="G146" s="424" t="s">
        <v>933</v>
      </c>
      <c r="H146" s="424" t="s">
        <v>934</v>
      </c>
      <c r="I146" s="426">
        <v>955.9</v>
      </c>
      <c r="J146" s="426">
        <v>2</v>
      </c>
      <c r="K146" s="427">
        <v>1911.8</v>
      </c>
    </row>
    <row r="147" spans="1:11" ht="14.4" customHeight="1" x14ac:dyDescent="0.3">
      <c r="A147" s="422" t="s">
        <v>405</v>
      </c>
      <c r="B147" s="423" t="s">
        <v>406</v>
      </c>
      <c r="C147" s="424" t="s">
        <v>410</v>
      </c>
      <c r="D147" s="425" t="s">
        <v>636</v>
      </c>
      <c r="E147" s="424" t="s">
        <v>1355</v>
      </c>
      <c r="F147" s="425" t="s">
        <v>1356</v>
      </c>
      <c r="G147" s="424" t="s">
        <v>935</v>
      </c>
      <c r="H147" s="424" t="s">
        <v>936</v>
      </c>
      <c r="I147" s="426">
        <v>163.22999999999999</v>
      </c>
      <c r="J147" s="426">
        <v>8</v>
      </c>
      <c r="K147" s="427">
        <v>1294.3399999999999</v>
      </c>
    </row>
    <row r="148" spans="1:11" ht="14.4" customHeight="1" x14ac:dyDescent="0.3">
      <c r="A148" s="422" t="s">
        <v>405</v>
      </c>
      <c r="B148" s="423" t="s">
        <v>406</v>
      </c>
      <c r="C148" s="424" t="s">
        <v>410</v>
      </c>
      <c r="D148" s="425" t="s">
        <v>636</v>
      </c>
      <c r="E148" s="424" t="s">
        <v>1355</v>
      </c>
      <c r="F148" s="425" t="s">
        <v>1356</v>
      </c>
      <c r="G148" s="424" t="s">
        <v>937</v>
      </c>
      <c r="H148" s="424" t="s">
        <v>938</v>
      </c>
      <c r="I148" s="426">
        <v>163.22999999999999</v>
      </c>
      <c r="J148" s="426">
        <v>3</v>
      </c>
      <c r="K148" s="427">
        <v>489.69</v>
      </c>
    </row>
    <row r="149" spans="1:11" ht="14.4" customHeight="1" x14ac:dyDescent="0.3">
      <c r="A149" s="422" t="s">
        <v>405</v>
      </c>
      <c r="B149" s="423" t="s">
        <v>406</v>
      </c>
      <c r="C149" s="424" t="s">
        <v>410</v>
      </c>
      <c r="D149" s="425" t="s">
        <v>636</v>
      </c>
      <c r="E149" s="424" t="s">
        <v>1355</v>
      </c>
      <c r="F149" s="425" t="s">
        <v>1356</v>
      </c>
      <c r="G149" s="424" t="s">
        <v>939</v>
      </c>
      <c r="H149" s="424" t="s">
        <v>940</v>
      </c>
      <c r="I149" s="426">
        <v>676</v>
      </c>
      <c r="J149" s="426">
        <v>2</v>
      </c>
      <c r="K149" s="427">
        <v>1352.01</v>
      </c>
    </row>
    <row r="150" spans="1:11" ht="14.4" customHeight="1" x14ac:dyDescent="0.3">
      <c r="A150" s="422" t="s">
        <v>405</v>
      </c>
      <c r="B150" s="423" t="s">
        <v>406</v>
      </c>
      <c r="C150" s="424" t="s">
        <v>410</v>
      </c>
      <c r="D150" s="425" t="s">
        <v>636</v>
      </c>
      <c r="E150" s="424" t="s">
        <v>1355</v>
      </c>
      <c r="F150" s="425" t="s">
        <v>1356</v>
      </c>
      <c r="G150" s="424" t="s">
        <v>941</v>
      </c>
      <c r="H150" s="424" t="s">
        <v>942</v>
      </c>
      <c r="I150" s="426">
        <v>71.39</v>
      </c>
      <c r="J150" s="426">
        <v>30</v>
      </c>
      <c r="K150" s="427">
        <v>2141.6999999999998</v>
      </c>
    </row>
    <row r="151" spans="1:11" ht="14.4" customHeight="1" x14ac:dyDescent="0.3">
      <c r="A151" s="422" t="s">
        <v>405</v>
      </c>
      <c r="B151" s="423" t="s">
        <v>406</v>
      </c>
      <c r="C151" s="424" t="s">
        <v>410</v>
      </c>
      <c r="D151" s="425" t="s">
        <v>636</v>
      </c>
      <c r="E151" s="424" t="s">
        <v>1355</v>
      </c>
      <c r="F151" s="425" t="s">
        <v>1356</v>
      </c>
      <c r="G151" s="424" t="s">
        <v>943</v>
      </c>
      <c r="H151" s="424" t="s">
        <v>944</v>
      </c>
      <c r="I151" s="426">
        <v>3943.3466666666668</v>
      </c>
      <c r="J151" s="426">
        <v>13</v>
      </c>
      <c r="K151" s="427">
        <v>51263.53</v>
      </c>
    </row>
    <row r="152" spans="1:11" ht="14.4" customHeight="1" x14ac:dyDescent="0.3">
      <c r="A152" s="422" t="s">
        <v>405</v>
      </c>
      <c r="B152" s="423" t="s">
        <v>406</v>
      </c>
      <c r="C152" s="424" t="s">
        <v>410</v>
      </c>
      <c r="D152" s="425" t="s">
        <v>636</v>
      </c>
      <c r="E152" s="424" t="s">
        <v>1355</v>
      </c>
      <c r="F152" s="425" t="s">
        <v>1356</v>
      </c>
      <c r="G152" s="424" t="s">
        <v>945</v>
      </c>
      <c r="H152" s="424" t="s">
        <v>946</v>
      </c>
      <c r="I152" s="426">
        <v>53.94</v>
      </c>
      <c r="J152" s="426">
        <v>20</v>
      </c>
      <c r="K152" s="427">
        <v>1078.8</v>
      </c>
    </row>
    <row r="153" spans="1:11" ht="14.4" customHeight="1" x14ac:dyDescent="0.3">
      <c r="A153" s="422" t="s">
        <v>405</v>
      </c>
      <c r="B153" s="423" t="s">
        <v>406</v>
      </c>
      <c r="C153" s="424" t="s">
        <v>410</v>
      </c>
      <c r="D153" s="425" t="s">
        <v>636</v>
      </c>
      <c r="E153" s="424" t="s">
        <v>1355</v>
      </c>
      <c r="F153" s="425" t="s">
        <v>1356</v>
      </c>
      <c r="G153" s="424" t="s">
        <v>947</v>
      </c>
      <c r="H153" s="424" t="s">
        <v>948</v>
      </c>
      <c r="I153" s="426">
        <v>292.82</v>
      </c>
      <c r="J153" s="426">
        <v>11</v>
      </c>
      <c r="K153" s="427">
        <v>3221.0199999999995</v>
      </c>
    </row>
    <row r="154" spans="1:11" ht="14.4" customHeight="1" x14ac:dyDescent="0.3">
      <c r="A154" s="422" t="s">
        <v>405</v>
      </c>
      <c r="B154" s="423" t="s">
        <v>406</v>
      </c>
      <c r="C154" s="424" t="s">
        <v>410</v>
      </c>
      <c r="D154" s="425" t="s">
        <v>636</v>
      </c>
      <c r="E154" s="424" t="s">
        <v>1355</v>
      </c>
      <c r="F154" s="425" t="s">
        <v>1356</v>
      </c>
      <c r="G154" s="424" t="s">
        <v>949</v>
      </c>
      <c r="H154" s="424" t="s">
        <v>950</v>
      </c>
      <c r="I154" s="426">
        <v>3943.33</v>
      </c>
      <c r="J154" s="426">
        <v>6</v>
      </c>
      <c r="K154" s="427">
        <v>23660.03</v>
      </c>
    </row>
    <row r="155" spans="1:11" ht="14.4" customHeight="1" x14ac:dyDescent="0.3">
      <c r="A155" s="422" t="s">
        <v>405</v>
      </c>
      <c r="B155" s="423" t="s">
        <v>406</v>
      </c>
      <c r="C155" s="424" t="s">
        <v>410</v>
      </c>
      <c r="D155" s="425" t="s">
        <v>636</v>
      </c>
      <c r="E155" s="424" t="s">
        <v>1355</v>
      </c>
      <c r="F155" s="425" t="s">
        <v>1356</v>
      </c>
      <c r="G155" s="424" t="s">
        <v>951</v>
      </c>
      <c r="H155" s="424" t="s">
        <v>952</v>
      </c>
      <c r="I155" s="426">
        <v>268</v>
      </c>
      <c r="J155" s="426">
        <v>2</v>
      </c>
      <c r="K155" s="427">
        <v>536</v>
      </c>
    </row>
    <row r="156" spans="1:11" ht="14.4" customHeight="1" x14ac:dyDescent="0.3">
      <c r="A156" s="422" t="s">
        <v>405</v>
      </c>
      <c r="B156" s="423" t="s">
        <v>406</v>
      </c>
      <c r="C156" s="424" t="s">
        <v>410</v>
      </c>
      <c r="D156" s="425" t="s">
        <v>636</v>
      </c>
      <c r="E156" s="424" t="s">
        <v>1355</v>
      </c>
      <c r="F156" s="425" t="s">
        <v>1356</v>
      </c>
      <c r="G156" s="424" t="s">
        <v>953</v>
      </c>
      <c r="H156" s="424" t="s">
        <v>954</v>
      </c>
      <c r="I156" s="426">
        <v>53.94</v>
      </c>
      <c r="J156" s="426">
        <v>10</v>
      </c>
      <c r="K156" s="427">
        <v>539.4</v>
      </c>
    </row>
    <row r="157" spans="1:11" ht="14.4" customHeight="1" x14ac:dyDescent="0.3">
      <c r="A157" s="422" t="s">
        <v>405</v>
      </c>
      <c r="B157" s="423" t="s">
        <v>406</v>
      </c>
      <c r="C157" s="424" t="s">
        <v>410</v>
      </c>
      <c r="D157" s="425" t="s">
        <v>636</v>
      </c>
      <c r="E157" s="424" t="s">
        <v>1355</v>
      </c>
      <c r="F157" s="425" t="s">
        <v>1356</v>
      </c>
      <c r="G157" s="424" t="s">
        <v>955</v>
      </c>
      <c r="H157" s="424" t="s">
        <v>956</v>
      </c>
      <c r="I157" s="426">
        <v>530.75</v>
      </c>
      <c r="J157" s="426">
        <v>3</v>
      </c>
      <c r="K157" s="427">
        <v>1573</v>
      </c>
    </row>
    <row r="158" spans="1:11" ht="14.4" customHeight="1" x14ac:dyDescent="0.3">
      <c r="A158" s="422" t="s">
        <v>405</v>
      </c>
      <c r="B158" s="423" t="s">
        <v>406</v>
      </c>
      <c r="C158" s="424" t="s">
        <v>410</v>
      </c>
      <c r="D158" s="425" t="s">
        <v>636</v>
      </c>
      <c r="E158" s="424" t="s">
        <v>1355</v>
      </c>
      <c r="F158" s="425" t="s">
        <v>1356</v>
      </c>
      <c r="G158" s="424" t="s">
        <v>957</v>
      </c>
      <c r="H158" s="424" t="s">
        <v>958</v>
      </c>
      <c r="I158" s="426">
        <v>4075.5050000000001</v>
      </c>
      <c r="J158" s="426">
        <v>2</v>
      </c>
      <c r="K158" s="427">
        <v>8151.01</v>
      </c>
    </row>
    <row r="159" spans="1:11" ht="14.4" customHeight="1" x14ac:dyDescent="0.3">
      <c r="A159" s="422" t="s">
        <v>405</v>
      </c>
      <c r="B159" s="423" t="s">
        <v>406</v>
      </c>
      <c r="C159" s="424" t="s">
        <v>410</v>
      </c>
      <c r="D159" s="425" t="s">
        <v>636</v>
      </c>
      <c r="E159" s="424" t="s">
        <v>1355</v>
      </c>
      <c r="F159" s="425" t="s">
        <v>1356</v>
      </c>
      <c r="G159" s="424" t="s">
        <v>959</v>
      </c>
      <c r="H159" s="424" t="s">
        <v>960</v>
      </c>
      <c r="I159" s="426">
        <v>1385.45</v>
      </c>
      <c r="J159" s="426">
        <v>1</v>
      </c>
      <c r="K159" s="427">
        <v>1385.45</v>
      </c>
    </row>
    <row r="160" spans="1:11" ht="14.4" customHeight="1" x14ac:dyDescent="0.3">
      <c r="A160" s="422" t="s">
        <v>405</v>
      </c>
      <c r="B160" s="423" t="s">
        <v>406</v>
      </c>
      <c r="C160" s="424" t="s">
        <v>410</v>
      </c>
      <c r="D160" s="425" t="s">
        <v>636</v>
      </c>
      <c r="E160" s="424" t="s">
        <v>1355</v>
      </c>
      <c r="F160" s="425" t="s">
        <v>1356</v>
      </c>
      <c r="G160" s="424" t="s">
        <v>961</v>
      </c>
      <c r="H160" s="424" t="s">
        <v>962</v>
      </c>
      <c r="I160" s="426">
        <v>2003.5</v>
      </c>
      <c r="J160" s="426">
        <v>1</v>
      </c>
      <c r="K160" s="427">
        <v>2003.5</v>
      </c>
    </row>
    <row r="161" spans="1:11" ht="14.4" customHeight="1" x14ac:dyDescent="0.3">
      <c r="A161" s="422" t="s">
        <v>405</v>
      </c>
      <c r="B161" s="423" t="s">
        <v>406</v>
      </c>
      <c r="C161" s="424" t="s">
        <v>410</v>
      </c>
      <c r="D161" s="425" t="s">
        <v>636</v>
      </c>
      <c r="E161" s="424" t="s">
        <v>1355</v>
      </c>
      <c r="F161" s="425" t="s">
        <v>1356</v>
      </c>
      <c r="G161" s="424" t="s">
        <v>963</v>
      </c>
      <c r="H161" s="424" t="s">
        <v>964</v>
      </c>
      <c r="I161" s="426">
        <v>922.02</v>
      </c>
      <c r="J161" s="426">
        <v>2</v>
      </c>
      <c r="K161" s="427">
        <v>1844.04</v>
      </c>
    </row>
    <row r="162" spans="1:11" ht="14.4" customHeight="1" x14ac:dyDescent="0.3">
      <c r="A162" s="422" t="s">
        <v>405</v>
      </c>
      <c r="B162" s="423" t="s">
        <v>406</v>
      </c>
      <c r="C162" s="424" t="s">
        <v>410</v>
      </c>
      <c r="D162" s="425" t="s">
        <v>636</v>
      </c>
      <c r="E162" s="424" t="s">
        <v>1355</v>
      </c>
      <c r="F162" s="425" t="s">
        <v>1356</v>
      </c>
      <c r="G162" s="424" t="s">
        <v>965</v>
      </c>
      <c r="H162" s="424" t="s">
        <v>966</v>
      </c>
      <c r="I162" s="426">
        <v>4295.5</v>
      </c>
      <c r="J162" s="426">
        <v>2</v>
      </c>
      <c r="K162" s="427">
        <v>8591</v>
      </c>
    </row>
    <row r="163" spans="1:11" ht="14.4" customHeight="1" x14ac:dyDescent="0.3">
      <c r="A163" s="422" t="s">
        <v>405</v>
      </c>
      <c r="B163" s="423" t="s">
        <v>406</v>
      </c>
      <c r="C163" s="424" t="s">
        <v>410</v>
      </c>
      <c r="D163" s="425" t="s">
        <v>636</v>
      </c>
      <c r="E163" s="424" t="s">
        <v>1355</v>
      </c>
      <c r="F163" s="425" t="s">
        <v>1356</v>
      </c>
      <c r="G163" s="424" t="s">
        <v>967</v>
      </c>
      <c r="H163" s="424" t="s">
        <v>968</v>
      </c>
      <c r="I163" s="426">
        <v>955.9</v>
      </c>
      <c r="J163" s="426">
        <v>1</v>
      </c>
      <c r="K163" s="427">
        <v>955.9</v>
      </c>
    </row>
    <row r="164" spans="1:11" ht="14.4" customHeight="1" x14ac:dyDescent="0.3">
      <c r="A164" s="422" t="s">
        <v>405</v>
      </c>
      <c r="B164" s="423" t="s">
        <v>406</v>
      </c>
      <c r="C164" s="424" t="s">
        <v>410</v>
      </c>
      <c r="D164" s="425" t="s">
        <v>636</v>
      </c>
      <c r="E164" s="424" t="s">
        <v>1355</v>
      </c>
      <c r="F164" s="425" t="s">
        <v>1356</v>
      </c>
      <c r="G164" s="424" t="s">
        <v>969</v>
      </c>
      <c r="H164" s="424" t="s">
        <v>970</v>
      </c>
      <c r="I164" s="426">
        <v>350.9</v>
      </c>
      <c r="J164" s="426">
        <v>4</v>
      </c>
      <c r="K164" s="427">
        <v>1403.6</v>
      </c>
    </row>
    <row r="165" spans="1:11" ht="14.4" customHeight="1" x14ac:dyDescent="0.3">
      <c r="A165" s="422" t="s">
        <v>405</v>
      </c>
      <c r="B165" s="423" t="s">
        <v>406</v>
      </c>
      <c r="C165" s="424" t="s">
        <v>410</v>
      </c>
      <c r="D165" s="425" t="s">
        <v>636</v>
      </c>
      <c r="E165" s="424" t="s">
        <v>1355</v>
      </c>
      <c r="F165" s="425" t="s">
        <v>1356</v>
      </c>
      <c r="G165" s="424" t="s">
        <v>971</v>
      </c>
      <c r="H165" s="424" t="s">
        <v>972</v>
      </c>
      <c r="I165" s="426">
        <v>822.25</v>
      </c>
      <c r="J165" s="426">
        <v>3</v>
      </c>
      <c r="K165" s="427">
        <v>2466.75</v>
      </c>
    </row>
    <row r="166" spans="1:11" ht="14.4" customHeight="1" x14ac:dyDescent="0.3">
      <c r="A166" s="422" t="s">
        <v>405</v>
      </c>
      <c r="B166" s="423" t="s">
        <v>406</v>
      </c>
      <c r="C166" s="424" t="s">
        <v>410</v>
      </c>
      <c r="D166" s="425" t="s">
        <v>636</v>
      </c>
      <c r="E166" s="424" t="s">
        <v>1355</v>
      </c>
      <c r="F166" s="425" t="s">
        <v>1356</v>
      </c>
      <c r="G166" s="424" t="s">
        <v>973</v>
      </c>
      <c r="H166" s="424" t="s">
        <v>974</v>
      </c>
      <c r="I166" s="426">
        <v>3133.75</v>
      </c>
      <c r="J166" s="426">
        <v>2</v>
      </c>
      <c r="K166" s="427">
        <v>6267.5</v>
      </c>
    </row>
    <row r="167" spans="1:11" ht="14.4" customHeight="1" x14ac:dyDescent="0.3">
      <c r="A167" s="422" t="s">
        <v>405</v>
      </c>
      <c r="B167" s="423" t="s">
        <v>406</v>
      </c>
      <c r="C167" s="424" t="s">
        <v>410</v>
      </c>
      <c r="D167" s="425" t="s">
        <v>636</v>
      </c>
      <c r="E167" s="424" t="s">
        <v>1355</v>
      </c>
      <c r="F167" s="425" t="s">
        <v>1356</v>
      </c>
      <c r="G167" s="424" t="s">
        <v>975</v>
      </c>
      <c r="H167" s="424" t="s">
        <v>976</v>
      </c>
      <c r="I167" s="426">
        <v>800.75</v>
      </c>
      <c r="J167" s="426">
        <v>3</v>
      </c>
      <c r="K167" s="427">
        <v>2394</v>
      </c>
    </row>
    <row r="168" spans="1:11" ht="14.4" customHeight="1" x14ac:dyDescent="0.3">
      <c r="A168" s="422" t="s">
        <v>405</v>
      </c>
      <c r="B168" s="423" t="s">
        <v>406</v>
      </c>
      <c r="C168" s="424" t="s">
        <v>410</v>
      </c>
      <c r="D168" s="425" t="s">
        <v>636</v>
      </c>
      <c r="E168" s="424" t="s">
        <v>1355</v>
      </c>
      <c r="F168" s="425" t="s">
        <v>1356</v>
      </c>
      <c r="G168" s="424" t="s">
        <v>977</v>
      </c>
      <c r="H168" s="424" t="s">
        <v>978</v>
      </c>
      <c r="I168" s="426">
        <v>125</v>
      </c>
      <c r="J168" s="426">
        <v>30</v>
      </c>
      <c r="K168" s="427">
        <v>3750.01</v>
      </c>
    </row>
    <row r="169" spans="1:11" ht="14.4" customHeight="1" x14ac:dyDescent="0.3">
      <c r="A169" s="422" t="s">
        <v>405</v>
      </c>
      <c r="B169" s="423" t="s">
        <v>406</v>
      </c>
      <c r="C169" s="424" t="s">
        <v>410</v>
      </c>
      <c r="D169" s="425" t="s">
        <v>636</v>
      </c>
      <c r="E169" s="424" t="s">
        <v>1355</v>
      </c>
      <c r="F169" s="425" t="s">
        <v>1356</v>
      </c>
      <c r="G169" s="424" t="s">
        <v>979</v>
      </c>
      <c r="H169" s="424" t="s">
        <v>980</v>
      </c>
      <c r="I169" s="426">
        <v>54.45</v>
      </c>
      <c r="J169" s="426">
        <v>3</v>
      </c>
      <c r="K169" s="427">
        <v>163.35</v>
      </c>
    </row>
    <row r="170" spans="1:11" ht="14.4" customHeight="1" x14ac:dyDescent="0.3">
      <c r="A170" s="422" t="s">
        <v>405</v>
      </c>
      <c r="B170" s="423" t="s">
        <v>406</v>
      </c>
      <c r="C170" s="424" t="s">
        <v>410</v>
      </c>
      <c r="D170" s="425" t="s">
        <v>636</v>
      </c>
      <c r="E170" s="424" t="s">
        <v>1355</v>
      </c>
      <c r="F170" s="425" t="s">
        <v>1356</v>
      </c>
      <c r="G170" s="424" t="s">
        <v>981</v>
      </c>
      <c r="H170" s="424" t="s">
        <v>982</v>
      </c>
      <c r="I170" s="426">
        <v>1858</v>
      </c>
      <c r="J170" s="426">
        <v>1</v>
      </c>
      <c r="K170" s="427">
        <v>1858</v>
      </c>
    </row>
    <row r="171" spans="1:11" ht="14.4" customHeight="1" x14ac:dyDescent="0.3">
      <c r="A171" s="422" t="s">
        <v>405</v>
      </c>
      <c r="B171" s="423" t="s">
        <v>406</v>
      </c>
      <c r="C171" s="424" t="s">
        <v>410</v>
      </c>
      <c r="D171" s="425" t="s">
        <v>636</v>
      </c>
      <c r="E171" s="424" t="s">
        <v>1355</v>
      </c>
      <c r="F171" s="425" t="s">
        <v>1356</v>
      </c>
      <c r="G171" s="424" t="s">
        <v>983</v>
      </c>
      <c r="H171" s="424" t="s">
        <v>984</v>
      </c>
      <c r="I171" s="426">
        <v>1058</v>
      </c>
      <c r="J171" s="426">
        <v>1</v>
      </c>
      <c r="K171" s="427">
        <v>1058</v>
      </c>
    </row>
    <row r="172" spans="1:11" ht="14.4" customHeight="1" x14ac:dyDescent="0.3">
      <c r="A172" s="422" t="s">
        <v>405</v>
      </c>
      <c r="B172" s="423" t="s">
        <v>406</v>
      </c>
      <c r="C172" s="424" t="s">
        <v>410</v>
      </c>
      <c r="D172" s="425" t="s">
        <v>636</v>
      </c>
      <c r="E172" s="424" t="s">
        <v>1355</v>
      </c>
      <c r="F172" s="425" t="s">
        <v>1356</v>
      </c>
      <c r="G172" s="424" t="s">
        <v>985</v>
      </c>
      <c r="H172" s="424" t="s">
        <v>986</v>
      </c>
      <c r="I172" s="426">
        <v>515.46</v>
      </c>
      <c r="J172" s="426">
        <v>2</v>
      </c>
      <c r="K172" s="427">
        <v>1030.92</v>
      </c>
    </row>
    <row r="173" spans="1:11" ht="14.4" customHeight="1" x14ac:dyDescent="0.3">
      <c r="A173" s="422" t="s">
        <v>405</v>
      </c>
      <c r="B173" s="423" t="s">
        <v>406</v>
      </c>
      <c r="C173" s="424" t="s">
        <v>410</v>
      </c>
      <c r="D173" s="425" t="s">
        <v>636</v>
      </c>
      <c r="E173" s="424" t="s">
        <v>1355</v>
      </c>
      <c r="F173" s="425" t="s">
        <v>1356</v>
      </c>
      <c r="G173" s="424" t="s">
        <v>987</v>
      </c>
      <c r="H173" s="424" t="s">
        <v>988</v>
      </c>
      <c r="I173" s="426">
        <v>13918.63</v>
      </c>
      <c r="J173" s="426">
        <v>1</v>
      </c>
      <c r="K173" s="427">
        <v>13918.63</v>
      </c>
    </row>
    <row r="174" spans="1:11" ht="14.4" customHeight="1" x14ac:dyDescent="0.3">
      <c r="A174" s="422" t="s">
        <v>405</v>
      </c>
      <c r="B174" s="423" t="s">
        <v>406</v>
      </c>
      <c r="C174" s="424" t="s">
        <v>410</v>
      </c>
      <c r="D174" s="425" t="s">
        <v>636</v>
      </c>
      <c r="E174" s="424" t="s">
        <v>1355</v>
      </c>
      <c r="F174" s="425" t="s">
        <v>1356</v>
      </c>
      <c r="G174" s="424" t="s">
        <v>989</v>
      </c>
      <c r="H174" s="424" t="s">
        <v>990</v>
      </c>
      <c r="I174" s="426">
        <v>3852</v>
      </c>
      <c r="J174" s="426">
        <v>1</v>
      </c>
      <c r="K174" s="427">
        <v>3852</v>
      </c>
    </row>
    <row r="175" spans="1:11" ht="14.4" customHeight="1" x14ac:dyDescent="0.3">
      <c r="A175" s="422" t="s">
        <v>405</v>
      </c>
      <c r="B175" s="423" t="s">
        <v>406</v>
      </c>
      <c r="C175" s="424" t="s">
        <v>410</v>
      </c>
      <c r="D175" s="425" t="s">
        <v>636</v>
      </c>
      <c r="E175" s="424" t="s">
        <v>1355</v>
      </c>
      <c r="F175" s="425" t="s">
        <v>1356</v>
      </c>
      <c r="G175" s="424" t="s">
        <v>991</v>
      </c>
      <c r="H175" s="424" t="s">
        <v>992</v>
      </c>
      <c r="I175" s="426">
        <v>52.393333333333338</v>
      </c>
      <c r="J175" s="426">
        <v>30</v>
      </c>
      <c r="K175" s="427">
        <v>1571.8</v>
      </c>
    </row>
    <row r="176" spans="1:11" ht="14.4" customHeight="1" x14ac:dyDescent="0.3">
      <c r="A176" s="422" t="s">
        <v>405</v>
      </c>
      <c r="B176" s="423" t="s">
        <v>406</v>
      </c>
      <c r="C176" s="424" t="s">
        <v>410</v>
      </c>
      <c r="D176" s="425" t="s">
        <v>636</v>
      </c>
      <c r="E176" s="424" t="s">
        <v>1355</v>
      </c>
      <c r="F176" s="425" t="s">
        <v>1356</v>
      </c>
      <c r="G176" s="424" t="s">
        <v>993</v>
      </c>
      <c r="H176" s="424" t="s">
        <v>994</v>
      </c>
      <c r="I176" s="426">
        <v>18.600000000000001</v>
      </c>
      <c r="J176" s="426">
        <v>50</v>
      </c>
      <c r="K176" s="427">
        <v>930</v>
      </c>
    </row>
    <row r="177" spans="1:11" ht="14.4" customHeight="1" x14ac:dyDescent="0.3">
      <c r="A177" s="422" t="s">
        <v>405</v>
      </c>
      <c r="B177" s="423" t="s">
        <v>406</v>
      </c>
      <c r="C177" s="424" t="s">
        <v>410</v>
      </c>
      <c r="D177" s="425" t="s">
        <v>636</v>
      </c>
      <c r="E177" s="424" t="s">
        <v>1355</v>
      </c>
      <c r="F177" s="425" t="s">
        <v>1356</v>
      </c>
      <c r="G177" s="424" t="s">
        <v>995</v>
      </c>
      <c r="H177" s="424" t="s">
        <v>996</v>
      </c>
      <c r="I177" s="426">
        <v>52.393333333333338</v>
      </c>
      <c r="J177" s="426">
        <v>20</v>
      </c>
      <c r="K177" s="427">
        <v>1032.4000000000001</v>
      </c>
    </row>
    <row r="178" spans="1:11" ht="14.4" customHeight="1" x14ac:dyDescent="0.3">
      <c r="A178" s="422" t="s">
        <v>405</v>
      </c>
      <c r="B178" s="423" t="s">
        <v>406</v>
      </c>
      <c r="C178" s="424" t="s">
        <v>410</v>
      </c>
      <c r="D178" s="425" t="s">
        <v>636</v>
      </c>
      <c r="E178" s="424" t="s">
        <v>1355</v>
      </c>
      <c r="F178" s="425" t="s">
        <v>1356</v>
      </c>
      <c r="G178" s="424" t="s">
        <v>997</v>
      </c>
      <c r="H178" s="424" t="s">
        <v>998</v>
      </c>
      <c r="I178" s="426">
        <v>18.600000000000001</v>
      </c>
      <c r="J178" s="426">
        <v>40</v>
      </c>
      <c r="K178" s="427">
        <v>744</v>
      </c>
    </row>
    <row r="179" spans="1:11" ht="14.4" customHeight="1" x14ac:dyDescent="0.3">
      <c r="A179" s="422" t="s">
        <v>405</v>
      </c>
      <c r="B179" s="423" t="s">
        <v>406</v>
      </c>
      <c r="C179" s="424" t="s">
        <v>410</v>
      </c>
      <c r="D179" s="425" t="s">
        <v>636</v>
      </c>
      <c r="E179" s="424" t="s">
        <v>1355</v>
      </c>
      <c r="F179" s="425" t="s">
        <v>1356</v>
      </c>
      <c r="G179" s="424" t="s">
        <v>999</v>
      </c>
      <c r="H179" s="424" t="s">
        <v>1000</v>
      </c>
      <c r="I179" s="426">
        <v>52.393333333333338</v>
      </c>
      <c r="J179" s="426">
        <v>30</v>
      </c>
      <c r="K179" s="427">
        <v>1525.4</v>
      </c>
    </row>
    <row r="180" spans="1:11" ht="14.4" customHeight="1" x14ac:dyDescent="0.3">
      <c r="A180" s="422" t="s">
        <v>405</v>
      </c>
      <c r="B180" s="423" t="s">
        <v>406</v>
      </c>
      <c r="C180" s="424" t="s">
        <v>410</v>
      </c>
      <c r="D180" s="425" t="s">
        <v>636</v>
      </c>
      <c r="E180" s="424" t="s">
        <v>1355</v>
      </c>
      <c r="F180" s="425" t="s">
        <v>1356</v>
      </c>
      <c r="G180" s="424" t="s">
        <v>1001</v>
      </c>
      <c r="H180" s="424" t="s">
        <v>1002</v>
      </c>
      <c r="I180" s="426">
        <v>874.83</v>
      </c>
      <c r="J180" s="426">
        <v>2</v>
      </c>
      <c r="K180" s="427">
        <v>1749.66</v>
      </c>
    </row>
    <row r="181" spans="1:11" ht="14.4" customHeight="1" x14ac:dyDescent="0.3">
      <c r="A181" s="422" t="s">
        <v>405</v>
      </c>
      <c r="B181" s="423" t="s">
        <v>406</v>
      </c>
      <c r="C181" s="424" t="s">
        <v>410</v>
      </c>
      <c r="D181" s="425" t="s">
        <v>636</v>
      </c>
      <c r="E181" s="424" t="s">
        <v>1355</v>
      </c>
      <c r="F181" s="425" t="s">
        <v>1356</v>
      </c>
      <c r="G181" s="424" t="s">
        <v>1003</v>
      </c>
      <c r="H181" s="424" t="s">
        <v>1004</v>
      </c>
      <c r="I181" s="426">
        <v>2090</v>
      </c>
      <c r="J181" s="426">
        <v>1</v>
      </c>
      <c r="K181" s="427">
        <v>2090</v>
      </c>
    </row>
    <row r="182" spans="1:11" ht="14.4" customHeight="1" x14ac:dyDescent="0.3">
      <c r="A182" s="422" t="s">
        <v>405</v>
      </c>
      <c r="B182" s="423" t="s">
        <v>406</v>
      </c>
      <c r="C182" s="424" t="s">
        <v>410</v>
      </c>
      <c r="D182" s="425" t="s">
        <v>636</v>
      </c>
      <c r="E182" s="424" t="s">
        <v>1355</v>
      </c>
      <c r="F182" s="425" t="s">
        <v>1356</v>
      </c>
      <c r="G182" s="424" t="s">
        <v>1005</v>
      </c>
      <c r="H182" s="424" t="s">
        <v>1006</v>
      </c>
      <c r="I182" s="426">
        <v>310.5</v>
      </c>
      <c r="J182" s="426">
        <v>10</v>
      </c>
      <c r="K182" s="427">
        <v>3105</v>
      </c>
    </row>
    <row r="183" spans="1:11" ht="14.4" customHeight="1" x14ac:dyDescent="0.3">
      <c r="A183" s="422" t="s">
        <v>405</v>
      </c>
      <c r="B183" s="423" t="s">
        <v>406</v>
      </c>
      <c r="C183" s="424" t="s">
        <v>410</v>
      </c>
      <c r="D183" s="425" t="s">
        <v>636</v>
      </c>
      <c r="E183" s="424" t="s">
        <v>1355</v>
      </c>
      <c r="F183" s="425" t="s">
        <v>1356</v>
      </c>
      <c r="G183" s="424" t="s">
        <v>1007</v>
      </c>
      <c r="H183" s="424" t="s">
        <v>1008</v>
      </c>
      <c r="I183" s="426">
        <v>1370</v>
      </c>
      <c r="J183" s="426">
        <v>2</v>
      </c>
      <c r="K183" s="427">
        <v>2740</v>
      </c>
    </row>
    <row r="184" spans="1:11" ht="14.4" customHeight="1" x14ac:dyDescent="0.3">
      <c r="A184" s="422" t="s">
        <v>405</v>
      </c>
      <c r="B184" s="423" t="s">
        <v>406</v>
      </c>
      <c r="C184" s="424" t="s">
        <v>410</v>
      </c>
      <c r="D184" s="425" t="s">
        <v>636</v>
      </c>
      <c r="E184" s="424" t="s">
        <v>1355</v>
      </c>
      <c r="F184" s="425" t="s">
        <v>1356</v>
      </c>
      <c r="G184" s="424" t="s">
        <v>1009</v>
      </c>
      <c r="H184" s="424" t="s">
        <v>1010</v>
      </c>
      <c r="I184" s="426">
        <v>1326.05</v>
      </c>
      <c r="J184" s="426">
        <v>1</v>
      </c>
      <c r="K184" s="427">
        <v>1326.05</v>
      </c>
    </row>
    <row r="185" spans="1:11" ht="14.4" customHeight="1" x14ac:dyDescent="0.3">
      <c r="A185" s="422" t="s">
        <v>405</v>
      </c>
      <c r="B185" s="423" t="s">
        <v>406</v>
      </c>
      <c r="C185" s="424" t="s">
        <v>410</v>
      </c>
      <c r="D185" s="425" t="s">
        <v>636</v>
      </c>
      <c r="E185" s="424" t="s">
        <v>1355</v>
      </c>
      <c r="F185" s="425" t="s">
        <v>1356</v>
      </c>
      <c r="G185" s="424" t="s">
        <v>1011</v>
      </c>
      <c r="H185" s="424" t="s">
        <v>1012</v>
      </c>
      <c r="I185" s="426">
        <v>2722.5</v>
      </c>
      <c r="J185" s="426">
        <v>1</v>
      </c>
      <c r="K185" s="427">
        <v>2722.5</v>
      </c>
    </row>
    <row r="186" spans="1:11" ht="14.4" customHeight="1" x14ac:dyDescent="0.3">
      <c r="A186" s="422" t="s">
        <v>405</v>
      </c>
      <c r="B186" s="423" t="s">
        <v>406</v>
      </c>
      <c r="C186" s="424" t="s">
        <v>410</v>
      </c>
      <c r="D186" s="425" t="s">
        <v>636</v>
      </c>
      <c r="E186" s="424" t="s">
        <v>1355</v>
      </c>
      <c r="F186" s="425" t="s">
        <v>1356</v>
      </c>
      <c r="G186" s="424" t="s">
        <v>1013</v>
      </c>
      <c r="H186" s="424" t="s">
        <v>1014</v>
      </c>
      <c r="I186" s="426">
        <v>598.95000000000005</v>
      </c>
      <c r="J186" s="426">
        <v>2</v>
      </c>
      <c r="K186" s="427">
        <v>1197.9000000000001</v>
      </c>
    </row>
    <row r="187" spans="1:11" ht="14.4" customHeight="1" x14ac:dyDescent="0.3">
      <c r="A187" s="422" t="s">
        <v>405</v>
      </c>
      <c r="B187" s="423" t="s">
        <v>406</v>
      </c>
      <c r="C187" s="424" t="s">
        <v>410</v>
      </c>
      <c r="D187" s="425" t="s">
        <v>636</v>
      </c>
      <c r="E187" s="424" t="s">
        <v>1355</v>
      </c>
      <c r="F187" s="425" t="s">
        <v>1356</v>
      </c>
      <c r="G187" s="424" t="s">
        <v>1015</v>
      </c>
      <c r="H187" s="424" t="s">
        <v>1016</v>
      </c>
      <c r="I187" s="426">
        <v>110.5</v>
      </c>
      <c r="J187" s="426">
        <v>6</v>
      </c>
      <c r="K187" s="427">
        <v>663</v>
      </c>
    </row>
    <row r="188" spans="1:11" ht="14.4" customHeight="1" x14ac:dyDescent="0.3">
      <c r="A188" s="422" t="s">
        <v>405</v>
      </c>
      <c r="B188" s="423" t="s">
        <v>406</v>
      </c>
      <c r="C188" s="424" t="s">
        <v>410</v>
      </c>
      <c r="D188" s="425" t="s">
        <v>636</v>
      </c>
      <c r="E188" s="424" t="s">
        <v>1355</v>
      </c>
      <c r="F188" s="425" t="s">
        <v>1356</v>
      </c>
      <c r="G188" s="424" t="s">
        <v>1017</v>
      </c>
      <c r="H188" s="424" t="s">
        <v>1018</v>
      </c>
      <c r="I188" s="426">
        <v>375.06</v>
      </c>
      <c r="J188" s="426">
        <v>1</v>
      </c>
      <c r="K188" s="427">
        <v>375.06</v>
      </c>
    </row>
    <row r="189" spans="1:11" ht="14.4" customHeight="1" x14ac:dyDescent="0.3">
      <c r="A189" s="422" t="s">
        <v>405</v>
      </c>
      <c r="B189" s="423" t="s">
        <v>406</v>
      </c>
      <c r="C189" s="424" t="s">
        <v>410</v>
      </c>
      <c r="D189" s="425" t="s">
        <v>636</v>
      </c>
      <c r="E189" s="424" t="s">
        <v>1355</v>
      </c>
      <c r="F189" s="425" t="s">
        <v>1356</v>
      </c>
      <c r="G189" s="424" t="s">
        <v>1019</v>
      </c>
      <c r="H189" s="424" t="s">
        <v>1020</v>
      </c>
      <c r="I189" s="426">
        <v>62.92</v>
      </c>
      <c r="J189" s="426">
        <v>30</v>
      </c>
      <c r="K189" s="427">
        <v>1887.6</v>
      </c>
    </row>
    <row r="190" spans="1:11" ht="14.4" customHeight="1" x14ac:dyDescent="0.3">
      <c r="A190" s="422" t="s">
        <v>405</v>
      </c>
      <c r="B190" s="423" t="s">
        <v>406</v>
      </c>
      <c r="C190" s="424" t="s">
        <v>410</v>
      </c>
      <c r="D190" s="425" t="s">
        <v>636</v>
      </c>
      <c r="E190" s="424" t="s">
        <v>1355</v>
      </c>
      <c r="F190" s="425" t="s">
        <v>1356</v>
      </c>
      <c r="G190" s="424" t="s">
        <v>1021</v>
      </c>
      <c r="H190" s="424" t="s">
        <v>1022</v>
      </c>
      <c r="I190" s="426">
        <v>18.600000000000001</v>
      </c>
      <c r="J190" s="426">
        <v>10</v>
      </c>
      <c r="K190" s="427">
        <v>186</v>
      </c>
    </row>
    <row r="191" spans="1:11" ht="14.4" customHeight="1" x14ac:dyDescent="0.3">
      <c r="A191" s="422" t="s">
        <v>405</v>
      </c>
      <c r="B191" s="423" t="s">
        <v>406</v>
      </c>
      <c r="C191" s="424" t="s">
        <v>410</v>
      </c>
      <c r="D191" s="425" t="s">
        <v>636</v>
      </c>
      <c r="E191" s="424" t="s">
        <v>1355</v>
      </c>
      <c r="F191" s="425" t="s">
        <v>1356</v>
      </c>
      <c r="G191" s="424" t="s">
        <v>1023</v>
      </c>
      <c r="H191" s="424" t="s">
        <v>1024</v>
      </c>
      <c r="I191" s="426">
        <v>218.99</v>
      </c>
      <c r="J191" s="426">
        <v>1</v>
      </c>
      <c r="K191" s="427">
        <v>218.99</v>
      </c>
    </row>
    <row r="192" spans="1:11" ht="14.4" customHeight="1" x14ac:dyDescent="0.3">
      <c r="A192" s="422" t="s">
        <v>405</v>
      </c>
      <c r="B192" s="423" t="s">
        <v>406</v>
      </c>
      <c r="C192" s="424" t="s">
        <v>410</v>
      </c>
      <c r="D192" s="425" t="s">
        <v>636</v>
      </c>
      <c r="E192" s="424" t="s">
        <v>1355</v>
      </c>
      <c r="F192" s="425" t="s">
        <v>1356</v>
      </c>
      <c r="G192" s="424" t="s">
        <v>1025</v>
      </c>
      <c r="H192" s="424" t="s">
        <v>1026</v>
      </c>
      <c r="I192" s="426">
        <v>232.32</v>
      </c>
      <c r="J192" s="426">
        <v>1</v>
      </c>
      <c r="K192" s="427">
        <v>232.32</v>
      </c>
    </row>
    <row r="193" spans="1:11" ht="14.4" customHeight="1" x14ac:dyDescent="0.3">
      <c r="A193" s="422" t="s">
        <v>405</v>
      </c>
      <c r="B193" s="423" t="s">
        <v>406</v>
      </c>
      <c r="C193" s="424" t="s">
        <v>410</v>
      </c>
      <c r="D193" s="425" t="s">
        <v>636</v>
      </c>
      <c r="E193" s="424" t="s">
        <v>1355</v>
      </c>
      <c r="F193" s="425" t="s">
        <v>1356</v>
      </c>
      <c r="G193" s="424" t="s">
        <v>1027</v>
      </c>
      <c r="H193" s="424" t="s">
        <v>1028</v>
      </c>
      <c r="I193" s="426">
        <v>3560</v>
      </c>
      <c r="J193" s="426">
        <v>1</v>
      </c>
      <c r="K193" s="427">
        <v>3560</v>
      </c>
    </row>
    <row r="194" spans="1:11" ht="14.4" customHeight="1" x14ac:dyDescent="0.3">
      <c r="A194" s="422" t="s">
        <v>405</v>
      </c>
      <c r="B194" s="423" t="s">
        <v>406</v>
      </c>
      <c r="C194" s="424" t="s">
        <v>410</v>
      </c>
      <c r="D194" s="425" t="s">
        <v>636</v>
      </c>
      <c r="E194" s="424" t="s">
        <v>1355</v>
      </c>
      <c r="F194" s="425" t="s">
        <v>1356</v>
      </c>
      <c r="G194" s="424" t="s">
        <v>1029</v>
      </c>
      <c r="H194" s="424" t="s">
        <v>1030</v>
      </c>
      <c r="I194" s="426">
        <v>566.5</v>
      </c>
      <c r="J194" s="426">
        <v>1</v>
      </c>
      <c r="K194" s="427">
        <v>566.5</v>
      </c>
    </row>
    <row r="195" spans="1:11" ht="14.4" customHeight="1" x14ac:dyDescent="0.3">
      <c r="A195" s="422" t="s">
        <v>405</v>
      </c>
      <c r="B195" s="423" t="s">
        <v>406</v>
      </c>
      <c r="C195" s="424" t="s">
        <v>410</v>
      </c>
      <c r="D195" s="425" t="s">
        <v>636</v>
      </c>
      <c r="E195" s="424" t="s">
        <v>1355</v>
      </c>
      <c r="F195" s="425" t="s">
        <v>1356</v>
      </c>
      <c r="G195" s="424" t="s">
        <v>1031</v>
      </c>
      <c r="H195" s="424" t="s">
        <v>1032</v>
      </c>
      <c r="I195" s="426">
        <v>94.01</v>
      </c>
      <c r="J195" s="426">
        <v>10</v>
      </c>
      <c r="K195" s="427">
        <v>940.06</v>
      </c>
    </row>
    <row r="196" spans="1:11" ht="14.4" customHeight="1" x14ac:dyDescent="0.3">
      <c r="A196" s="422" t="s">
        <v>405</v>
      </c>
      <c r="B196" s="423" t="s">
        <v>406</v>
      </c>
      <c r="C196" s="424" t="s">
        <v>410</v>
      </c>
      <c r="D196" s="425" t="s">
        <v>636</v>
      </c>
      <c r="E196" s="424" t="s">
        <v>1355</v>
      </c>
      <c r="F196" s="425" t="s">
        <v>1356</v>
      </c>
      <c r="G196" s="424" t="s">
        <v>1033</v>
      </c>
      <c r="H196" s="424" t="s">
        <v>1034</v>
      </c>
      <c r="I196" s="426">
        <v>266.2</v>
      </c>
      <c r="J196" s="426">
        <v>23</v>
      </c>
      <c r="K196" s="427">
        <v>6122.6</v>
      </c>
    </row>
    <row r="197" spans="1:11" ht="14.4" customHeight="1" x14ac:dyDescent="0.3">
      <c r="A197" s="422" t="s">
        <v>405</v>
      </c>
      <c r="B197" s="423" t="s">
        <v>406</v>
      </c>
      <c r="C197" s="424" t="s">
        <v>410</v>
      </c>
      <c r="D197" s="425" t="s">
        <v>636</v>
      </c>
      <c r="E197" s="424" t="s">
        <v>1355</v>
      </c>
      <c r="F197" s="425" t="s">
        <v>1356</v>
      </c>
      <c r="G197" s="424" t="s">
        <v>1035</v>
      </c>
      <c r="H197" s="424" t="s">
        <v>1036</v>
      </c>
      <c r="I197" s="426">
        <v>570.45000000000005</v>
      </c>
      <c r="J197" s="426">
        <v>1</v>
      </c>
      <c r="K197" s="427">
        <v>570.45000000000005</v>
      </c>
    </row>
    <row r="198" spans="1:11" ht="14.4" customHeight="1" x14ac:dyDescent="0.3">
      <c r="A198" s="422" t="s">
        <v>405</v>
      </c>
      <c r="B198" s="423" t="s">
        <v>406</v>
      </c>
      <c r="C198" s="424" t="s">
        <v>410</v>
      </c>
      <c r="D198" s="425" t="s">
        <v>636</v>
      </c>
      <c r="E198" s="424" t="s">
        <v>1355</v>
      </c>
      <c r="F198" s="425" t="s">
        <v>1356</v>
      </c>
      <c r="G198" s="424" t="s">
        <v>1037</v>
      </c>
      <c r="H198" s="424" t="s">
        <v>1038</v>
      </c>
      <c r="I198" s="426">
        <v>589</v>
      </c>
      <c r="J198" s="426">
        <v>2</v>
      </c>
      <c r="K198" s="427">
        <v>1178</v>
      </c>
    </row>
    <row r="199" spans="1:11" ht="14.4" customHeight="1" x14ac:dyDescent="0.3">
      <c r="A199" s="422" t="s">
        <v>405</v>
      </c>
      <c r="B199" s="423" t="s">
        <v>406</v>
      </c>
      <c r="C199" s="424" t="s">
        <v>410</v>
      </c>
      <c r="D199" s="425" t="s">
        <v>636</v>
      </c>
      <c r="E199" s="424" t="s">
        <v>1355</v>
      </c>
      <c r="F199" s="425" t="s">
        <v>1356</v>
      </c>
      <c r="G199" s="424" t="s">
        <v>1039</v>
      </c>
      <c r="H199" s="424" t="s">
        <v>1040</v>
      </c>
      <c r="I199" s="426">
        <v>4168.45</v>
      </c>
      <c r="J199" s="426">
        <v>1</v>
      </c>
      <c r="K199" s="427">
        <v>4168.45</v>
      </c>
    </row>
    <row r="200" spans="1:11" ht="14.4" customHeight="1" x14ac:dyDescent="0.3">
      <c r="A200" s="422" t="s">
        <v>405</v>
      </c>
      <c r="B200" s="423" t="s">
        <v>406</v>
      </c>
      <c r="C200" s="424" t="s">
        <v>410</v>
      </c>
      <c r="D200" s="425" t="s">
        <v>636</v>
      </c>
      <c r="E200" s="424" t="s">
        <v>1355</v>
      </c>
      <c r="F200" s="425" t="s">
        <v>1356</v>
      </c>
      <c r="G200" s="424" t="s">
        <v>1041</v>
      </c>
      <c r="H200" s="424" t="s">
        <v>1042</v>
      </c>
      <c r="I200" s="426">
        <v>1012</v>
      </c>
      <c r="J200" s="426">
        <v>1</v>
      </c>
      <c r="K200" s="427">
        <v>1012</v>
      </c>
    </row>
    <row r="201" spans="1:11" ht="14.4" customHeight="1" x14ac:dyDescent="0.3">
      <c r="A201" s="422" t="s">
        <v>405</v>
      </c>
      <c r="B201" s="423" t="s">
        <v>406</v>
      </c>
      <c r="C201" s="424" t="s">
        <v>410</v>
      </c>
      <c r="D201" s="425" t="s">
        <v>636</v>
      </c>
      <c r="E201" s="424" t="s">
        <v>1355</v>
      </c>
      <c r="F201" s="425" t="s">
        <v>1356</v>
      </c>
      <c r="G201" s="424" t="s">
        <v>1043</v>
      </c>
      <c r="H201" s="424" t="s">
        <v>1044</v>
      </c>
      <c r="I201" s="426">
        <v>25.72</v>
      </c>
      <c r="J201" s="426">
        <v>50</v>
      </c>
      <c r="K201" s="427">
        <v>1286</v>
      </c>
    </row>
    <row r="202" spans="1:11" ht="14.4" customHeight="1" x14ac:dyDescent="0.3">
      <c r="A202" s="422" t="s">
        <v>405</v>
      </c>
      <c r="B202" s="423" t="s">
        <v>406</v>
      </c>
      <c r="C202" s="424" t="s">
        <v>410</v>
      </c>
      <c r="D202" s="425" t="s">
        <v>636</v>
      </c>
      <c r="E202" s="424" t="s">
        <v>1355</v>
      </c>
      <c r="F202" s="425" t="s">
        <v>1356</v>
      </c>
      <c r="G202" s="424" t="s">
        <v>1045</v>
      </c>
      <c r="H202" s="424" t="s">
        <v>1046</v>
      </c>
      <c r="I202" s="426">
        <v>548</v>
      </c>
      <c r="J202" s="426">
        <v>2</v>
      </c>
      <c r="K202" s="427">
        <v>1096</v>
      </c>
    </row>
    <row r="203" spans="1:11" ht="14.4" customHeight="1" x14ac:dyDescent="0.3">
      <c r="A203" s="422" t="s">
        <v>405</v>
      </c>
      <c r="B203" s="423" t="s">
        <v>406</v>
      </c>
      <c r="C203" s="424" t="s">
        <v>410</v>
      </c>
      <c r="D203" s="425" t="s">
        <v>636</v>
      </c>
      <c r="E203" s="424" t="s">
        <v>1355</v>
      </c>
      <c r="F203" s="425" t="s">
        <v>1356</v>
      </c>
      <c r="G203" s="424" t="s">
        <v>1047</v>
      </c>
      <c r="H203" s="424" t="s">
        <v>1048</v>
      </c>
      <c r="I203" s="426">
        <v>141.57</v>
      </c>
      <c r="J203" s="426">
        <v>10</v>
      </c>
      <c r="K203" s="427">
        <v>1415.7</v>
      </c>
    </row>
    <row r="204" spans="1:11" ht="14.4" customHeight="1" x14ac:dyDescent="0.3">
      <c r="A204" s="422" t="s">
        <v>405</v>
      </c>
      <c r="B204" s="423" t="s">
        <v>406</v>
      </c>
      <c r="C204" s="424" t="s">
        <v>410</v>
      </c>
      <c r="D204" s="425" t="s">
        <v>636</v>
      </c>
      <c r="E204" s="424" t="s">
        <v>1355</v>
      </c>
      <c r="F204" s="425" t="s">
        <v>1356</v>
      </c>
      <c r="G204" s="424" t="s">
        <v>1049</v>
      </c>
      <c r="H204" s="424" t="s">
        <v>1050</v>
      </c>
      <c r="I204" s="426">
        <v>3345.3</v>
      </c>
      <c r="J204" s="426">
        <v>2</v>
      </c>
      <c r="K204" s="427">
        <v>6690.6</v>
      </c>
    </row>
    <row r="205" spans="1:11" ht="14.4" customHeight="1" x14ac:dyDescent="0.3">
      <c r="A205" s="422" t="s">
        <v>405</v>
      </c>
      <c r="B205" s="423" t="s">
        <v>406</v>
      </c>
      <c r="C205" s="424" t="s">
        <v>410</v>
      </c>
      <c r="D205" s="425" t="s">
        <v>636</v>
      </c>
      <c r="E205" s="424" t="s">
        <v>1355</v>
      </c>
      <c r="F205" s="425" t="s">
        <v>1356</v>
      </c>
      <c r="G205" s="424" t="s">
        <v>1051</v>
      </c>
      <c r="H205" s="424" t="s">
        <v>1052</v>
      </c>
      <c r="I205" s="426">
        <v>459.81</v>
      </c>
      <c r="J205" s="426">
        <v>1</v>
      </c>
      <c r="K205" s="427">
        <v>459.81</v>
      </c>
    </row>
    <row r="206" spans="1:11" ht="14.4" customHeight="1" x14ac:dyDescent="0.3">
      <c r="A206" s="422" t="s">
        <v>405</v>
      </c>
      <c r="B206" s="423" t="s">
        <v>406</v>
      </c>
      <c r="C206" s="424" t="s">
        <v>410</v>
      </c>
      <c r="D206" s="425" t="s">
        <v>636</v>
      </c>
      <c r="E206" s="424" t="s">
        <v>1355</v>
      </c>
      <c r="F206" s="425" t="s">
        <v>1356</v>
      </c>
      <c r="G206" s="424" t="s">
        <v>1053</v>
      </c>
      <c r="H206" s="424" t="s">
        <v>1054</v>
      </c>
      <c r="I206" s="426">
        <v>570.45000000000005</v>
      </c>
      <c r="J206" s="426">
        <v>1</v>
      </c>
      <c r="K206" s="427">
        <v>570.45000000000005</v>
      </c>
    </row>
    <row r="207" spans="1:11" ht="14.4" customHeight="1" x14ac:dyDescent="0.3">
      <c r="A207" s="422" t="s">
        <v>405</v>
      </c>
      <c r="B207" s="423" t="s">
        <v>406</v>
      </c>
      <c r="C207" s="424" t="s">
        <v>410</v>
      </c>
      <c r="D207" s="425" t="s">
        <v>636</v>
      </c>
      <c r="E207" s="424" t="s">
        <v>1355</v>
      </c>
      <c r="F207" s="425" t="s">
        <v>1356</v>
      </c>
      <c r="G207" s="424" t="s">
        <v>1055</v>
      </c>
      <c r="H207" s="424" t="s">
        <v>1056</v>
      </c>
      <c r="I207" s="426">
        <v>570.45000000000005</v>
      </c>
      <c r="J207" s="426">
        <v>1</v>
      </c>
      <c r="K207" s="427">
        <v>570.45000000000005</v>
      </c>
    </row>
    <row r="208" spans="1:11" ht="14.4" customHeight="1" x14ac:dyDescent="0.3">
      <c r="A208" s="422" t="s">
        <v>405</v>
      </c>
      <c r="B208" s="423" t="s">
        <v>406</v>
      </c>
      <c r="C208" s="424" t="s">
        <v>410</v>
      </c>
      <c r="D208" s="425" t="s">
        <v>636</v>
      </c>
      <c r="E208" s="424" t="s">
        <v>1355</v>
      </c>
      <c r="F208" s="425" t="s">
        <v>1356</v>
      </c>
      <c r="G208" s="424" t="s">
        <v>1057</v>
      </c>
      <c r="H208" s="424" t="s">
        <v>1058</v>
      </c>
      <c r="I208" s="426">
        <v>570.46</v>
      </c>
      <c r="J208" s="426">
        <v>1</v>
      </c>
      <c r="K208" s="427">
        <v>570.46</v>
      </c>
    </row>
    <row r="209" spans="1:11" ht="14.4" customHeight="1" x14ac:dyDescent="0.3">
      <c r="A209" s="422" t="s">
        <v>405</v>
      </c>
      <c r="B209" s="423" t="s">
        <v>406</v>
      </c>
      <c r="C209" s="424" t="s">
        <v>410</v>
      </c>
      <c r="D209" s="425" t="s">
        <v>636</v>
      </c>
      <c r="E209" s="424" t="s">
        <v>1355</v>
      </c>
      <c r="F209" s="425" t="s">
        <v>1356</v>
      </c>
      <c r="G209" s="424" t="s">
        <v>1059</v>
      </c>
      <c r="H209" s="424" t="s">
        <v>1060</v>
      </c>
      <c r="I209" s="426">
        <v>570.46</v>
      </c>
      <c r="J209" s="426">
        <v>1</v>
      </c>
      <c r="K209" s="427">
        <v>570.46</v>
      </c>
    </row>
    <row r="210" spans="1:11" ht="14.4" customHeight="1" x14ac:dyDescent="0.3">
      <c r="A210" s="422" t="s">
        <v>405</v>
      </c>
      <c r="B210" s="423" t="s">
        <v>406</v>
      </c>
      <c r="C210" s="424" t="s">
        <v>410</v>
      </c>
      <c r="D210" s="425" t="s">
        <v>636</v>
      </c>
      <c r="E210" s="424" t="s">
        <v>1355</v>
      </c>
      <c r="F210" s="425" t="s">
        <v>1356</v>
      </c>
      <c r="G210" s="424" t="s">
        <v>1061</v>
      </c>
      <c r="H210" s="424" t="s">
        <v>1062</v>
      </c>
      <c r="I210" s="426">
        <v>799</v>
      </c>
      <c r="J210" s="426">
        <v>2</v>
      </c>
      <c r="K210" s="427">
        <v>1598</v>
      </c>
    </row>
    <row r="211" spans="1:11" ht="14.4" customHeight="1" x14ac:dyDescent="0.3">
      <c r="A211" s="422" t="s">
        <v>405</v>
      </c>
      <c r="B211" s="423" t="s">
        <v>406</v>
      </c>
      <c r="C211" s="424" t="s">
        <v>410</v>
      </c>
      <c r="D211" s="425" t="s">
        <v>636</v>
      </c>
      <c r="E211" s="424" t="s">
        <v>1355</v>
      </c>
      <c r="F211" s="425" t="s">
        <v>1356</v>
      </c>
      <c r="G211" s="424" t="s">
        <v>1063</v>
      </c>
      <c r="H211" s="424" t="s">
        <v>1064</v>
      </c>
      <c r="I211" s="426">
        <v>1150</v>
      </c>
      <c r="J211" s="426">
        <v>1</v>
      </c>
      <c r="K211" s="427">
        <v>1150</v>
      </c>
    </row>
    <row r="212" spans="1:11" ht="14.4" customHeight="1" x14ac:dyDescent="0.3">
      <c r="A212" s="422" t="s">
        <v>405</v>
      </c>
      <c r="B212" s="423" t="s">
        <v>406</v>
      </c>
      <c r="C212" s="424" t="s">
        <v>410</v>
      </c>
      <c r="D212" s="425" t="s">
        <v>636</v>
      </c>
      <c r="E212" s="424" t="s">
        <v>1355</v>
      </c>
      <c r="F212" s="425" t="s">
        <v>1356</v>
      </c>
      <c r="G212" s="424" t="s">
        <v>1065</v>
      </c>
      <c r="H212" s="424" t="s">
        <v>1066</v>
      </c>
      <c r="I212" s="426">
        <v>1150</v>
      </c>
      <c r="J212" s="426">
        <v>1</v>
      </c>
      <c r="K212" s="427">
        <v>1150</v>
      </c>
    </row>
    <row r="213" spans="1:11" ht="14.4" customHeight="1" x14ac:dyDescent="0.3">
      <c r="A213" s="422" t="s">
        <v>405</v>
      </c>
      <c r="B213" s="423" t="s">
        <v>406</v>
      </c>
      <c r="C213" s="424" t="s">
        <v>410</v>
      </c>
      <c r="D213" s="425" t="s">
        <v>636</v>
      </c>
      <c r="E213" s="424" t="s">
        <v>1355</v>
      </c>
      <c r="F213" s="425" t="s">
        <v>1356</v>
      </c>
      <c r="G213" s="424" t="s">
        <v>1067</v>
      </c>
      <c r="H213" s="424" t="s">
        <v>1068</v>
      </c>
      <c r="I213" s="426">
        <v>4050.01</v>
      </c>
      <c r="J213" s="426">
        <v>1</v>
      </c>
      <c r="K213" s="427">
        <v>4050.01</v>
      </c>
    </row>
    <row r="214" spans="1:11" ht="14.4" customHeight="1" x14ac:dyDescent="0.3">
      <c r="A214" s="422" t="s">
        <v>405</v>
      </c>
      <c r="B214" s="423" t="s">
        <v>406</v>
      </c>
      <c r="C214" s="424" t="s">
        <v>410</v>
      </c>
      <c r="D214" s="425" t="s">
        <v>636</v>
      </c>
      <c r="E214" s="424" t="s">
        <v>1355</v>
      </c>
      <c r="F214" s="425" t="s">
        <v>1356</v>
      </c>
      <c r="G214" s="424" t="s">
        <v>1069</v>
      </c>
      <c r="H214" s="424" t="s">
        <v>1070</v>
      </c>
      <c r="I214" s="426">
        <v>799</v>
      </c>
      <c r="J214" s="426">
        <v>2</v>
      </c>
      <c r="K214" s="427">
        <v>1598</v>
      </c>
    </row>
    <row r="215" spans="1:11" ht="14.4" customHeight="1" x14ac:dyDescent="0.3">
      <c r="A215" s="422" t="s">
        <v>405</v>
      </c>
      <c r="B215" s="423" t="s">
        <v>406</v>
      </c>
      <c r="C215" s="424" t="s">
        <v>410</v>
      </c>
      <c r="D215" s="425" t="s">
        <v>636</v>
      </c>
      <c r="E215" s="424" t="s">
        <v>1355</v>
      </c>
      <c r="F215" s="425" t="s">
        <v>1356</v>
      </c>
      <c r="G215" s="424" t="s">
        <v>1071</v>
      </c>
      <c r="H215" s="424" t="s">
        <v>1072</v>
      </c>
      <c r="I215" s="426">
        <v>144.15</v>
      </c>
      <c r="J215" s="426">
        <v>10</v>
      </c>
      <c r="K215" s="427">
        <v>1441.5</v>
      </c>
    </row>
    <row r="216" spans="1:11" ht="14.4" customHeight="1" x14ac:dyDescent="0.3">
      <c r="A216" s="422" t="s">
        <v>405</v>
      </c>
      <c r="B216" s="423" t="s">
        <v>406</v>
      </c>
      <c r="C216" s="424" t="s">
        <v>410</v>
      </c>
      <c r="D216" s="425" t="s">
        <v>636</v>
      </c>
      <c r="E216" s="424" t="s">
        <v>1355</v>
      </c>
      <c r="F216" s="425" t="s">
        <v>1356</v>
      </c>
      <c r="G216" s="424" t="s">
        <v>1073</v>
      </c>
      <c r="H216" s="424" t="s">
        <v>1074</v>
      </c>
      <c r="I216" s="426">
        <v>743.07</v>
      </c>
      <c r="J216" s="426">
        <v>4</v>
      </c>
      <c r="K216" s="427">
        <v>2972.28</v>
      </c>
    </row>
    <row r="217" spans="1:11" ht="14.4" customHeight="1" x14ac:dyDescent="0.3">
      <c r="A217" s="422" t="s">
        <v>405</v>
      </c>
      <c r="B217" s="423" t="s">
        <v>406</v>
      </c>
      <c r="C217" s="424" t="s">
        <v>410</v>
      </c>
      <c r="D217" s="425" t="s">
        <v>636</v>
      </c>
      <c r="E217" s="424" t="s">
        <v>1355</v>
      </c>
      <c r="F217" s="425" t="s">
        <v>1356</v>
      </c>
      <c r="G217" s="424" t="s">
        <v>1075</v>
      </c>
      <c r="H217" s="424" t="s">
        <v>1076</v>
      </c>
      <c r="I217" s="426">
        <v>743.07</v>
      </c>
      <c r="J217" s="426">
        <v>4</v>
      </c>
      <c r="K217" s="427">
        <v>2972.28</v>
      </c>
    </row>
    <row r="218" spans="1:11" ht="14.4" customHeight="1" x14ac:dyDescent="0.3">
      <c r="A218" s="422" t="s">
        <v>405</v>
      </c>
      <c r="B218" s="423" t="s">
        <v>406</v>
      </c>
      <c r="C218" s="424" t="s">
        <v>410</v>
      </c>
      <c r="D218" s="425" t="s">
        <v>636</v>
      </c>
      <c r="E218" s="424" t="s">
        <v>1355</v>
      </c>
      <c r="F218" s="425" t="s">
        <v>1356</v>
      </c>
      <c r="G218" s="424" t="s">
        <v>1077</v>
      </c>
      <c r="H218" s="424" t="s">
        <v>1078</v>
      </c>
      <c r="I218" s="426">
        <v>743.07</v>
      </c>
      <c r="J218" s="426">
        <v>2</v>
      </c>
      <c r="K218" s="427">
        <v>1486.14</v>
      </c>
    </row>
    <row r="219" spans="1:11" ht="14.4" customHeight="1" x14ac:dyDescent="0.3">
      <c r="A219" s="422" t="s">
        <v>405</v>
      </c>
      <c r="B219" s="423" t="s">
        <v>406</v>
      </c>
      <c r="C219" s="424" t="s">
        <v>410</v>
      </c>
      <c r="D219" s="425" t="s">
        <v>636</v>
      </c>
      <c r="E219" s="424" t="s">
        <v>1355</v>
      </c>
      <c r="F219" s="425" t="s">
        <v>1356</v>
      </c>
      <c r="G219" s="424" t="s">
        <v>1079</v>
      </c>
      <c r="H219" s="424" t="s">
        <v>1080</v>
      </c>
      <c r="I219" s="426">
        <v>144.15</v>
      </c>
      <c r="J219" s="426">
        <v>10</v>
      </c>
      <c r="K219" s="427">
        <v>1441.5</v>
      </c>
    </row>
    <row r="220" spans="1:11" ht="14.4" customHeight="1" x14ac:dyDescent="0.3">
      <c r="A220" s="422" t="s">
        <v>405</v>
      </c>
      <c r="B220" s="423" t="s">
        <v>406</v>
      </c>
      <c r="C220" s="424" t="s">
        <v>410</v>
      </c>
      <c r="D220" s="425" t="s">
        <v>636</v>
      </c>
      <c r="E220" s="424" t="s">
        <v>1355</v>
      </c>
      <c r="F220" s="425" t="s">
        <v>1356</v>
      </c>
      <c r="G220" s="424" t="s">
        <v>1081</v>
      </c>
      <c r="H220" s="424" t="s">
        <v>1082</v>
      </c>
      <c r="I220" s="426">
        <v>562.64</v>
      </c>
      <c r="J220" s="426">
        <v>4</v>
      </c>
      <c r="K220" s="427">
        <v>2250.5500000000002</v>
      </c>
    </row>
    <row r="221" spans="1:11" ht="14.4" customHeight="1" x14ac:dyDescent="0.3">
      <c r="A221" s="422" t="s">
        <v>405</v>
      </c>
      <c r="B221" s="423" t="s">
        <v>406</v>
      </c>
      <c r="C221" s="424" t="s">
        <v>410</v>
      </c>
      <c r="D221" s="425" t="s">
        <v>636</v>
      </c>
      <c r="E221" s="424" t="s">
        <v>1355</v>
      </c>
      <c r="F221" s="425" t="s">
        <v>1356</v>
      </c>
      <c r="G221" s="424" t="s">
        <v>1083</v>
      </c>
      <c r="H221" s="424" t="s">
        <v>1084</v>
      </c>
      <c r="I221" s="426">
        <v>698.17000000000007</v>
      </c>
      <c r="J221" s="426">
        <v>3</v>
      </c>
      <c r="K221" s="427">
        <v>2223.98</v>
      </c>
    </row>
    <row r="222" spans="1:11" ht="14.4" customHeight="1" x14ac:dyDescent="0.3">
      <c r="A222" s="422" t="s">
        <v>405</v>
      </c>
      <c r="B222" s="423" t="s">
        <v>406</v>
      </c>
      <c r="C222" s="424" t="s">
        <v>410</v>
      </c>
      <c r="D222" s="425" t="s">
        <v>636</v>
      </c>
      <c r="E222" s="424" t="s">
        <v>1355</v>
      </c>
      <c r="F222" s="425" t="s">
        <v>1356</v>
      </c>
      <c r="G222" s="424" t="s">
        <v>1085</v>
      </c>
      <c r="H222" s="424" t="s">
        <v>1086</v>
      </c>
      <c r="I222" s="426">
        <v>28.8</v>
      </c>
      <c r="J222" s="426">
        <v>50</v>
      </c>
      <c r="K222" s="427">
        <v>1439.9</v>
      </c>
    </row>
    <row r="223" spans="1:11" ht="14.4" customHeight="1" x14ac:dyDescent="0.3">
      <c r="A223" s="422" t="s">
        <v>405</v>
      </c>
      <c r="B223" s="423" t="s">
        <v>406</v>
      </c>
      <c r="C223" s="424" t="s">
        <v>410</v>
      </c>
      <c r="D223" s="425" t="s">
        <v>636</v>
      </c>
      <c r="E223" s="424" t="s">
        <v>1355</v>
      </c>
      <c r="F223" s="425" t="s">
        <v>1356</v>
      </c>
      <c r="G223" s="424" t="s">
        <v>1087</v>
      </c>
      <c r="H223" s="424" t="s">
        <v>1088</v>
      </c>
      <c r="I223" s="426">
        <v>713.99</v>
      </c>
      <c r="J223" s="426">
        <v>10</v>
      </c>
      <c r="K223" s="427">
        <v>7139.89</v>
      </c>
    </row>
    <row r="224" spans="1:11" ht="14.4" customHeight="1" x14ac:dyDescent="0.3">
      <c r="A224" s="422" t="s">
        <v>405</v>
      </c>
      <c r="B224" s="423" t="s">
        <v>406</v>
      </c>
      <c r="C224" s="424" t="s">
        <v>410</v>
      </c>
      <c r="D224" s="425" t="s">
        <v>636</v>
      </c>
      <c r="E224" s="424" t="s">
        <v>1355</v>
      </c>
      <c r="F224" s="425" t="s">
        <v>1356</v>
      </c>
      <c r="G224" s="424" t="s">
        <v>1089</v>
      </c>
      <c r="H224" s="424" t="s">
        <v>1090</v>
      </c>
      <c r="I224" s="426">
        <v>412.98</v>
      </c>
      <c r="J224" s="426">
        <v>3</v>
      </c>
      <c r="K224" s="427">
        <v>1238.95</v>
      </c>
    </row>
    <row r="225" spans="1:11" ht="14.4" customHeight="1" x14ac:dyDescent="0.3">
      <c r="A225" s="422" t="s">
        <v>405</v>
      </c>
      <c r="B225" s="423" t="s">
        <v>406</v>
      </c>
      <c r="C225" s="424" t="s">
        <v>410</v>
      </c>
      <c r="D225" s="425" t="s">
        <v>636</v>
      </c>
      <c r="E225" s="424" t="s">
        <v>1355</v>
      </c>
      <c r="F225" s="425" t="s">
        <v>1356</v>
      </c>
      <c r="G225" s="424" t="s">
        <v>1091</v>
      </c>
      <c r="H225" s="424" t="s">
        <v>1092</v>
      </c>
      <c r="I225" s="426">
        <v>1230</v>
      </c>
      <c r="J225" s="426">
        <v>1</v>
      </c>
      <c r="K225" s="427">
        <v>1230</v>
      </c>
    </row>
    <row r="226" spans="1:11" ht="14.4" customHeight="1" x14ac:dyDescent="0.3">
      <c r="A226" s="422" t="s">
        <v>405</v>
      </c>
      <c r="B226" s="423" t="s">
        <v>406</v>
      </c>
      <c r="C226" s="424" t="s">
        <v>410</v>
      </c>
      <c r="D226" s="425" t="s">
        <v>636</v>
      </c>
      <c r="E226" s="424" t="s">
        <v>1355</v>
      </c>
      <c r="F226" s="425" t="s">
        <v>1356</v>
      </c>
      <c r="G226" s="424" t="s">
        <v>1093</v>
      </c>
      <c r="H226" s="424" t="s">
        <v>1094</v>
      </c>
      <c r="I226" s="426">
        <v>275.88</v>
      </c>
      <c r="J226" s="426">
        <v>4</v>
      </c>
      <c r="K226" s="427">
        <v>1103.52</v>
      </c>
    </row>
    <row r="227" spans="1:11" ht="14.4" customHeight="1" x14ac:dyDescent="0.3">
      <c r="A227" s="422" t="s">
        <v>405</v>
      </c>
      <c r="B227" s="423" t="s">
        <v>406</v>
      </c>
      <c r="C227" s="424" t="s">
        <v>410</v>
      </c>
      <c r="D227" s="425" t="s">
        <v>636</v>
      </c>
      <c r="E227" s="424" t="s">
        <v>1355</v>
      </c>
      <c r="F227" s="425" t="s">
        <v>1356</v>
      </c>
      <c r="G227" s="424" t="s">
        <v>1095</v>
      </c>
      <c r="H227" s="424" t="s">
        <v>1096</v>
      </c>
      <c r="I227" s="426">
        <v>1772</v>
      </c>
      <c r="J227" s="426">
        <v>1</v>
      </c>
      <c r="K227" s="427">
        <v>1772</v>
      </c>
    </row>
    <row r="228" spans="1:11" ht="14.4" customHeight="1" x14ac:dyDescent="0.3">
      <c r="A228" s="422" t="s">
        <v>405</v>
      </c>
      <c r="B228" s="423" t="s">
        <v>406</v>
      </c>
      <c r="C228" s="424" t="s">
        <v>410</v>
      </c>
      <c r="D228" s="425" t="s">
        <v>636</v>
      </c>
      <c r="E228" s="424" t="s">
        <v>1355</v>
      </c>
      <c r="F228" s="425" t="s">
        <v>1356</v>
      </c>
      <c r="G228" s="424" t="s">
        <v>1097</v>
      </c>
      <c r="H228" s="424" t="s">
        <v>1098</v>
      </c>
      <c r="I228" s="426">
        <v>868</v>
      </c>
      <c r="J228" s="426">
        <v>1</v>
      </c>
      <c r="K228" s="427">
        <v>868</v>
      </c>
    </row>
    <row r="229" spans="1:11" ht="14.4" customHeight="1" x14ac:dyDescent="0.3">
      <c r="A229" s="422" t="s">
        <v>405</v>
      </c>
      <c r="B229" s="423" t="s">
        <v>406</v>
      </c>
      <c r="C229" s="424" t="s">
        <v>410</v>
      </c>
      <c r="D229" s="425" t="s">
        <v>636</v>
      </c>
      <c r="E229" s="424" t="s">
        <v>1355</v>
      </c>
      <c r="F229" s="425" t="s">
        <v>1356</v>
      </c>
      <c r="G229" s="424" t="s">
        <v>1099</v>
      </c>
      <c r="H229" s="424" t="s">
        <v>1100</v>
      </c>
      <c r="I229" s="426">
        <v>615.08333333333337</v>
      </c>
      <c r="J229" s="426">
        <v>4</v>
      </c>
      <c r="K229" s="427">
        <v>2444.2000000000003</v>
      </c>
    </row>
    <row r="230" spans="1:11" ht="14.4" customHeight="1" x14ac:dyDescent="0.3">
      <c r="A230" s="422" t="s">
        <v>405</v>
      </c>
      <c r="B230" s="423" t="s">
        <v>406</v>
      </c>
      <c r="C230" s="424" t="s">
        <v>410</v>
      </c>
      <c r="D230" s="425" t="s">
        <v>636</v>
      </c>
      <c r="E230" s="424" t="s">
        <v>1355</v>
      </c>
      <c r="F230" s="425" t="s">
        <v>1356</v>
      </c>
      <c r="G230" s="424" t="s">
        <v>1101</v>
      </c>
      <c r="H230" s="424" t="s">
        <v>1102</v>
      </c>
      <c r="I230" s="426">
        <v>846.94</v>
      </c>
      <c r="J230" s="426">
        <v>1</v>
      </c>
      <c r="K230" s="427">
        <v>846.94</v>
      </c>
    </row>
    <row r="231" spans="1:11" ht="14.4" customHeight="1" x14ac:dyDescent="0.3">
      <c r="A231" s="422" t="s">
        <v>405</v>
      </c>
      <c r="B231" s="423" t="s">
        <v>406</v>
      </c>
      <c r="C231" s="424" t="s">
        <v>410</v>
      </c>
      <c r="D231" s="425" t="s">
        <v>636</v>
      </c>
      <c r="E231" s="424" t="s">
        <v>1355</v>
      </c>
      <c r="F231" s="425" t="s">
        <v>1356</v>
      </c>
      <c r="G231" s="424" t="s">
        <v>1103</v>
      </c>
      <c r="H231" s="424" t="s">
        <v>1104</v>
      </c>
      <c r="I231" s="426">
        <v>922.02</v>
      </c>
      <c r="J231" s="426">
        <v>1</v>
      </c>
      <c r="K231" s="427">
        <v>922.02</v>
      </c>
    </row>
    <row r="232" spans="1:11" ht="14.4" customHeight="1" x14ac:dyDescent="0.3">
      <c r="A232" s="422" t="s">
        <v>405</v>
      </c>
      <c r="B232" s="423" t="s">
        <v>406</v>
      </c>
      <c r="C232" s="424" t="s">
        <v>410</v>
      </c>
      <c r="D232" s="425" t="s">
        <v>636</v>
      </c>
      <c r="E232" s="424" t="s">
        <v>1355</v>
      </c>
      <c r="F232" s="425" t="s">
        <v>1356</v>
      </c>
      <c r="G232" s="424" t="s">
        <v>1105</v>
      </c>
      <c r="H232" s="424" t="s">
        <v>1106</v>
      </c>
      <c r="I232" s="426">
        <v>107.69</v>
      </c>
      <c r="J232" s="426">
        <v>25</v>
      </c>
      <c r="K232" s="427">
        <v>2692.25</v>
      </c>
    </row>
    <row r="233" spans="1:11" ht="14.4" customHeight="1" x14ac:dyDescent="0.3">
      <c r="A233" s="422" t="s">
        <v>405</v>
      </c>
      <c r="B233" s="423" t="s">
        <v>406</v>
      </c>
      <c r="C233" s="424" t="s">
        <v>410</v>
      </c>
      <c r="D233" s="425" t="s">
        <v>636</v>
      </c>
      <c r="E233" s="424" t="s">
        <v>1355</v>
      </c>
      <c r="F233" s="425" t="s">
        <v>1356</v>
      </c>
      <c r="G233" s="424" t="s">
        <v>1107</v>
      </c>
      <c r="H233" s="424" t="s">
        <v>1108</v>
      </c>
      <c r="I233" s="426">
        <v>748</v>
      </c>
      <c r="J233" s="426">
        <v>1</v>
      </c>
      <c r="K233" s="427">
        <v>748</v>
      </c>
    </row>
    <row r="234" spans="1:11" ht="14.4" customHeight="1" x14ac:dyDescent="0.3">
      <c r="A234" s="422" t="s">
        <v>405</v>
      </c>
      <c r="B234" s="423" t="s">
        <v>406</v>
      </c>
      <c r="C234" s="424" t="s">
        <v>410</v>
      </c>
      <c r="D234" s="425" t="s">
        <v>636</v>
      </c>
      <c r="E234" s="424" t="s">
        <v>1355</v>
      </c>
      <c r="F234" s="425" t="s">
        <v>1356</v>
      </c>
      <c r="G234" s="424" t="s">
        <v>1109</v>
      </c>
      <c r="H234" s="424" t="s">
        <v>1110</v>
      </c>
      <c r="I234" s="426">
        <v>1842</v>
      </c>
      <c r="J234" s="426">
        <v>1</v>
      </c>
      <c r="K234" s="427">
        <v>1842</v>
      </c>
    </row>
    <row r="235" spans="1:11" ht="14.4" customHeight="1" x14ac:dyDescent="0.3">
      <c r="A235" s="422" t="s">
        <v>405</v>
      </c>
      <c r="B235" s="423" t="s">
        <v>406</v>
      </c>
      <c r="C235" s="424" t="s">
        <v>410</v>
      </c>
      <c r="D235" s="425" t="s">
        <v>636</v>
      </c>
      <c r="E235" s="424" t="s">
        <v>1355</v>
      </c>
      <c r="F235" s="425" t="s">
        <v>1356</v>
      </c>
      <c r="G235" s="424" t="s">
        <v>1111</v>
      </c>
      <c r="H235" s="424" t="s">
        <v>1112</v>
      </c>
      <c r="I235" s="426">
        <v>748</v>
      </c>
      <c r="J235" s="426">
        <v>1</v>
      </c>
      <c r="K235" s="427">
        <v>748</v>
      </c>
    </row>
    <row r="236" spans="1:11" ht="14.4" customHeight="1" x14ac:dyDescent="0.3">
      <c r="A236" s="422" t="s">
        <v>405</v>
      </c>
      <c r="B236" s="423" t="s">
        <v>406</v>
      </c>
      <c r="C236" s="424" t="s">
        <v>410</v>
      </c>
      <c r="D236" s="425" t="s">
        <v>636</v>
      </c>
      <c r="E236" s="424" t="s">
        <v>1355</v>
      </c>
      <c r="F236" s="425" t="s">
        <v>1356</v>
      </c>
      <c r="G236" s="424" t="s">
        <v>1113</v>
      </c>
      <c r="H236" s="424" t="s">
        <v>1114</v>
      </c>
      <c r="I236" s="426">
        <v>38</v>
      </c>
      <c r="J236" s="426">
        <v>30</v>
      </c>
      <c r="K236" s="427">
        <v>1140</v>
      </c>
    </row>
    <row r="237" spans="1:11" ht="14.4" customHeight="1" x14ac:dyDescent="0.3">
      <c r="A237" s="422" t="s">
        <v>405</v>
      </c>
      <c r="B237" s="423" t="s">
        <v>406</v>
      </c>
      <c r="C237" s="424" t="s">
        <v>410</v>
      </c>
      <c r="D237" s="425" t="s">
        <v>636</v>
      </c>
      <c r="E237" s="424" t="s">
        <v>1355</v>
      </c>
      <c r="F237" s="425" t="s">
        <v>1356</v>
      </c>
      <c r="G237" s="424" t="s">
        <v>1115</v>
      </c>
      <c r="H237" s="424" t="s">
        <v>1116</v>
      </c>
      <c r="I237" s="426">
        <v>5.43</v>
      </c>
      <c r="J237" s="426">
        <v>150</v>
      </c>
      <c r="K237" s="427">
        <v>810.13</v>
      </c>
    </row>
    <row r="238" spans="1:11" ht="14.4" customHeight="1" x14ac:dyDescent="0.3">
      <c r="A238" s="422" t="s">
        <v>405</v>
      </c>
      <c r="B238" s="423" t="s">
        <v>406</v>
      </c>
      <c r="C238" s="424" t="s">
        <v>410</v>
      </c>
      <c r="D238" s="425" t="s">
        <v>636</v>
      </c>
      <c r="E238" s="424" t="s">
        <v>1355</v>
      </c>
      <c r="F238" s="425" t="s">
        <v>1356</v>
      </c>
      <c r="G238" s="424" t="s">
        <v>1117</v>
      </c>
      <c r="H238" s="424" t="s">
        <v>1118</v>
      </c>
      <c r="I238" s="426">
        <v>5.65</v>
      </c>
      <c r="J238" s="426">
        <v>60</v>
      </c>
      <c r="K238" s="427">
        <v>339.11</v>
      </c>
    </row>
    <row r="239" spans="1:11" ht="14.4" customHeight="1" x14ac:dyDescent="0.3">
      <c r="A239" s="422" t="s">
        <v>405</v>
      </c>
      <c r="B239" s="423" t="s">
        <v>406</v>
      </c>
      <c r="C239" s="424" t="s">
        <v>410</v>
      </c>
      <c r="D239" s="425" t="s">
        <v>636</v>
      </c>
      <c r="E239" s="424" t="s">
        <v>1355</v>
      </c>
      <c r="F239" s="425" t="s">
        <v>1356</v>
      </c>
      <c r="G239" s="424" t="s">
        <v>1119</v>
      </c>
      <c r="H239" s="424" t="s">
        <v>1120</v>
      </c>
      <c r="I239" s="426">
        <v>5.4766666666666666</v>
      </c>
      <c r="J239" s="426">
        <v>180</v>
      </c>
      <c r="K239" s="427">
        <v>985.62000000000012</v>
      </c>
    </row>
    <row r="240" spans="1:11" ht="14.4" customHeight="1" x14ac:dyDescent="0.3">
      <c r="A240" s="422" t="s">
        <v>405</v>
      </c>
      <c r="B240" s="423" t="s">
        <v>406</v>
      </c>
      <c r="C240" s="424" t="s">
        <v>410</v>
      </c>
      <c r="D240" s="425" t="s">
        <v>636</v>
      </c>
      <c r="E240" s="424" t="s">
        <v>1355</v>
      </c>
      <c r="F240" s="425" t="s">
        <v>1356</v>
      </c>
      <c r="G240" s="424" t="s">
        <v>1121</v>
      </c>
      <c r="H240" s="424" t="s">
        <v>1122</v>
      </c>
      <c r="I240" s="426">
        <v>10943</v>
      </c>
      <c r="J240" s="426">
        <v>1</v>
      </c>
      <c r="K240" s="427">
        <v>10943</v>
      </c>
    </row>
    <row r="241" spans="1:11" ht="14.4" customHeight="1" x14ac:dyDescent="0.3">
      <c r="A241" s="422" t="s">
        <v>405</v>
      </c>
      <c r="B241" s="423" t="s">
        <v>406</v>
      </c>
      <c r="C241" s="424" t="s">
        <v>410</v>
      </c>
      <c r="D241" s="425" t="s">
        <v>636</v>
      </c>
      <c r="E241" s="424" t="s">
        <v>1355</v>
      </c>
      <c r="F241" s="425" t="s">
        <v>1356</v>
      </c>
      <c r="G241" s="424" t="s">
        <v>1123</v>
      </c>
      <c r="H241" s="424" t="s">
        <v>1124</v>
      </c>
      <c r="I241" s="426">
        <v>402.93</v>
      </c>
      <c r="J241" s="426">
        <v>1</v>
      </c>
      <c r="K241" s="427">
        <v>402.93</v>
      </c>
    </row>
    <row r="242" spans="1:11" ht="14.4" customHeight="1" x14ac:dyDescent="0.3">
      <c r="A242" s="422" t="s">
        <v>405</v>
      </c>
      <c r="B242" s="423" t="s">
        <v>406</v>
      </c>
      <c r="C242" s="424" t="s">
        <v>410</v>
      </c>
      <c r="D242" s="425" t="s">
        <v>636</v>
      </c>
      <c r="E242" s="424" t="s">
        <v>1355</v>
      </c>
      <c r="F242" s="425" t="s">
        <v>1356</v>
      </c>
      <c r="G242" s="424" t="s">
        <v>1125</v>
      </c>
      <c r="H242" s="424" t="s">
        <v>1126</v>
      </c>
      <c r="I242" s="426">
        <v>2843.5</v>
      </c>
      <c r="J242" s="426">
        <v>1</v>
      </c>
      <c r="K242" s="427">
        <v>2843.5</v>
      </c>
    </row>
    <row r="243" spans="1:11" ht="14.4" customHeight="1" x14ac:dyDescent="0.3">
      <c r="A243" s="422" t="s">
        <v>405</v>
      </c>
      <c r="B243" s="423" t="s">
        <v>406</v>
      </c>
      <c r="C243" s="424" t="s">
        <v>410</v>
      </c>
      <c r="D243" s="425" t="s">
        <v>636</v>
      </c>
      <c r="E243" s="424" t="s">
        <v>1355</v>
      </c>
      <c r="F243" s="425" t="s">
        <v>1356</v>
      </c>
      <c r="G243" s="424" t="s">
        <v>1127</v>
      </c>
      <c r="H243" s="424" t="s">
        <v>1128</v>
      </c>
      <c r="I243" s="426">
        <v>902.66</v>
      </c>
      <c r="J243" s="426">
        <v>2</v>
      </c>
      <c r="K243" s="427">
        <v>1805.32</v>
      </c>
    </row>
    <row r="244" spans="1:11" ht="14.4" customHeight="1" x14ac:dyDescent="0.3">
      <c r="A244" s="422" t="s">
        <v>405</v>
      </c>
      <c r="B244" s="423" t="s">
        <v>406</v>
      </c>
      <c r="C244" s="424" t="s">
        <v>410</v>
      </c>
      <c r="D244" s="425" t="s">
        <v>636</v>
      </c>
      <c r="E244" s="424" t="s">
        <v>1355</v>
      </c>
      <c r="F244" s="425" t="s">
        <v>1356</v>
      </c>
      <c r="G244" s="424" t="s">
        <v>1129</v>
      </c>
      <c r="H244" s="424" t="s">
        <v>1130</v>
      </c>
      <c r="I244" s="426">
        <v>874.83</v>
      </c>
      <c r="J244" s="426">
        <v>1</v>
      </c>
      <c r="K244" s="427">
        <v>874.83</v>
      </c>
    </row>
    <row r="245" spans="1:11" ht="14.4" customHeight="1" x14ac:dyDescent="0.3">
      <c r="A245" s="422" t="s">
        <v>405</v>
      </c>
      <c r="B245" s="423" t="s">
        <v>406</v>
      </c>
      <c r="C245" s="424" t="s">
        <v>410</v>
      </c>
      <c r="D245" s="425" t="s">
        <v>636</v>
      </c>
      <c r="E245" s="424" t="s">
        <v>1355</v>
      </c>
      <c r="F245" s="425" t="s">
        <v>1356</v>
      </c>
      <c r="G245" s="424" t="s">
        <v>1131</v>
      </c>
      <c r="H245" s="424" t="s">
        <v>1132</v>
      </c>
      <c r="I245" s="426">
        <v>2843.5</v>
      </c>
      <c r="J245" s="426">
        <v>2</v>
      </c>
      <c r="K245" s="427">
        <v>5687</v>
      </c>
    </row>
    <row r="246" spans="1:11" ht="14.4" customHeight="1" x14ac:dyDescent="0.3">
      <c r="A246" s="422" t="s">
        <v>405</v>
      </c>
      <c r="B246" s="423" t="s">
        <v>406</v>
      </c>
      <c r="C246" s="424" t="s">
        <v>410</v>
      </c>
      <c r="D246" s="425" t="s">
        <v>636</v>
      </c>
      <c r="E246" s="424" t="s">
        <v>1355</v>
      </c>
      <c r="F246" s="425" t="s">
        <v>1356</v>
      </c>
      <c r="G246" s="424" t="s">
        <v>1133</v>
      </c>
      <c r="H246" s="424" t="s">
        <v>1134</v>
      </c>
      <c r="I246" s="426">
        <v>447.5</v>
      </c>
      <c r="J246" s="426">
        <v>1</v>
      </c>
      <c r="K246" s="427">
        <v>447.5</v>
      </c>
    </row>
    <row r="247" spans="1:11" ht="14.4" customHeight="1" x14ac:dyDescent="0.3">
      <c r="A247" s="422" t="s">
        <v>405</v>
      </c>
      <c r="B247" s="423" t="s">
        <v>406</v>
      </c>
      <c r="C247" s="424" t="s">
        <v>410</v>
      </c>
      <c r="D247" s="425" t="s">
        <v>636</v>
      </c>
      <c r="E247" s="424" t="s">
        <v>1355</v>
      </c>
      <c r="F247" s="425" t="s">
        <v>1356</v>
      </c>
      <c r="G247" s="424" t="s">
        <v>1135</v>
      </c>
      <c r="H247" s="424" t="s">
        <v>1136</v>
      </c>
      <c r="I247" s="426">
        <v>447.5</v>
      </c>
      <c r="J247" s="426">
        <v>1</v>
      </c>
      <c r="K247" s="427">
        <v>447.5</v>
      </c>
    </row>
    <row r="248" spans="1:11" ht="14.4" customHeight="1" x14ac:dyDescent="0.3">
      <c r="A248" s="422" t="s">
        <v>405</v>
      </c>
      <c r="B248" s="423" t="s">
        <v>406</v>
      </c>
      <c r="C248" s="424" t="s">
        <v>410</v>
      </c>
      <c r="D248" s="425" t="s">
        <v>636</v>
      </c>
      <c r="E248" s="424" t="s">
        <v>1355</v>
      </c>
      <c r="F248" s="425" t="s">
        <v>1356</v>
      </c>
      <c r="G248" s="424" t="s">
        <v>1137</v>
      </c>
      <c r="H248" s="424" t="s">
        <v>1138</v>
      </c>
      <c r="I248" s="426">
        <v>1.92</v>
      </c>
      <c r="J248" s="426">
        <v>300</v>
      </c>
      <c r="K248" s="427">
        <v>576</v>
      </c>
    </row>
    <row r="249" spans="1:11" ht="14.4" customHeight="1" x14ac:dyDescent="0.3">
      <c r="A249" s="422" t="s">
        <v>405</v>
      </c>
      <c r="B249" s="423" t="s">
        <v>406</v>
      </c>
      <c r="C249" s="424" t="s">
        <v>410</v>
      </c>
      <c r="D249" s="425" t="s">
        <v>636</v>
      </c>
      <c r="E249" s="424" t="s">
        <v>1355</v>
      </c>
      <c r="F249" s="425" t="s">
        <v>1356</v>
      </c>
      <c r="G249" s="424" t="s">
        <v>1139</v>
      </c>
      <c r="H249" s="424" t="s">
        <v>1140</v>
      </c>
      <c r="I249" s="426">
        <v>874.83</v>
      </c>
      <c r="J249" s="426">
        <v>1</v>
      </c>
      <c r="K249" s="427">
        <v>874.83</v>
      </c>
    </row>
    <row r="250" spans="1:11" ht="14.4" customHeight="1" x14ac:dyDescent="0.3">
      <c r="A250" s="422" t="s">
        <v>405</v>
      </c>
      <c r="B250" s="423" t="s">
        <v>406</v>
      </c>
      <c r="C250" s="424" t="s">
        <v>410</v>
      </c>
      <c r="D250" s="425" t="s">
        <v>636</v>
      </c>
      <c r="E250" s="424" t="s">
        <v>1355</v>
      </c>
      <c r="F250" s="425" t="s">
        <v>1356</v>
      </c>
      <c r="G250" s="424" t="s">
        <v>1141</v>
      </c>
      <c r="H250" s="424" t="s">
        <v>1142</v>
      </c>
      <c r="I250" s="426">
        <v>874.83</v>
      </c>
      <c r="J250" s="426">
        <v>1</v>
      </c>
      <c r="K250" s="427">
        <v>874.83</v>
      </c>
    </row>
    <row r="251" spans="1:11" ht="14.4" customHeight="1" x14ac:dyDescent="0.3">
      <c r="A251" s="422" t="s">
        <v>405</v>
      </c>
      <c r="B251" s="423" t="s">
        <v>406</v>
      </c>
      <c r="C251" s="424" t="s">
        <v>410</v>
      </c>
      <c r="D251" s="425" t="s">
        <v>636</v>
      </c>
      <c r="E251" s="424" t="s">
        <v>1355</v>
      </c>
      <c r="F251" s="425" t="s">
        <v>1356</v>
      </c>
      <c r="G251" s="424" t="s">
        <v>1143</v>
      </c>
      <c r="H251" s="424" t="s">
        <v>1144</v>
      </c>
      <c r="I251" s="426">
        <v>2624.49</v>
      </c>
      <c r="J251" s="426">
        <v>1</v>
      </c>
      <c r="K251" s="427">
        <v>2624.49</v>
      </c>
    </row>
    <row r="252" spans="1:11" ht="14.4" customHeight="1" x14ac:dyDescent="0.3">
      <c r="A252" s="422" t="s">
        <v>405</v>
      </c>
      <c r="B252" s="423" t="s">
        <v>406</v>
      </c>
      <c r="C252" s="424" t="s">
        <v>410</v>
      </c>
      <c r="D252" s="425" t="s">
        <v>636</v>
      </c>
      <c r="E252" s="424" t="s">
        <v>1355</v>
      </c>
      <c r="F252" s="425" t="s">
        <v>1356</v>
      </c>
      <c r="G252" s="424" t="s">
        <v>1145</v>
      </c>
      <c r="H252" s="424" t="s">
        <v>1146</v>
      </c>
      <c r="I252" s="426">
        <v>900</v>
      </c>
      <c r="J252" s="426">
        <v>1</v>
      </c>
      <c r="K252" s="427">
        <v>900</v>
      </c>
    </row>
    <row r="253" spans="1:11" ht="14.4" customHeight="1" x14ac:dyDescent="0.3">
      <c r="A253" s="422" t="s">
        <v>405</v>
      </c>
      <c r="B253" s="423" t="s">
        <v>406</v>
      </c>
      <c r="C253" s="424" t="s">
        <v>410</v>
      </c>
      <c r="D253" s="425" t="s">
        <v>636</v>
      </c>
      <c r="E253" s="424" t="s">
        <v>1355</v>
      </c>
      <c r="F253" s="425" t="s">
        <v>1356</v>
      </c>
      <c r="G253" s="424" t="s">
        <v>1147</v>
      </c>
      <c r="H253" s="424" t="s">
        <v>1148</v>
      </c>
      <c r="I253" s="426">
        <v>900</v>
      </c>
      <c r="J253" s="426">
        <v>1</v>
      </c>
      <c r="K253" s="427">
        <v>900</v>
      </c>
    </row>
    <row r="254" spans="1:11" ht="14.4" customHeight="1" x14ac:dyDescent="0.3">
      <c r="A254" s="422" t="s">
        <v>405</v>
      </c>
      <c r="B254" s="423" t="s">
        <v>406</v>
      </c>
      <c r="C254" s="424" t="s">
        <v>410</v>
      </c>
      <c r="D254" s="425" t="s">
        <v>636</v>
      </c>
      <c r="E254" s="424" t="s">
        <v>1355</v>
      </c>
      <c r="F254" s="425" t="s">
        <v>1356</v>
      </c>
      <c r="G254" s="424" t="s">
        <v>1149</v>
      </c>
      <c r="H254" s="424" t="s">
        <v>1150</v>
      </c>
      <c r="I254" s="426">
        <v>900</v>
      </c>
      <c r="J254" s="426">
        <v>1</v>
      </c>
      <c r="K254" s="427">
        <v>900</v>
      </c>
    </row>
    <row r="255" spans="1:11" ht="14.4" customHeight="1" x14ac:dyDescent="0.3">
      <c r="A255" s="422" t="s">
        <v>405</v>
      </c>
      <c r="B255" s="423" t="s">
        <v>406</v>
      </c>
      <c r="C255" s="424" t="s">
        <v>410</v>
      </c>
      <c r="D255" s="425" t="s">
        <v>636</v>
      </c>
      <c r="E255" s="424" t="s">
        <v>1355</v>
      </c>
      <c r="F255" s="425" t="s">
        <v>1356</v>
      </c>
      <c r="G255" s="424" t="s">
        <v>1151</v>
      </c>
      <c r="H255" s="424" t="s">
        <v>1152</v>
      </c>
      <c r="I255" s="426">
        <v>900</v>
      </c>
      <c r="J255" s="426">
        <v>1</v>
      </c>
      <c r="K255" s="427">
        <v>900</v>
      </c>
    </row>
    <row r="256" spans="1:11" ht="14.4" customHeight="1" x14ac:dyDescent="0.3">
      <c r="A256" s="422" t="s">
        <v>405</v>
      </c>
      <c r="B256" s="423" t="s">
        <v>406</v>
      </c>
      <c r="C256" s="424" t="s">
        <v>410</v>
      </c>
      <c r="D256" s="425" t="s">
        <v>636</v>
      </c>
      <c r="E256" s="424" t="s">
        <v>1355</v>
      </c>
      <c r="F256" s="425" t="s">
        <v>1356</v>
      </c>
      <c r="G256" s="424" t="s">
        <v>1153</v>
      </c>
      <c r="H256" s="424" t="s">
        <v>1154</v>
      </c>
      <c r="I256" s="426">
        <v>900</v>
      </c>
      <c r="J256" s="426">
        <v>1</v>
      </c>
      <c r="K256" s="427">
        <v>900</v>
      </c>
    </row>
    <row r="257" spans="1:11" ht="14.4" customHeight="1" x14ac:dyDescent="0.3">
      <c r="A257" s="422" t="s">
        <v>405</v>
      </c>
      <c r="B257" s="423" t="s">
        <v>406</v>
      </c>
      <c r="C257" s="424" t="s">
        <v>410</v>
      </c>
      <c r="D257" s="425" t="s">
        <v>636</v>
      </c>
      <c r="E257" s="424" t="s">
        <v>1355</v>
      </c>
      <c r="F257" s="425" t="s">
        <v>1356</v>
      </c>
      <c r="G257" s="424" t="s">
        <v>1155</v>
      </c>
      <c r="H257" s="424" t="s">
        <v>1156</v>
      </c>
      <c r="I257" s="426">
        <v>1120</v>
      </c>
      <c r="J257" s="426">
        <v>1</v>
      </c>
      <c r="K257" s="427">
        <v>1120</v>
      </c>
    </row>
    <row r="258" spans="1:11" ht="14.4" customHeight="1" x14ac:dyDescent="0.3">
      <c r="A258" s="422" t="s">
        <v>405</v>
      </c>
      <c r="B258" s="423" t="s">
        <v>406</v>
      </c>
      <c r="C258" s="424" t="s">
        <v>410</v>
      </c>
      <c r="D258" s="425" t="s">
        <v>636</v>
      </c>
      <c r="E258" s="424" t="s">
        <v>1355</v>
      </c>
      <c r="F258" s="425" t="s">
        <v>1356</v>
      </c>
      <c r="G258" s="424" t="s">
        <v>1157</v>
      </c>
      <c r="H258" s="424" t="s">
        <v>1158</v>
      </c>
      <c r="I258" s="426">
        <v>900</v>
      </c>
      <c r="J258" s="426">
        <v>1</v>
      </c>
      <c r="K258" s="427">
        <v>900</v>
      </c>
    </row>
    <row r="259" spans="1:11" ht="14.4" customHeight="1" x14ac:dyDescent="0.3">
      <c r="A259" s="422" t="s">
        <v>405</v>
      </c>
      <c r="B259" s="423" t="s">
        <v>406</v>
      </c>
      <c r="C259" s="424" t="s">
        <v>410</v>
      </c>
      <c r="D259" s="425" t="s">
        <v>636</v>
      </c>
      <c r="E259" s="424" t="s">
        <v>1355</v>
      </c>
      <c r="F259" s="425" t="s">
        <v>1356</v>
      </c>
      <c r="G259" s="424" t="s">
        <v>1159</v>
      </c>
      <c r="H259" s="424" t="s">
        <v>1160</v>
      </c>
      <c r="I259" s="426">
        <v>475</v>
      </c>
      <c r="J259" s="426">
        <v>1</v>
      </c>
      <c r="K259" s="427">
        <v>475</v>
      </c>
    </row>
    <row r="260" spans="1:11" ht="14.4" customHeight="1" x14ac:dyDescent="0.3">
      <c r="A260" s="422" t="s">
        <v>405</v>
      </c>
      <c r="B260" s="423" t="s">
        <v>406</v>
      </c>
      <c r="C260" s="424" t="s">
        <v>410</v>
      </c>
      <c r="D260" s="425" t="s">
        <v>636</v>
      </c>
      <c r="E260" s="424" t="s">
        <v>1355</v>
      </c>
      <c r="F260" s="425" t="s">
        <v>1356</v>
      </c>
      <c r="G260" s="424" t="s">
        <v>1161</v>
      </c>
      <c r="H260" s="424" t="s">
        <v>1162</v>
      </c>
      <c r="I260" s="426">
        <v>187</v>
      </c>
      <c r="J260" s="426">
        <v>2</v>
      </c>
      <c r="K260" s="427">
        <v>374</v>
      </c>
    </row>
    <row r="261" spans="1:11" ht="14.4" customHeight="1" x14ac:dyDescent="0.3">
      <c r="A261" s="422" t="s">
        <v>405</v>
      </c>
      <c r="B261" s="423" t="s">
        <v>406</v>
      </c>
      <c r="C261" s="424" t="s">
        <v>410</v>
      </c>
      <c r="D261" s="425" t="s">
        <v>636</v>
      </c>
      <c r="E261" s="424" t="s">
        <v>1355</v>
      </c>
      <c r="F261" s="425" t="s">
        <v>1356</v>
      </c>
      <c r="G261" s="424" t="s">
        <v>1163</v>
      </c>
      <c r="H261" s="424" t="s">
        <v>1164</v>
      </c>
      <c r="I261" s="426">
        <v>589</v>
      </c>
      <c r="J261" s="426">
        <v>9</v>
      </c>
      <c r="K261" s="427">
        <v>5301</v>
      </c>
    </row>
    <row r="262" spans="1:11" ht="14.4" customHeight="1" x14ac:dyDescent="0.3">
      <c r="A262" s="422" t="s">
        <v>405</v>
      </c>
      <c r="B262" s="423" t="s">
        <v>406</v>
      </c>
      <c r="C262" s="424" t="s">
        <v>410</v>
      </c>
      <c r="D262" s="425" t="s">
        <v>636</v>
      </c>
      <c r="E262" s="424" t="s">
        <v>1355</v>
      </c>
      <c r="F262" s="425" t="s">
        <v>1356</v>
      </c>
      <c r="G262" s="424" t="s">
        <v>1165</v>
      </c>
      <c r="H262" s="424" t="s">
        <v>1166</v>
      </c>
      <c r="I262" s="426">
        <v>920</v>
      </c>
      <c r="J262" s="426">
        <v>2</v>
      </c>
      <c r="K262" s="427">
        <v>1840</v>
      </c>
    </row>
    <row r="263" spans="1:11" ht="14.4" customHeight="1" x14ac:dyDescent="0.3">
      <c r="A263" s="422" t="s">
        <v>405</v>
      </c>
      <c r="B263" s="423" t="s">
        <v>406</v>
      </c>
      <c r="C263" s="424" t="s">
        <v>410</v>
      </c>
      <c r="D263" s="425" t="s">
        <v>636</v>
      </c>
      <c r="E263" s="424" t="s">
        <v>1355</v>
      </c>
      <c r="F263" s="425" t="s">
        <v>1356</v>
      </c>
      <c r="G263" s="424" t="s">
        <v>1167</v>
      </c>
      <c r="H263" s="424" t="s">
        <v>1168</v>
      </c>
      <c r="I263" s="426">
        <v>20.69</v>
      </c>
      <c r="J263" s="426">
        <v>36</v>
      </c>
      <c r="K263" s="427">
        <v>745</v>
      </c>
    </row>
    <row r="264" spans="1:11" ht="14.4" customHeight="1" x14ac:dyDescent="0.3">
      <c r="A264" s="422" t="s">
        <v>405</v>
      </c>
      <c r="B264" s="423" t="s">
        <v>406</v>
      </c>
      <c r="C264" s="424" t="s">
        <v>410</v>
      </c>
      <c r="D264" s="425" t="s">
        <v>636</v>
      </c>
      <c r="E264" s="424" t="s">
        <v>1355</v>
      </c>
      <c r="F264" s="425" t="s">
        <v>1356</v>
      </c>
      <c r="G264" s="424" t="s">
        <v>1169</v>
      </c>
      <c r="H264" s="424" t="s">
        <v>1170</v>
      </c>
      <c r="I264" s="426">
        <v>986.15</v>
      </c>
      <c r="J264" s="426">
        <v>1</v>
      </c>
      <c r="K264" s="427">
        <v>986.15</v>
      </c>
    </row>
    <row r="265" spans="1:11" ht="14.4" customHeight="1" x14ac:dyDescent="0.3">
      <c r="A265" s="422" t="s">
        <v>405</v>
      </c>
      <c r="B265" s="423" t="s">
        <v>406</v>
      </c>
      <c r="C265" s="424" t="s">
        <v>410</v>
      </c>
      <c r="D265" s="425" t="s">
        <v>636</v>
      </c>
      <c r="E265" s="424" t="s">
        <v>1355</v>
      </c>
      <c r="F265" s="425" t="s">
        <v>1356</v>
      </c>
      <c r="G265" s="424" t="s">
        <v>1171</v>
      </c>
      <c r="H265" s="424" t="s">
        <v>1172</v>
      </c>
      <c r="I265" s="426">
        <v>148.285</v>
      </c>
      <c r="J265" s="426">
        <v>3</v>
      </c>
      <c r="K265" s="427">
        <v>444.86</v>
      </c>
    </row>
    <row r="266" spans="1:11" ht="14.4" customHeight="1" x14ac:dyDescent="0.3">
      <c r="A266" s="422" t="s">
        <v>405</v>
      </c>
      <c r="B266" s="423" t="s">
        <v>406</v>
      </c>
      <c r="C266" s="424" t="s">
        <v>410</v>
      </c>
      <c r="D266" s="425" t="s">
        <v>636</v>
      </c>
      <c r="E266" s="424" t="s">
        <v>1355</v>
      </c>
      <c r="F266" s="425" t="s">
        <v>1356</v>
      </c>
      <c r="G266" s="424" t="s">
        <v>1173</v>
      </c>
      <c r="H266" s="424" t="s">
        <v>1174</v>
      </c>
      <c r="I266" s="426">
        <v>1936</v>
      </c>
      <c r="J266" s="426">
        <v>1</v>
      </c>
      <c r="K266" s="427">
        <v>1936</v>
      </c>
    </row>
    <row r="267" spans="1:11" ht="14.4" customHeight="1" x14ac:dyDescent="0.3">
      <c r="A267" s="422" t="s">
        <v>405</v>
      </c>
      <c r="B267" s="423" t="s">
        <v>406</v>
      </c>
      <c r="C267" s="424" t="s">
        <v>410</v>
      </c>
      <c r="D267" s="425" t="s">
        <v>636</v>
      </c>
      <c r="E267" s="424" t="s">
        <v>1355</v>
      </c>
      <c r="F267" s="425" t="s">
        <v>1356</v>
      </c>
      <c r="G267" s="424" t="s">
        <v>1175</v>
      </c>
      <c r="H267" s="424" t="s">
        <v>1176</v>
      </c>
      <c r="I267" s="426">
        <v>2522</v>
      </c>
      <c r="J267" s="426">
        <v>2</v>
      </c>
      <c r="K267" s="427">
        <v>5044</v>
      </c>
    </row>
    <row r="268" spans="1:11" ht="14.4" customHeight="1" x14ac:dyDescent="0.3">
      <c r="A268" s="422" t="s">
        <v>405</v>
      </c>
      <c r="B268" s="423" t="s">
        <v>406</v>
      </c>
      <c r="C268" s="424" t="s">
        <v>410</v>
      </c>
      <c r="D268" s="425" t="s">
        <v>636</v>
      </c>
      <c r="E268" s="424" t="s">
        <v>1355</v>
      </c>
      <c r="F268" s="425" t="s">
        <v>1356</v>
      </c>
      <c r="G268" s="424" t="s">
        <v>1177</v>
      </c>
      <c r="H268" s="424" t="s">
        <v>1178</v>
      </c>
      <c r="I268" s="426">
        <v>191.18</v>
      </c>
      <c r="J268" s="426">
        <v>6</v>
      </c>
      <c r="K268" s="427">
        <v>1147.08</v>
      </c>
    </row>
    <row r="269" spans="1:11" ht="14.4" customHeight="1" x14ac:dyDescent="0.3">
      <c r="A269" s="422" t="s">
        <v>405</v>
      </c>
      <c r="B269" s="423" t="s">
        <v>406</v>
      </c>
      <c r="C269" s="424" t="s">
        <v>410</v>
      </c>
      <c r="D269" s="425" t="s">
        <v>636</v>
      </c>
      <c r="E269" s="424" t="s">
        <v>1355</v>
      </c>
      <c r="F269" s="425" t="s">
        <v>1356</v>
      </c>
      <c r="G269" s="424" t="s">
        <v>1179</v>
      </c>
      <c r="H269" s="424" t="s">
        <v>1180</v>
      </c>
      <c r="I269" s="426">
        <v>2117.5</v>
      </c>
      <c r="J269" s="426">
        <v>1</v>
      </c>
      <c r="K269" s="427">
        <v>2117.5</v>
      </c>
    </row>
    <row r="270" spans="1:11" ht="14.4" customHeight="1" x14ac:dyDescent="0.3">
      <c r="A270" s="422" t="s">
        <v>405</v>
      </c>
      <c r="B270" s="423" t="s">
        <v>406</v>
      </c>
      <c r="C270" s="424" t="s">
        <v>410</v>
      </c>
      <c r="D270" s="425" t="s">
        <v>636</v>
      </c>
      <c r="E270" s="424" t="s">
        <v>1355</v>
      </c>
      <c r="F270" s="425" t="s">
        <v>1356</v>
      </c>
      <c r="G270" s="424" t="s">
        <v>1181</v>
      </c>
      <c r="H270" s="424" t="s">
        <v>1182</v>
      </c>
      <c r="I270" s="426">
        <v>338.8</v>
      </c>
      <c r="J270" s="426">
        <v>2</v>
      </c>
      <c r="K270" s="427">
        <v>677.6</v>
      </c>
    </row>
    <row r="271" spans="1:11" ht="14.4" customHeight="1" x14ac:dyDescent="0.3">
      <c r="A271" s="422" t="s">
        <v>405</v>
      </c>
      <c r="B271" s="423" t="s">
        <v>406</v>
      </c>
      <c r="C271" s="424" t="s">
        <v>410</v>
      </c>
      <c r="D271" s="425" t="s">
        <v>636</v>
      </c>
      <c r="E271" s="424" t="s">
        <v>1355</v>
      </c>
      <c r="F271" s="425" t="s">
        <v>1356</v>
      </c>
      <c r="G271" s="424" t="s">
        <v>1183</v>
      </c>
      <c r="H271" s="424" t="s">
        <v>1184</v>
      </c>
      <c r="I271" s="426">
        <v>834.84</v>
      </c>
      <c r="J271" s="426">
        <v>1</v>
      </c>
      <c r="K271" s="427">
        <v>834.84</v>
      </c>
    </row>
    <row r="272" spans="1:11" ht="14.4" customHeight="1" x14ac:dyDescent="0.3">
      <c r="A272" s="422" t="s">
        <v>405</v>
      </c>
      <c r="B272" s="423" t="s">
        <v>406</v>
      </c>
      <c r="C272" s="424" t="s">
        <v>410</v>
      </c>
      <c r="D272" s="425" t="s">
        <v>636</v>
      </c>
      <c r="E272" s="424" t="s">
        <v>1355</v>
      </c>
      <c r="F272" s="425" t="s">
        <v>1356</v>
      </c>
      <c r="G272" s="424" t="s">
        <v>1185</v>
      </c>
      <c r="H272" s="424" t="s">
        <v>1186</v>
      </c>
      <c r="I272" s="426">
        <v>2770</v>
      </c>
      <c r="J272" s="426">
        <v>1</v>
      </c>
      <c r="K272" s="427">
        <v>2770</v>
      </c>
    </row>
    <row r="273" spans="1:11" ht="14.4" customHeight="1" x14ac:dyDescent="0.3">
      <c r="A273" s="422" t="s">
        <v>405</v>
      </c>
      <c r="B273" s="423" t="s">
        <v>406</v>
      </c>
      <c r="C273" s="424" t="s">
        <v>410</v>
      </c>
      <c r="D273" s="425" t="s">
        <v>636</v>
      </c>
      <c r="E273" s="424" t="s">
        <v>1355</v>
      </c>
      <c r="F273" s="425" t="s">
        <v>1356</v>
      </c>
      <c r="G273" s="424" t="s">
        <v>1187</v>
      </c>
      <c r="H273" s="424" t="s">
        <v>1188</v>
      </c>
      <c r="I273" s="426">
        <v>471.9</v>
      </c>
      <c r="J273" s="426">
        <v>3</v>
      </c>
      <c r="K273" s="427">
        <v>1415.7</v>
      </c>
    </row>
    <row r="274" spans="1:11" ht="14.4" customHeight="1" x14ac:dyDescent="0.3">
      <c r="A274" s="422" t="s">
        <v>405</v>
      </c>
      <c r="B274" s="423" t="s">
        <v>406</v>
      </c>
      <c r="C274" s="424" t="s">
        <v>410</v>
      </c>
      <c r="D274" s="425" t="s">
        <v>636</v>
      </c>
      <c r="E274" s="424" t="s">
        <v>1355</v>
      </c>
      <c r="F274" s="425" t="s">
        <v>1356</v>
      </c>
      <c r="G274" s="424" t="s">
        <v>1189</v>
      </c>
      <c r="H274" s="424" t="s">
        <v>1190</v>
      </c>
      <c r="I274" s="426">
        <v>1443.25</v>
      </c>
      <c r="J274" s="426">
        <v>2</v>
      </c>
      <c r="K274" s="427">
        <v>2886.5</v>
      </c>
    </row>
    <row r="275" spans="1:11" ht="14.4" customHeight="1" x14ac:dyDescent="0.3">
      <c r="A275" s="422" t="s">
        <v>405</v>
      </c>
      <c r="B275" s="423" t="s">
        <v>406</v>
      </c>
      <c r="C275" s="424" t="s">
        <v>410</v>
      </c>
      <c r="D275" s="425" t="s">
        <v>636</v>
      </c>
      <c r="E275" s="424" t="s">
        <v>1355</v>
      </c>
      <c r="F275" s="425" t="s">
        <v>1356</v>
      </c>
      <c r="G275" s="424" t="s">
        <v>1191</v>
      </c>
      <c r="H275" s="424" t="s">
        <v>1192</v>
      </c>
      <c r="I275" s="426">
        <v>862.48</v>
      </c>
      <c r="J275" s="426">
        <v>6</v>
      </c>
      <c r="K275" s="427">
        <v>5174.8599999999997</v>
      </c>
    </row>
    <row r="276" spans="1:11" ht="14.4" customHeight="1" x14ac:dyDescent="0.3">
      <c r="A276" s="422" t="s">
        <v>405</v>
      </c>
      <c r="B276" s="423" t="s">
        <v>406</v>
      </c>
      <c r="C276" s="424" t="s">
        <v>410</v>
      </c>
      <c r="D276" s="425" t="s">
        <v>636</v>
      </c>
      <c r="E276" s="424" t="s">
        <v>1355</v>
      </c>
      <c r="F276" s="425" t="s">
        <v>1356</v>
      </c>
      <c r="G276" s="424" t="s">
        <v>1193</v>
      </c>
      <c r="H276" s="424" t="s">
        <v>1194</v>
      </c>
      <c r="I276" s="426">
        <v>1931.94</v>
      </c>
      <c r="J276" s="426">
        <v>1</v>
      </c>
      <c r="K276" s="427">
        <v>1931.94</v>
      </c>
    </row>
    <row r="277" spans="1:11" ht="14.4" customHeight="1" x14ac:dyDescent="0.3">
      <c r="A277" s="422" t="s">
        <v>405</v>
      </c>
      <c r="B277" s="423" t="s">
        <v>406</v>
      </c>
      <c r="C277" s="424" t="s">
        <v>410</v>
      </c>
      <c r="D277" s="425" t="s">
        <v>636</v>
      </c>
      <c r="E277" s="424" t="s">
        <v>1355</v>
      </c>
      <c r="F277" s="425" t="s">
        <v>1356</v>
      </c>
      <c r="G277" s="424" t="s">
        <v>1195</v>
      </c>
      <c r="H277" s="424" t="s">
        <v>1196</v>
      </c>
      <c r="I277" s="426">
        <v>2116</v>
      </c>
      <c r="J277" s="426">
        <v>1</v>
      </c>
      <c r="K277" s="427">
        <v>2116</v>
      </c>
    </row>
    <row r="278" spans="1:11" ht="14.4" customHeight="1" x14ac:dyDescent="0.3">
      <c r="A278" s="422" t="s">
        <v>405</v>
      </c>
      <c r="B278" s="423" t="s">
        <v>406</v>
      </c>
      <c r="C278" s="424" t="s">
        <v>410</v>
      </c>
      <c r="D278" s="425" t="s">
        <v>636</v>
      </c>
      <c r="E278" s="424" t="s">
        <v>1355</v>
      </c>
      <c r="F278" s="425" t="s">
        <v>1356</v>
      </c>
      <c r="G278" s="424" t="s">
        <v>1197</v>
      </c>
      <c r="H278" s="424" t="s">
        <v>1198</v>
      </c>
      <c r="I278" s="426">
        <v>199.65</v>
      </c>
      <c r="J278" s="426">
        <v>6</v>
      </c>
      <c r="K278" s="427">
        <v>1197.9000000000001</v>
      </c>
    </row>
    <row r="279" spans="1:11" ht="14.4" customHeight="1" x14ac:dyDescent="0.3">
      <c r="A279" s="422" t="s">
        <v>405</v>
      </c>
      <c r="B279" s="423" t="s">
        <v>406</v>
      </c>
      <c r="C279" s="424" t="s">
        <v>410</v>
      </c>
      <c r="D279" s="425" t="s">
        <v>636</v>
      </c>
      <c r="E279" s="424" t="s">
        <v>1355</v>
      </c>
      <c r="F279" s="425" t="s">
        <v>1356</v>
      </c>
      <c r="G279" s="424" t="s">
        <v>1199</v>
      </c>
      <c r="H279" s="424" t="s">
        <v>1200</v>
      </c>
      <c r="I279" s="426">
        <v>900.17</v>
      </c>
      <c r="J279" s="426">
        <v>1</v>
      </c>
      <c r="K279" s="427">
        <v>900.17</v>
      </c>
    </row>
    <row r="280" spans="1:11" ht="14.4" customHeight="1" x14ac:dyDescent="0.3">
      <c r="A280" s="422" t="s">
        <v>405</v>
      </c>
      <c r="B280" s="423" t="s">
        <v>406</v>
      </c>
      <c r="C280" s="424" t="s">
        <v>410</v>
      </c>
      <c r="D280" s="425" t="s">
        <v>636</v>
      </c>
      <c r="E280" s="424" t="s">
        <v>1355</v>
      </c>
      <c r="F280" s="425" t="s">
        <v>1356</v>
      </c>
      <c r="G280" s="424" t="s">
        <v>1201</v>
      </c>
      <c r="H280" s="424" t="s">
        <v>1202</v>
      </c>
      <c r="I280" s="426">
        <v>1427.8</v>
      </c>
      <c r="J280" s="426">
        <v>1</v>
      </c>
      <c r="K280" s="427">
        <v>1427.8</v>
      </c>
    </row>
    <row r="281" spans="1:11" ht="14.4" customHeight="1" x14ac:dyDescent="0.3">
      <c r="A281" s="422" t="s">
        <v>405</v>
      </c>
      <c r="B281" s="423" t="s">
        <v>406</v>
      </c>
      <c r="C281" s="424" t="s">
        <v>410</v>
      </c>
      <c r="D281" s="425" t="s">
        <v>636</v>
      </c>
      <c r="E281" s="424" t="s">
        <v>1355</v>
      </c>
      <c r="F281" s="425" t="s">
        <v>1356</v>
      </c>
      <c r="G281" s="424" t="s">
        <v>1203</v>
      </c>
      <c r="H281" s="424" t="s">
        <v>1204</v>
      </c>
      <c r="I281" s="426">
        <v>454.36</v>
      </c>
      <c r="J281" s="426">
        <v>6</v>
      </c>
      <c r="K281" s="427">
        <v>2726.13</v>
      </c>
    </row>
    <row r="282" spans="1:11" ht="14.4" customHeight="1" x14ac:dyDescent="0.3">
      <c r="A282" s="422" t="s">
        <v>405</v>
      </c>
      <c r="B282" s="423" t="s">
        <v>406</v>
      </c>
      <c r="C282" s="424" t="s">
        <v>410</v>
      </c>
      <c r="D282" s="425" t="s">
        <v>636</v>
      </c>
      <c r="E282" s="424" t="s">
        <v>1355</v>
      </c>
      <c r="F282" s="425" t="s">
        <v>1356</v>
      </c>
      <c r="G282" s="424" t="s">
        <v>1205</v>
      </c>
      <c r="H282" s="424" t="s">
        <v>1206</v>
      </c>
      <c r="I282" s="426">
        <v>1030</v>
      </c>
      <c r="J282" s="426">
        <v>1</v>
      </c>
      <c r="K282" s="427">
        <v>1030</v>
      </c>
    </row>
    <row r="283" spans="1:11" ht="14.4" customHeight="1" x14ac:dyDescent="0.3">
      <c r="A283" s="422" t="s">
        <v>405</v>
      </c>
      <c r="B283" s="423" t="s">
        <v>406</v>
      </c>
      <c r="C283" s="424" t="s">
        <v>410</v>
      </c>
      <c r="D283" s="425" t="s">
        <v>636</v>
      </c>
      <c r="E283" s="424" t="s">
        <v>1355</v>
      </c>
      <c r="F283" s="425" t="s">
        <v>1356</v>
      </c>
      <c r="G283" s="424" t="s">
        <v>1207</v>
      </c>
      <c r="H283" s="424" t="s">
        <v>1208</v>
      </c>
      <c r="I283" s="426">
        <v>1030</v>
      </c>
      <c r="J283" s="426">
        <v>1</v>
      </c>
      <c r="K283" s="427">
        <v>1030</v>
      </c>
    </row>
    <row r="284" spans="1:11" ht="14.4" customHeight="1" x14ac:dyDescent="0.3">
      <c r="A284" s="422" t="s">
        <v>405</v>
      </c>
      <c r="B284" s="423" t="s">
        <v>406</v>
      </c>
      <c r="C284" s="424" t="s">
        <v>410</v>
      </c>
      <c r="D284" s="425" t="s">
        <v>636</v>
      </c>
      <c r="E284" s="424" t="s">
        <v>1355</v>
      </c>
      <c r="F284" s="425" t="s">
        <v>1356</v>
      </c>
      <c r="G284" s="424" t="s">
        <v>1209</v>
      </c>
      <c r="H284" s="424" t="s">
        <v>1210</v>
      </c>
      <c r="I284" s="426">
        <v>5928.38</v>
      </c>
      <c r="J284" s="426">
        <v>2</v>
      </c>
      <c r="K284" s="427">
        <v>11856.76</v>
      </c>
    </row>
    <row r="285" spans="1:11" ht="14.4" customHeight="1" x14ac:dyDescent="0.3">
      <c r="A285" s="422" t="s">
        <v>405</v>
      </c>
      <c r="B285" s="423" t="s">
        <v>406</v>
      </c>
      <c r="C285" s="424" t="s">
        <v>410</v>
      </c>
      <c r="D285" s="425" t="s">
        <v>636</v>
      </c>
      <c r="E285" s="424" t="s">
        <v>1355</v>
      </c>
      <c r="F285" s="425" t="s">
        <v>1356</v>
      </c>
      <c r="G285" s="424" t="s">
        <v>1211</v>
      </c>
      <c r="H285" s="424" t="s">
        <v>1212</v>
      </c>
      <c r="I285" s="426">
        <v>3.32</v>
      </c>
      <c r="J285" s="426">
        <v>120</v>
      </c>
      <c r="K285" s="427">
        <v>398</v>
      </c>
    </row>
    <row r="286" spans="1:11" ht="14.4" customHeight="1" x14ac:dyDescent="0.3">
      <c r="A286" s="422" t="s">
        <v>405</v>
      </c>
      <c r="B286" s="423" t="s">
        <v>406</v>
      </c>
      <c r="C286" s="424" t="s">
        <v>410</v>
      </c>
      <c r="D286" s="425" t="s">
        <v>636</v>
      </c>
      <c r="E286" s="424" t="s">
        <v>1355</v>
      </c>
      <c r="F286" s="425" t="s">
        <v>1356</v>
      </c>
      <c r="G286" s="424" t="s">
        <v>1213</v>
      </c>
      <c r="H286" s="424" t="s">
        <v>1214</v>
      </c>
      <c r="I286" s="426">
        <v>7.87</v>
      </c>
      <c r="J286" s="426">
        <v>120</v>
      </c>
      <c r="K286" s="427">
        <v>944</v>
      </c>
    </row>
    <row r="287" spans="1:11" ht="14.4" customHeight="1" x14ac:dyDescent="0.3">
      <c r="A287" s="422" t="s">
        <v>405</v>
      </c>
      <c r="B287" s="423" t="s">
        <v>406</v>
      </c>
      <c r="C287" s="424" t="s">
        <v>410</v>
      </c>
      <c r="D287" s="425" t="s">
        <v>636</v>
      </c>
      <c r="E287" s="424" t="s">
        <v>1355</v>
      </c>
      <c r="F287" s="425" t="s">
        <v>1356</v>
      </c>
      <c r="G287" s="424" t="s">
        <v>1215</v>
      </c>
      <c r="H287" s="424" t="s">
        <v>1216</v>
      </c>
      <c r="I287" s="426">
        <v>7.87</v>
      </c>
      <c r="J287" s="426">
        <v>120</v>
      </c>
      <c r="K287" s="427">
        <v>944</v>
      </c>
    </row>
    <row r="288" spans="1:11" ht="14.4" customHeight="1" x14ac:dyDescent="0.3">
      <c r="A288" s="422" t="s">
        <v>405</v>
      </c>
      <c r="B288" s="423" t="s">
        <v>406</v>
      </c>
      <c r="C288" s="424" t="s">
        <v>410</v>
      </c>
      <c r="D288" s="425" t="s">
        <v>636</v>
      </c>
      <c r="E288" s="424" t="s">
        <v>1355</v>
      </c>
      <c r="F288" s="425" t="s">
        <v>1356</v>
      </c>
      <c r="G288" s="424" t="s">
        <v>1217</v>
      </c>
      <c r="H288" s="424" t="s">
        <v>1218</v>
      </c>
      <c r="I288" s="426">
        <v>7.87</v>
      </c>
      <c r="J288" s="426">
        <v>180</v>
      </c>
      <c r="K288" s="427">
        <v>1416</v>
      </c>
    </row>
    <row r="289" spans="1:11" ht="14.4" customHeight="1" x14ac:dyDescent="0.3">
      <c r="A289" s="422" t="s">
        <v>405</v>
      </c>
      <c r="B289" s="423" t="s">
        <v>406</v>
      </c>
      <c r="C289" s="424" t="s">
        <v>410</v>
      </c>
      <c r="D289" s="425" t="s">
        <v>636</v>
      </c>
      <c r="E289" s="424" t="s">
        <v>1355</v>
      </c>
      <c r="F289" s="425" t="s">
        <v>1356</v>
      </c>
      <c r="G289" s="424" t="s">
        <v>1219</v>
      </c>
      <c r="H289" s="424" t="s">
        <v>1220</v>
      </c>
      <c r="I289" s="426">
        <v>7.87</v>
      </c>
      <c r="J289" s="426">
        <v>120</v>
      </c>
      <c r="K289" s="427">
        <v>944</v>
      </c>
    </row>
    <row r="290" spans="1:11" ht="14.4" customHeight="1" x14ac:dyDescent="0.3">
      <c r="A290" s="422" t="s">
        <v>405</v>
      </c>
      <c r="B290" s="423" t="s">
        <v>406</v>
      </c>
      <c r="C290" s="424" t="s">
        <v>410</v>
      </c>
      <c r="D290" s="425" t="s">
        <v>636</v>
      </c>
      <c r="E290" s="424" t="s">
        <v>1355</v>
      </c>
      <c r="F290" s="425" t="s">
        <v>1356</v>
      </c>
      <c r="G290" s="424" t="s">
        <v>1221</v>
      </c>
      <c r="H290" s="424" t="s">
        <v>1222</v>
      </c>
      <c r="I290" s="426">
        <v>1.7</v>
      </c>
      <c r="J290" s="426">
        <v>300</v>
      </c>
      <c r="K290" s="427">
        <v>510</v>
      </c>
    </row>
    <row r="291" spans="1:11" ht="14.4" customHeight="1" x14ac:dyDescent="0.3">
      <c r="A291" s="422" t="s">
        <v>405</v>
      </c>
      <c r="B291" s="423" t="s">
        <v>406</v>
      </c>
      <c r="C291" s="424" t="s">
        <v>410</v>
      </c>
      <c r="D291" s="425" t="s">
        <v>636</v>
      </c>
      <c r="E291" s="424" t="s">
        <v>1355</v>
      </c>
      <c r="F291" s="425" t="s">
        <v>1356</v>
      </c>
      <c r="G291" s="424" t="s">
        <v>1223</v>
      </c>
      <c r="H291" s="424" t="s">
        <v>1224</v>
      </c>
      <c r="I291" s="426">
        <v>503.7</v>
      </c>
      <c r="J291" s="426">
        <v>1</v>
      </c>
      <c r="K291" s="427">
        <v>503.7</v>
      </c>
    </row>
    <row r="292" spans="1:11" ht="14.4" customHeight="1" x14ac:dyDescent="0.3">
      <c r="A292" s="422" t="s">
        <v>405</v>
      </c>
      <c r="B292" s="423" t="s">
        <v>406</v>
      </c>
      <c r="C292" s="424" t="s">
        <v>410</v>
      </c>
      <c r="D292" s="425" t="s">
        <v>636</v>
      </c>
      <c r="E292" s="424" t="s">
        <v>1355</v>
      </c>
      <c r="F292" s="425" t="s">
        <v>1356</v>
      </c>
      <c r="G292" s="424" t="s">
        <v>1225</v>
      </c>
      <c r="H292" s="424" t="s">
        <v>1226</v>
      </c>
      <c r="I292" s="426">
        <v>218.41</v>
      </c>
      <c r="J292" s="426">
        <v>1</v>
      </c>
      <c r="K292" s="427">
        <v>218.41</v>
      </c>
    </row>
    <row r="293" spans="1:11" ht="14.4" customHeight="1" x14ac:dyDescent="0.3">
      <c r="A293" s="422" t="s">
        <v>405</v>
      </c>
      <c r="B293" s="423" t="s">
        <v>406</v>
      </c>
      <c r="C293" s="424" t="s">
        <v>410</v>
      </c>
      <c r="D293" s="425" t="s">
        <v>636</v>
      </c>
      <c r="E293" s="424" t="s">
        <v>1355</v>
      </c>
      <c r="F293" s="425" t="s">
        <v>1356</v>
      </c>
      <c r="G293" s="424" t="s">
        <v>1227</v>
      </c>
      <c r="H293" s="424" t="s">
        <v>1228</v>
      </c>
      <c r="I293" s="426">
        <v>1330.99</v>
      </c>
      <c r="J293" s="426">
        <v>4</v>
      </c>
      <c r="K293" s="427">
        <v>5323.96</v>
      </c>
    </row>
    <row r="294" spans="1:11" ht="14.4" customHeight="1" x14ac:dyDescent="0.3">
      <c r="A294" s="422" t="s">
        <v>405</v>
      </c>
      <c r="B294" s="423" t="s">
        <v>406</v>
      </c>
      <c r="C294" s="424" t="s">
        <v>410</v>
      </c>
      <c r="D294" s="425" t="s">
        <v>636</v>
      </c>
      <c r="E294" s="424" t="s">
        <v>1355</v>
      </c>
      <c r="F294" s="425" t="s">
        <v>1356</v>
      </c>
      <c r="G294" s="424" t="s">
        <v>1229</v>
      </c>
      <c r="H294" s="424" t="s">
        <v>1230</v>
      </c>
      <c r="I294" s="426">
        <v>3943.33</v>
      </c>
      <c r="J294" s="426">
        <v>3</v>
      </c>
      <c r="K294" s="427">
        <v>11830</v>
      </c>
    </row>
    <row r="295" spans="1:11" ht="14.4" customHeight="1" x14ac:dyDescent="0.3">
      <c r="A295" s="422" t="s">
        <v>405</v>
      </c>
      <c r="B295" s="423" t="s">
        <v>406</v>
      </c>
      <c r="C295" s="424" t="s">
        <v>410</v>
      </c>
      <c r="D295" s="425" t="s">
        <v>636</v>
      </c>
      <c r="E295" s="424" t="s">
        <v>1355</v>
      </c>
      <c r="F295" s="425" t="s">
        <v>1356</v>
      </c>
      <c r="G295" s="424" t="s">
        <v>1231</v>
      </c>
      <c r="H295" s="424" t="s">
        <v>1232</v>
      </c>
      <c r="I295" s="426">
        <v>4207.8</v>
      </c>
      <c r="J295" s="426">
        <v>5</v>
      </c>
      <c r="K295" s="427">
        <v>21039</v>
      </c>
    </row>
    <row r="296" spans="1:11" ht="14.4" customHeight="1" x14ac:dyDescent="0.3">
      <c r="A296" s="422" t="s">
        <v>405</v>
      </c>
      <c r="B296" s="423" t="s">
        <v>406</v>
      </c>
      <c r="C296" s="424" t="s">
        <v>410</v>
      </c>
      <c r="D296" s="425" t="s">
        <v>636</v>
      </c>
      <c r="E296" s="424" t="s">
        <v>1355</v>
      </c>
      <c r="F296" s="425" t="s">
        <v>1356</v>
      </c>
      <c r="G296" s="424" t="s">
        <v>1233</v>
      </c>
      <c r="H296" s="424" t="s">
        <v>1234</v>
      </c>
      <c r="I296" s="426">
        <v>62.92</v>
      </c>
      <c r="J296" s="426">
        <v>30</v>
      </c>
      <c r="K296" s="427">
        <v>1887.6</v>
      </c>
    </row>
    <row r="297" spans="1:11" ht="14.4" customHeight="1" x14ac:dyDescent="0.3">
      <c r="A297" s="422" t="s">
        <v>405</v>
      </c>
      <c r="B297" s="423" t="s">
        <v>406</v>
      </c>
      <c r="C297" s="424" t="s">
        <v>410</v>
      </c>
      <c r="D297" s="425" t="s">
        <v>636</v>
      </c>
      <c r="E297" s="424" t="s">
        <v>1355</v>
      </c>
      <c r="F297" s="425" t="s">
        <v>1356</v>
      </c>
      <c r="G297" s="424" t="s">
        <v>1235</v>
      </c>
      <c r="H297" s="424" t="s">
        <v>1236</v>
      </c>
      <c r="I297" s="426">
        <v>360.58</v>
      </c>
      <c r="J297" s="426">
        <v>3</v>
      </c>
      <c r="K297" s="427">
        <v>1081.74</v>
      </c>
    </row>
    <row r="298" spans="1:11" ht="14.4" customHeight="1" x14ac:dyDescent="0.3">
      <c r="A298" s="422" t="s">
        <v>405</v>
      </c>
      <c r="B298" s="423" t="s">
        <v>406</v>
      </c>
      <c r="C298" s="424" t="s">
        <v>410</v>
      </c>
      <c r="D298" s="425" t="s">
        <v>636</v>
      </c>
      <c r="E298" s="424" t="s">
        <v>1355</v>
      </c>
      <c r="F298" s="425" t="s">
        <v>1356</v>
      </c>
      <c r="G298" s="424" t="s">
        <v>1237</v>
      </c>
      <c r="H298" s="424" t="s">
        <v>1238</v>
      </c>
      <c r="I298" s="426">
        <v>2374.06</v>
      </c>
      <c r="J298" s="426">
        <v>1</v>
      </c>
      <c r="K298" s="427">
        <v>2374.06</v>
      </c>
    </row>
    <row r="299" spans="1:11" ht="14.4" customHeight="1" x14ac:dyDescent="0.3">
      <c r="A299" s="422" t="s">
        <v>405</v>
      </c>
      <c r="B299" s="423" t="s">
        <v>406</v>
      </c>
      <c r="C299" s="424" t="s">
        <v>410</v>
      </c>
      <c r="D299" s="425" t="s">
        <v>636</v>
      </c>
      <c r="E299" s="424" t="s">
        <v>1355</v>
      </c>
      <c r="F299" s="425" t="s">
        <v>1356</v>
      </c>
      <c r="G299" s="424" t="s">
        <v>1239</v>
      </c>
      <c r="H299" s="424" t="s">
        <v>1240</v>
      </c>
      <c r="I299" s="426">
        <v>566.5</v>
      </c>
      <c r="J299" s="426">
        <v>1</v>
      </c>
      <c r="K299" s="427">
        <v>566.5</v>
      </c>
    </row>
    <row r="300" spans="1:11" ht="14.4" customHeight="1" x14ac:dyDescent="0.3">
      <c r="A300" s="422" t="s">
        <v>405</v>
      </c>
      <c r="B300" s="423" t="s">
        <v>406</v>
      </c>
      <c r="C300" s="424" t="s">
        <v>410</v>
      </c>
      <c r="D300" s="425" t="s">
        <v>636</v>
      </c>
      <c r="E300" s="424" t="s">
        <v>1355</v>
      </c>
      <c r="F300" s="425" t="s">
        <v>1356</v>
      </c>
      <c r="G300" s="424" t="s">
        <v>1241</v>
      </c>
      <c r="H300" s="424" t="s">
        <v>1242</v>
      </c>
      <c r="I300" s="426">
        <v>4295.25</v>
      </c>
      <c r="J300" s="426">
        <v>1</v>
      </c>
      <c r="K300" s="427">
        <v>4295.25</v>
      </c>
    </row>
    <row r="301" spans="1:11" ht="14.4" customHeight="1" x14ac:dyDescent="0.3">
      <c r="A301" s="422" t="s">
        <v>405</v>
      </c>
      <c r="B301" s="423" t="s">
        <v>406</v>
      </c>
      <c r="C301" s="424" t="s">
        <v>410</v>
      </c>
      <c r="D301" s="425" t="s">
        <v>636</v>
      </c>
      <c r="E301" s="424" t="s">
        <v>1355</v>
      </c>
      <c r="F301" s="425" t="s">
        <v>1356</v>
      </c>
      <c r="G301" s="424" t="s">
        <v>1243</v>
      </c>
      <c r="H301" s="424" t="s">
        <v>1244</v>
      </c>
      <c r="I301" s="426">
        <v>682.44</v>
      </c>
      <c r="J301" s="426">
        <v>2</v>
      </c>
      <c r="K301" s="427">
        <v>1364.88</v>
      </c>
    </row>
    <row r="302" spans="1:11" ht="14.4" customHeight="1" x14ac:dyDescent="0.3">
      <c r="A302" s="422" t="s">
        <v>405</v>
      </c>
      <c r="B302" s="423" t="s">
        <v>406</v>
      </c>
      <c r="C302" s="424" t="s">
        <v>410</v>
      </c>
      <c r="D302" s="425" t="s">
        <v>636</v>
      </c>
      <c r="E302" s="424" t="s">
        <v>1355</v>
      </c>
      <c r="F302" s="425" t="s">
        <v>1356</v>
      </c>
      <c r="G302" s="424" t="s">
        <v>1245</v>
      </c>
      <c r="H302" s="424" t="s">
        <v>1246</v>
      </c>
      <c r="I302" s="426">
        <v>229.9</v>
      </c>
      <c r="J302" s="426">
        <v>2</v>
      </c>
      <c r="K302" s="427">
        <v>459.8</v>
      </c>
    </row>
    <row r="303" spans="1:11" ht="14.4" customHeight="1" x14ac:dyDescent="0.3">
      <c r="A303" s="422" t="s">
        <v>405</v>
      </c>
      <c r="B303" s="423" t="s">
        <v>406</v>
      </c>
      <c r="C303" s="424" t="s">
        <v>410</v>
      </c>
      <c r="D303" s="425" t="s">
        <v>636</v>
      </c>
      <c r="E303" s="424" t="s">
        <v>1355</v>
      </c>
      <c r="F303" s="425" t="s">
        <v>1356</v>
      </c>
      <c r="G303" s="424" t="s">
        <v>1247</v>
      </c>
      <c r="H303" s="424" t="s">
        <v>1248</v>
      </c>
      <c r="I303" s="426">
        <v>79.86</v>
      </c>
      <c r="J303" s="426">
        <v>5</v>
      </c>
      <c r="K303" s="427">
        <v>399.3</v>
      </c>
    </row>
    <row r="304" spans="1:11" ht="14.4" customHeight="1" x14ac:dyDescent="0.3">
      <c r="A304" s="422" t="s">
        <v>405</v>
      </c>
      <c r="B304" s="423" t="s">
        <v>406</v>
      </c>
      <c r="C304" s="424" t="s">
        <v>410</v>
      </c>
      <c r="D304" s="425" t="s">
        <v>636</v>
      </c>
      <c r="E304" s="424" t="s">
        <v>1355</v>
      </c>
      <c r="F304" s="425" t="s">
        <v>1356</v>
      </c>
      <c r="G304" s="424" t="s">
        <v>1249</v>
      </c>
      <c r="H304" s="424" t="s">
        <v>1250</v>
      </c>
      <c r="I304" s="426">
        <v>350.6</v>
      </c>
      <c r="J304" s="426">
        <v>2</v>
      </c>
      <c r="K304" s="427">
        <v>701.2</v>
      </c>
    </row>
    <row r="305" spans="1:11" ht="14.4" customHeight="1" x14ac:dyDescent="0.3">
      <c r="A305" s="422" t="s">
        <v>405</v>
      </c>
      <c r="B305" s="423" t="s">
        <v>406</v>
      </c>
      <c r="C305" s="424" t="s">
        <v>410</v>
      </c>
      <c r="D305" s="425" t="s">
        <v>636</v>
      </c>
      <c r="E305" s="424" t="s">
        <v>1355</v>
      </c>
      <c r="F305" s="425" t="s">
        <v>1356</v>
      </c>
      <c r="G305" s="424" t="s">
        <v>1251</v>
      </c>
      <c r="H305" s="424" t="s">
        <v>1252</v>
      </c>
      <c r="I305" s="426">
        <v>247.14</v>
      </c>
      <c r="J305" s="426">
        <v>1</v>
      </c>
      <c r="K305" s="427">
        <v>247.14</v>
      </c>
    </row>
    <row r="306" spans="1:11" ht="14.4" customHeight="1" x14ac:dyDescent="0.3">
      <c r="A306" s="422" t="s">
        <v>405</v>
      </c>
      <c r="B306" s="423" t="s">
        <v>406</v>
      </c>
      <c r="C306" s="424" t="s">
        <v>410</v>
      </c>
      <c r="D306" s="425" t="s">
        <v>636</v>
      </c>
      <c r="E306" s="424" t="s">
        <v>1355</v>
      </c>
      <c r="F306" s="425" t="s">
        <v>1356</v>
      </c>
      <c r="G306" s="424" t="s">
        <v>1253</v>
      </c>
      <c r="H306" s="424" t="s">
        <v>1254</v>
      </c>
      <c r="I306" s="426">
        <v>133.1</v>
      </c>
      <c r="J306" s="426">
        <v>3</v>
      </c>
      <c r="K306" s="427">
        <v>399.3</v>
      </c>
    </row>
    <row r="307" spans="1:11" ht="14.4" customHeight="1" x14ac:dyDescent="0.3">
      <c r="A307" s="422" t="s">
        <v>405</v>
      </c>
      <c r="B307" s="423" t="s">
        <v>406</v>
      </c>
      <c r="C307" s="424" t="s">
        <v>410</v>
      </c>
      <c r="D307" s="425" t="s">
        <v>636</v>
      </c>
      <c r="E307" s="424" t="s">
        <v>1355</v>
      </c>
      <c r="F307" s="425" t="s">
        <v>1356</v>
      </c>
      <c r="G307" s="424" t="s">
        <v>1255</v>
      </c>
      <c r="H307" s="424" t="s">
        <v>1256</v>
      </c>
      <c r="I307" s="426">
        <v>335.4</v>
      </c>
      <c r="J307" s="426">
        <v>2</v>
      </c>
      <c r="K307" s="427">
        <v>670.8</v>
      </c>
    </row>
    <row r="308" spans="1:11" ht="14.4" customHeight="1" x14ac:dyDescent="0.3">
      <c r="A308" s="422" t="s">
        <v>405</v>
      </c>
      <c r="B308" s="423" t="s">
        <v>406</v>
      </c>
      <c r="C308" s="424" t="s">
        <v>410</v>
      </c>
      <c r="D308" s="425" t="s">
        <v>636</v>
      </c>
      <c r="E308" s="424" t="s">
        <v>1355</v>
      </c>
      <c r="F308" s="425" t="s">
        <v>1356</v>
      </c>
      <c r="G308" s="424" t="s">
        <v>1257</v>
      </c>
      <c r="H308" s="424" t="s">
        <v>1258</v>
      </c>
      <c r="I308" s="426">
        <v>1403.47</v>
      </c>
      <c r="J308" s="426">
        <v>1</v>
      </c>
      <c r="K308" s="427">
        <v>1403.47</v>
      </c>
    </row>
    <row r="309" spans="1:11" ht="14.4" customHeight="1" x14ac:dyDescent="0.3">
      <c r="A309" s="422" t="s">
        <v>405</v>
      </c>
      <c r="B309" s="423" t="s">
        <v>406</v>
      </c>
      <c r="C309" s="424" t="s">
        <v>410</v>
      </c>
      <c r="D309" s="425" t="s">
        <v>636</v>
      </c>
      <c r="E309" s="424" t="s">
        <v>1355</v>
      </c>
      <c r="F309" s="425" t="s">
        <v>1356</v>
      </c>
      <c r="G309" s="424" t="s">
        <v>1259</v>
      </c>
      <c r="H309" s="424" t="s">
        <v>1260</v>
      </c>
      <c r="I309" s="426">
        <v>1324.8</v>
      </c>
      <c r="J309" s="426">
        <v>1</v>
      </c>
      <c r="K309" s="427">
        <v>1324.8</v>
      </c>
    </row>
    <row r="310" spans="1:11" ht="14.4" customHeight="1" x14ac:dyDescent="0.3">
      <c r="A310" s="422" t="s">
        <v>405</v>
      </c>
      <c r="B310" s="423" t="s">
        <v>406</v>
      </c>
      <c r="C310" s="424" t="s">
        <v>410</v>
      </c>
      <c r="D310" s="425" t="s">
        <v>636</v>
      </c>
      <c r="E310" s="424" t="s">
        <v>1355</v>
      </c>
      <c r="F310" s="425" t="s">
        <v>1356</v>
      </c>
      <c r="G310" s="424" t="s">
        <v>1261</v>
      </c>
      <c r="H310" s="424" t="s">
        <v>1262</v>
      </c>
      <c r="I310" s="426">
        <v>893</v>
      </c>
      <c r="J310" s="426">
        <v>2</v>
      </c>
      <c r="K310" s="427">
        <v>1786</v>
      </c>
    </row>
    <row r="311" spans="1:11" ht="14.4" customHeight="1" x14ac:dyDescent="0.3">
      <c r="A311" s="422" t="s">
        <v>405</v>
      </c>
      <c r="B311" s="423" t="s">
        <v>406</v>
      </c>
      <c r="C311" s="424" t="s">
        <v>410</v>
      </c>
      <c r="D311" s="425" t="s">
        <v>636</v>
      </c>
      <c r="E311" s="424" t="s">
        <v>1355</v>
      </c>
      <c r="F311" s="425" t="s">
        <v>1356</v>
      </c>
      <c r="G311" s="424" t="s">
        <v>1263</v>
      </c>
      <c r="H311" s="424" t="s">
        <v>1264</v>
      </c>
      <c r="I311" s="426">
        <v>1439.71</v>
      </c>
      <c r="J311" s="426">
        <v>2</v>
      </c>
      <c r="K311" s="427">
        <v>2879.43</v>
      </c>
    </row>
    <row r="312" spans="1:11" ht="14.4" customHeight="1" x14ac:dyDescent="0.3">
      <c r="A312" s="422" t="s">
        <v>405</v>
      </c>
      <c r="B312" s="423" t="s">
        <v>406</v>
      </c>
      <c r="C312" s="424" t="s">
        <v>410</v>
      </c>
      <c r="D312" s="425" t="s">
        <v>636</v>
      </c>
      <c r="E312" s="424" t="s">
        <v>1355</v>
      </c>
      <c r="F312" s="425" t="s">
        <v>1356</v>
      </c>
      <c r="G312" s="424" t="s">
        <v>1265</v>
      </c>
      <c r="H312" s="424" t="s">
        <v>1266</v>
      </c>
      <c r="I312" s="426">
        <v>1439.71</v>
      </c>
      <c r="J312" s="426">
        <v>2</v>
      </c>
      <c r="K312" s="427">
        <v>2879.43</v>
      </c>
    </row>
    <row r="313" spans="1:11" ht="14.4" customHeight="1" x14ac:dyDescent="0.3">
      <c r="A313" s="422" t="s">
        <v>405</v>
      </c>
      <c r="B313" s="423" t="s">
        <v>406</v>
      </c>
      <c r="C313" s="424" t="s">
        <v>410</v>
      </c>
      <c r="D313" s="425" t="s">
        <v>636</v>
      </c>
      <c r="E313" s="424" t="s">
        <v>1355</v>
      </c>
      <c r="F313" s="425" t="s">
        <v>1356</v>
      </c>
      <c r="G313" s="424" t="s">
        <v>1267</v>
      </c>
      <c r="H313" s="424" t="s">
        <v>1268</v>
      </c>
      <c r="I313" s="426">
        <v>1726.49</v>
      </c>
      <c r="J313" s="426">
        <v>4</v>
      </c>
      <c r="K313" s="427">
        <v>6905.98</v>
      </c>
    </row>
    <row r="314" spans="1:11" ht="14.4" customHeight="1" x14ac:dyDescent="0.3">
      <c r="A314" s="422" t="s">
        <v>405</v>
      </c>
      <c r="B314" s="423" t="s">
        <v>406</v>
      </c>
      <c r="C314" s="424" t="s">
        <v>410</v>
      </c>
      <c r="D314" s="425" t="s">
        <v>636</v>
      </c>
      <c r="E314" s="424" t="s">
        <v>1355</v>
      </c>
      <c r="F314" s="425" t="s">
        <v>1356</v>
      </c>
      <c r="G314" s="424" t="s">
        <v>1269</v>
      </c>
      <c r="H314" s="424" t="s">
        <v>1270</v>
      </c>
      <c r="I314" s="426">
        <v>1298.44</v>
      </c>
      <c r="J314" s="426">
        <v>1</v>
      </c>
      <c r="K314" s="427">
        <v>1298.44</v>
      </c>
    </row>
    <row r="315" spans="1:11" ht="14.4" customHeight="1" x14ac:dyDescent="0.3">
      <c r="A315" s="422" t="s">
        <v>405</v>
      </c>
      <c r="B315" s="423" t="s">
        <v>406</v>
      </c>
      <c r="C315" s="424" t="s">
        <v>410</v>
      </c>
      <c r="D315" s="425" t="s">
        <v>636</v>
      </c>
      <c r="E315" s="424" t="s">
        <v>1355</v>
      </c>
      <c r="F315" s="425" t="s">
        <v>1356</v>
      </c>
      <c r="G315" s="424" t="s">
        <v>1271</v>
      </c>
      <c r="H315" s="424" t="s">
        <v>1272</v>
      </c>
      <c r="I315" s="426">
        <v>3811.5</v>
      </c>
      <c r="J315" s="426">
        <v>1</v>
      </c>
      <c r="K315" s="427">
        <v>3811.5</v>
      </c>
    </row>
    <row r="316" spans="1:11" ht="14.4" customHeight="1" x14ac:dyDescent="0.3">
      <c r="A316" s="422" t="s">
        <v>405</v>
      </c>
      <c r="B316" s="423" t="s">
        <v>406</v>
      </c>
      <c r="C316" s="424" t="s">
        <v>410</v>
      </c>
      <c r="D316" s="425" t="s">
        <v>636</v>
      </c>
      <c r="E316" s="424" t="s">
        <v>1355</v>
      </c>
      <c r="F316" s="425" t="s">
        <v>1356</v>
      </c>
      <c r="G316" s="424" t="s">
        <v>1273</v>
      </c>
      <c r="H316" s="424" t="s">
        <v>1274</v>
      </c>
      <c r="I316" s="426">
        <v>71.39</v>
      </c>
      <c r="J316" s="426">
        <v>5</v>
      </c>
      <c r="K316" s="427">
        <v>356.95</v>
      </c>
    </row>
    <row r="317" spans="1:11" ht="14.4" customHeight="1" x14ac:dyDescent="0.3">
      <c r="A317" s="422" t="s">
        <v>405</v>
      </c>
      <c r="B317" s="423" t="s">
        <v>406</v>
      </c>
      <c r="C317" s="424" t="s">
        <v>410</v>
      </c>
      <c r="D317" s="425" t="s">
        <v>636</v>
      </c>
      <c r="E317" s="424" t="s">
        <v>1355</v>
      </c>
      <c r="F317" s="425" t="s">
        <v>1356</v>
      </c>
      <c r="G317" s="424" t="s">
        <v>1275</v>
      </c>
      <c r="H317" s="424" t="s">
        <v>1276</v>
      </c>
      <c r="I317" s="426">
        <v>19.96</v>
      </c>
      <c r="J317" s="426">
        <v>10</v>
      </c>
      <c r="K317" s="427">
        <v>199.65</v>
      </c>
    </row>
    <row r="318" spans="1:11" ht="14.4" customHeight="1" x14ac:dyDescent="0.3">
      <c r="A318" s="422" t="s">
        <v>405</v>
      </c>
      <c r="B318" s="423" t="s">
        <v>406</v>
      </c>
      <c r="C318" s="424" t="s">
        <v>410</v>
      </c>
      <c r="D318" s="425" t="s">
        <v>636</v>
      </c>
      <c r="E318" s="424" t="s">
        <v>1355</v>
      </c>
      <c r="F318" s="425" t="s">
        <v>1356</v>
      </c>
      <c r="G318" s="424" t="s">
        <v>1277</v>
      </c>
      <c r="H318" s="424" t="s">
        <v>1278</v>
      </c>
      <c r="I318" s="426">
        <v>487.63</v>
      </c>
      <c r="J318" s="426">
        <v>2</v>
      </c>
      <c r="K318" s="427">
        <v>975.26</v>
      </c>
    </row>
    <row r="319" spans="1:11" ht="14.4" customHeight="1" x14ac:dyDescent="0.3">
      <c r="A319" s="422" t="s">
        <v>405</v>
      </c>
      <c r="B319" s="423" t="s">
        <v>406</v>
      </c>
      <c r="C319" s="424" t="s">
        <v>410</v>
      </c>
      <c r="D319" s="425" t="s">
        <v>636</v>
      </c>
      <c r="E319" s="424" t="s">
        <v>1355</v>
      </c>
      <c r="F319" s="425" t="s">
        <v>1356</v>
      </c>
      <c r="G319" s="424" t="s">
        <v>1279</v>
      </c>
      <c r="H319" s="424" t="s">
        <v>1280</v>
      </c>
      <c r="I319" s="426">
        <v>816.71</v>
      </c>
      <c r="J319" s="426">
        <v>1</v>
      </c>
      <c r="K319" s="427">
        <v>816.71</v>
      </c>
    </row>
    <row r="320" spans="1:11" ht="14.4" customHeight="1" x14ac:dyDescent="0.3">
      <c r="A320" s="422" t="s">
        <v>405</v>
      </c>
      <c r="B320" s="423" t="s">
        <v>406</v>
      </c>
      <c r="C320" s="424" t="s">
        <v>410</v>
      </c>
      <c r="D320" s="425" t="s">
        <v>636</v>
      </c>
      <c r="E320" s="424" t="s">
        <v>1355</v>
      </c>
      <c r="F320" s="425" t="s">
        <v>1356</v>
      </c>
      <c r="G320" s="424" t="s">
        <v>1281</v>
      </c>
      <c r="H320" s="424" t="s">
        <v>1282</v>
      </c>
      <c r="I320" s="426">
        <v>392</v>
      </c>
      <c r="J320" s="426">
        <v>5</v>
      </c>
      <c r="K320" s="427">
        <v>1960</v>
      </c>
    </row>
    <row r="321" spans="1:11" ht="14.4" customHeight="1" x14ac:dyDescent="0.3">
      <c r="A321" s="422" t="s">
        <v>405</v>
      </c>
      <c r="B321" s="423" t="s">
        <v>406</v>
      </c>
      <c r="C321" s="424" t="s">
        <v>410</v>
      </c>
      <c r="D321" s="425" t="s">
        <v>636</v>
      </c>
      <c r="E321" s="424" t="s">
        <v>1355</v>
      </c>
      <c r="F321" s="425" t="s">
        <v>1356</v>
      </c>
      <c r="G321" s="424" t="s">
        <v>1283</v>
      </c>
      <c r="H321" s="424" t="s">
        <v>1284</v>
      </c>
      <c r="I321" s="426">
        <v>1290.01</v>
      </c>
      <c r="J321" s="426">
        <v>1</v>
      </c>
      <c r="K321" s="427">
        <v>1290.01</v>
      </c>
    </row>
    <row r="322" spans="1:11" ht="14.4" customHeight="1" x14ac:dyDescent="0.3">
      <c r="A322" s="422" t="s">
        <v>405</v>
      </c>
      <c r="B322" s="423" t="s">
        <v>406</v>
      </c>
      <c r="C322" s="424" t="s">
        <v>410</v>
      </c>
      <c r="D322" s="425" t="s">
        <v>636</v>
      </c>
      <c r="E322" s="424" t="s">
        <v>1357</v>
      </c>
      <c r="F322" s="425" t="s">
        <v>1358</v>
      </c>
      <c r="G322" s="424" t="s">
        <v>1285</v>
      </c>
      <c r="H322" s="424" t="s">
        <v>1286</v>
      </c>
      <c r="I322" s="426">
        <v>91.89</v>
      </c>
      <c r="J322" s="426">
        <v>72</v>
      </c>
      <c r="K322" s="427">
        <v>6615.72</v>
      </c>
    </row>
    <row r="323" spans="1:11" ht="14.4" customHeight="1" x14ac:dyDescent="0.3">
      <c r="A323" s="422" t="s">
        <v>405</v>
      </c>
      <c r="B323" s="423" t="s">
        <v>406</v>
      </c>
      <c r="C323" s="424" t="s">
        <v>410</v>
      </c>
      <c r="D323" s="425" t="s">
        <v>636</v>
      </c>
      <c r="E323" s="424" t="s">
        <v>1357</v>
      </c>
      <c r="F323" s="425" t="s">
        <v>1358</v>
      </c>
      <c r="G323" s="424" t="s">
        <v>1287</v>
      </c>
      <c r="H323" s="424" t="s">
        <v>1288</v>
      </c>
      <c r="I323" s="426">
        <v>42.1</v>
      </c>
      <c r="J323" s="426">
        <v>108</v>
      </c>
      <c r="K323" s="427">
        <v>4547.1000000000004</v>
      </c>
    </row>
    <row r="324" spans="1:11" ht="14.4" customHeight="1" x14ac:dyDescent="0.3">
      <c r="A324" s="422" t="s">
        <v>405</v>
      </c>
      <c r="B324" s="423" t="s">
        <v>406</v>
      </c>
      <c r="C324" s="424" t="s">
        <v>410</v>
      </c>
      <c r="D324" s="425" t="s">
        <v>636</v>
      </c>
      <c r="E324" s="424" t="s">
        <v>1357</v>
      </c>
      <c r="F324" s="425" t="s">
        <v>1358</v>
      </c>
      <c r="G324" s="424" t="s">
        <v>1289</v>
      </c>
      <c r="H324" s="424" t="s">
        <v>1290</v>
      </c>
      <c r="I324" s="426">
        <v>39.67</v>
      </c>
      <c r="J324" s="426">
        <v>36</v>
      </c>
      <c r="K324" s="427">
        <v>1428.3</v>
      </c>
    </row>
    <row r="325" spans="1:11" ht="14.4" customHeight="1" x14ac:dyDescent="0.3">
      <c r="A325" s="422" t="s">
        <v>405</v>
      </c>
      <c r="B325" s="423" t="s">
        <v>406</v>
      </c>
      <c r="C325" s="424" t="s">
        <v>410</v>
      </c>
      <c r="D325" s="425" t="s">
        <v>636</v>
      </c>
      <c r="E325" s="424" t="s">
        <v>1357</v>
      </c>
      <c r="F325" s="425" t="s">
        <v>1358</v>
      </c>
      <c r="G325" s="424" t="s">
        <v>1291</v>
      </c>
      <c r="H325" s="424" t="s">
        <v>1292</v>
      </c>
      <c r="I325" s="426">
        <v>40.200000000000003</v>
      </c>
      <c r="J325" s="426">
        <v>72</v>
      </c>
      <c r="K325" s="427">
        <v>2894.32</v>
      </c>
    </row>
    <row r="326" spans="1:11" ht="14.4" customHeight="1" x14ac:dyDescent="0.3">
      <c r="A326" s="422" t="s">
        <v>405</v>
      </c>
      <c r="B326" s="423" t="s">
        <v>406</v>
      </c>
      <c r="C326" s="424" t="s">
        <v>410</v>
      </c>
      <c r="D326" s="425" t="s">
        <v>636</v>
      </c>
      <c r="E326" s="424" t="s">
        <v>1357</v>
      </c>
      <c r="F326" s="425" t="s">
        <v>1358</v>
      </c>
      <c r="G326" s="424" t="s">
        <v>1293</v>
      </c>
      <c r="H326" s="424" t="s">
        <v>1294</v>
      </c>
      <c r="I326" s="426">
        <v>41.29</v>
      </c>
      <c r="J326" s="426">
        <v>36</v>
      </c>
      <c r="K326" s="427">
        <v>1486.38</v>
      </c>
    </row>
    <row r="327" spans="1:11" ht="14.4" customHeight="1" x14ac:dyDescent="0.3">
      <c r="A327" s="422" t="s">
        <v>405</v>
      </c>
      <c r="B327" s="423" t="s">
        <v>406</v>
      </c>
      <c r="C327" s="424" t="s">
        <v>410</v>
      </c>
      <c r="D327" s="425" t="s">
        <v>636</v>
      </c>
      <c r="E327" s="424" t="s">
        <v>1357</v>
      </c>
      <c r="F327" s="425" t="s">
        <v>1358</v>
      </c>
      <c r="G327" s="424" t="s">
        <v>1295</v>
      </c>
      <c r="H327" s="424" t="s">
        <v>1296</v>
      </c>
      <c r="I327" s="426">
        <v>67.42</v>
      </c>
      <c r="J327" s="426">
        <v>24</v>
      </c>
      <c r="K327" s="427">
        <v>1618.11</v>
      </c>
    </row>
    <row r="328" spans="1:11" ht="14.4" customHeight="1" x14ac:dyDescent="0.3">
      <c r="A328" s="422" t="s">
        <v>405</v>
      </c>
      <c r="B328" s="423" t="s">
        <v>406</v>
      </c>
      <c r="C328" s="424" t="s">
        <v>410</v>
      </c>
      <c r="D328" s="425" t="s">
        <v>636</v>
      </c>
      <c r="E328" s="424" t="s">
        <v>1357</v>
      </c>
      <c r="F328" s="425" t="s">
        <v>1358</v>
      </c>
      <c r="G328" s="424" t="s">
        <v>1297</v>
      </c>
      <c r="H328" s="424" t="s">
        <v>1298</v>
      </c>
      <c r="I328" s="426">
        <v>74.16</v>
      </c>
      <c r="J328" s="426">
        <v>72</v>
      </c>
      <c r="K328" s="427">
        <v>5339.22</v>
      </c>
    </row>
    <row r="329" spans="1:11" ht="14.4" customHeight="1" x14ac:dyDescent="0.3">
      <c r="A329" s="422" t="s">
        <v>405</v>
      </c>
      <c r="B329" s="423" t="s">
        <v>406</v>
      </c>
      <c r="C329" s="424" t="s">
        <v>410</v>
      </c>
      <c r="D329" s="425" t="s">
        <v>636</v>
      </c>
      <c r="E329" s="424" t="s">
        <v>1357</v>
      </c>
      <c r="F329" s="425" t="s">
        <v>1358</v>
      </c>
      <c r="G329" s="424" t="s">
        <v>1299</v>
      </c>
      <c r="H329" s="424" t="s">
        <v>1300</v>
      </c>
      <c r="I329" s="426">
        <v>32.61</v>
      </c>
      <c r="J329" s="426">
        <v>36</v>
      </c>
      <c r="K329" s="427">
        <v>1173.81</v>
      </c>
    </row>
    <row r="330" spans="1:11" ht="14.4" customHeight="1" x14ac:dyDescent="0.3">
      <c r="A330" s="422" t="s">
        <v>405</v>
      </c>
      <c r="B330" s="423" t="s">
        <v>406</v>
      </c>
      <c r="C330" s="424" t="s">
        <v>410</v>
      </c>
      <c r="D330" s="425" t="s">
        <v>636</v>
      </c>
      <c r="E330" s="424" t="s">
        <v>1357</v>
      </c>
      <c r="F330" s="425" t="s">
        <v>1358</v>
      </c>
      <c r="G330" s="424" t="s">
        <v>1301</v>
      </c>
      <c r="H330" s="424" t="s">
        <v>1302</v>
      </c>
      <c r="I330" s="426">
        <v>30.2</v>
      </c>
      <c r="J330" s="426">
        <v>36</v>
      </c>
      <c r="K330" s="427">
        <v>1087.21</v>
      </c>
    </row>
    <row r="331" spans="1:11" ht="14.4" customHeight="1" x14ac:dyDescent="0.3">
      <c r="A331" s="422" t="s">
        <v>405</v>
      </c>
      <c r="B331" s="423" t="s">
        <v>406</v>
      </c>
      <c r="C331" s="424" t="s">
        <v>410</v>
      </c>
      <c r="D331" s="425" t="s">
        <v>636</v>
      </c>
      <c r="E331" s="424" t="s">
        <v>1359</v>
      </c>
      <c r="F331" s="425" t="s">
        <v>1360</v>
      </c>
      <c r="G331" s="424" t="s">
        <v>1303</v>
      </c>
      <c r="H331" s="424" t="s">
        <v>1304</v>
      </c>
      <c r="I331" s="426">
        <v>0.30249999999999999</v>
      </c>
      <c r="J331" s="426">
        <v>3400</v>
      </c>
      <c r="K331" s="427">
        <v>1030</v>
      </c>
    </row>
    <row r="332" spans="1:11" ht="14.4" customHeight="1" x14ac:dyDescent="0.3">
      <c r="A332" s="422" t="s">
        <v>405</v>
      </c>
      <c r="B332" s="423" t="s">
        <v>406</v>
      </c>
      <c r="C332" s="424" t="s">
        <v>410</v>
      </c>
      <c r="D332" s="425" t="s">
        <v>636</v>
      </c>
      <c r="E332" s="424" t="s">
        <v>1359</v>
      </c>
      <c r="F332" s="425" t="s">
        <v>1360</v>
      </c>
      <c r="G332" s="424" t="s">
        <v>1305</v>
      </c>
      <c r="H332" s="424" t="s">
        <v>1306</v>
      </c>
      <c r="I332" s="426">
        <v>0.30249999999999999</v>
      </c>
      <c r="J332" s="426">
        <v>1800</v>
      </c>
      <c r="K332" s="427">
        <v>546</v>
      </c>
    </row>
    <row r="333" spans="1:11" ht="14.4" customHeight="1" x14ac:dyDescent="0.3">
      <c r="A333" s="422" t="s">
        <v>405</v>
      </c>
      <c r="B333" s="423" t="s">
        <v>406</v>
      </c>
      <c r="C333" s="424" t="s">
        <v>410</v>
      </c>
      <c r="D333" s="425" t="s">
        <v>636</v>
      </c>
      <c r="E333" s="424" t="s">
        <v>1359</v>
      </c>
      <c r="F333" s="425" t="s">
        <v>1360</v>
      </c>
      <c r="G333" s="424" t="s">
        <v>1307</v>
      </c>
      <c r="H333" s="424" t="s">
        <v>1308</v>
      </c>
      <c r="I333" s="426">
        <v>0.30249999999999999</v>
      </c>
      <c r="J333" s="426">
        <v>1200</v>
      </c>
      <c r="K333" s="427">
        <v>363</v>
      </c>
    </row>
    <row r="334" spans="1:11" ht="14.4" customHeight="1" x14ac:dyDescent="0.3">
      <c r="A334" s="422" t="s">
        <v>405</v>
      </c>
      <c r="B334" s="423" t="s">
        <v>406</v>
      </c>
      <c r="C334" s="424" t="s">
        <v>410</v>
      </c>
      <c r="D334" s="425" t="s">
        <v>636</v>
      </c>
      <c r="E334" s="424" t="s">
        <v>1359</v>
      </c>
      <c r="F334" s="425" t="s">
        <v>1360</v>
      </c>
      <c r="G334" s="424" t="s">
        <v>1309</v>
      </c>
      <c r="H334" s="424" t="s">
        <v>1310</v>
      </c>
      <c r="I334" s="426">
        <v>0.48</v>
      </c>
      <c r="J334" s="426">
        <v>100</v>
      </c>
      <c r="K334" s="427">
        <v>48</v>
      </c>
    </row>
    <row r="335" spans="1:11" ht="14.4" customHeight="1" x14ac:dyDescent="0.3">
      <c r="A335" s="422" t="s">
        <v>405</v>
      </c>
      <c r="B335" s="423" t="s">
        <v>406</v>
      </c>
      <c r="C335" s="424" t="s">
        <v>410</v>
      </c>
      <c r="D335" s="425" t="s">
        <v>636</v>
      </c>
      <c r="E335" s="424" t="s">
        <v>1361</v>
      </c>
      <c r="F335" s="425" t="s">
        <v>1362</v>
      </c>
      <c r="G335" s="424" t="s">
        <v>1311</v>
      </c>
      <c r="H335" s="424" t="s">
        <v>1312</v>
      </c>
      <c r="I335" s="426">
        <v>10.55</v>
      </c>
      <c r="J335" s="426">
        <v>40</v>
      </c>
      <c r="K335" s="427">
        <v>422.04</v>
      </c>
    </row>
    <row r="336" spans="1:11" ht="14.4" customHeight="1" x14ac:dyDescent="0.3">
      <c r="A336" s="422" t="s">
        <v>405</v>
      </c>
      <c r="B336" s="423" t="s">
        <v>406</v>
      </c>
      <c r="C336" s="424" t="s">
        <v>410</v>
      </c>
      <c r="D336" s="425" t="s">
        <v>636</v>
      </c>
      <c r="E336" s="424" t="s">
        <v>1361</v>
      </c>
      <c r="F336" s="425" t="s">
        <v>1362</v>
      </c>
      <c r="G336" s="424" t="s">
        <v>1313</v>
      </c>
      <c r="H336" s="424" t="s">
        <v>1314</v>
      </c>
      <c r="I336" s="426">
        <v>16.21</v>
      </c>
      <c r="J336" s="426">
        <v>75</v>
      </c>
      <c r="K336" s="427">
        <v>1216.0500000000002</v>
      </c>
    </row>
    <row r="337" spans="1:11" ht="14.4" customHeight="1" x14ac:dyDescent="0.3">
      <c r="A337" s="422" t="s">
        <v>405</v>
      </c>
      <c r="B337" s="423" t="s">
        <v>406</v>
      </c>
      <c r="C337" s="424" t="s">
        <v>410</v>
      </c>
      <c r="D337" s="425" t="s">
        <v>636</v>
      </c>
      <c r="E337" s="424" t="s">
        <v>1361</v>
      </c>
      <c r="F337" s="425" t="s">
        <v>1362</v>
      </c>
      <c r="G337" s="424" t="s">
        <v>1315</v>
      </c>
      <c r="H337" s="424" t="s">
        <v>1316</v>
      </c>
      <c r="I337" s="426">
        <v>0.69</v>
      </c>
      <c r="J337" s="426">
        <v>200</v>
      </c>
      <c r="K337" s="427">
        <v>137.19999999999999</v>
      </c>
    </row>
    <row r="338" spans="1:11" ht="14.4" customHeight="1" x14ac:dyDescent="0.3">
      <c r="A338" s="422" t="s">
        <v>405</v>
      </c>
      <c r="B338" s="423" t="s">
        <v>406</v>
      </c>
      <c r="C338" s="424" t="s">
        <v>410</v>
      </c>
      <c r="D338" s="425" t="s">
        <v>636</v>
      </c>
      <c r="E338" s="424" t="s">
        <v>1361</v>
      </c>
      <c r="F338" s="425" t="s">
        <v>1362</v>
      </c>
      <c r="G338" s="424" t="s">
        <v>1317</v>
      </c>
      <c r="H338" s="424" t="s">
        <v>1318</v>
      </c>
      <c r="I338" s="426">
        <v>0.72000000000000008</v>
      </c>
      <c r="J338" s="426">
        <v>900</v>
      </c>
      <c r="K338" s="427">
        <v>647.6</v>
      </c>
    </row>
    <row r="339" spans="1:11" ht="14.4" customHeight="1" x14ac:dyDescent="0.3">
      <c r="A339" s="422" t="s">
        <v>405</v>
      </c>
      <c r="B339" s="423" t="s">
        <v>406</v>
      </c>
      <c r="C339" s="424" t="s">
        <v>410</v>
      </c>
      <c r="D339" s="425" t="s">
        <v>636</v>
      </c>
      <c r="E339" s="424" t="s">
        <v>1361</v>
      </c>
      <c r="F339" s="425" t="s">
        <v>1362</v>
      </c>
      <c r="G339" s="424" t="s">
        <v>1319</v>
      </c>
      <c r="H339" s="424" t="s">
        <v>1320</v>
      </c>
      <c r="I339" s="426">
        <v>0.73</v>
      </c>
      <c r="J339" s="426">
        <v>200</v>
      </c>
      <c r="K339" s="427">
        <v>146</v>
      </c>
    </row>
    <row r="340" spans="1:11" ht="14.4" customHeight="1" x14ac:dyDescent="0.3">
      <c r="A340" s="422" t="s">
        <v>405</v>
      </c>
      <c r="B340" s="423" t="s">
        <v>406</v>
      </c>
      <c r="C340" s="424" t="s">
        <v>410</v>
      </c>
      <c r="D340" s="425" t="s">
        <v>636</v>
      </c>
      <c r="E340" s="424" t="s">
        <v>1361</v>
      </c>
      <c r="F340" s="425" t="s">
        <v>1362</v>
      </c>
      <c r="G340" s="424" t="s">
        <v>1321</v>
      </c>
      <c r="H340" s="424" t="s">
        <v>1322</v>
      </c>
      <c r="I340" s="426">
        <v>7.51</v>
      </c>
      <c r="J340" s="426">
        <v>100</v>
      </c>
      <c r="K340" s="427">
        <v>751</v>
      </c>
    </row>
    <row r="341" spans="1:11" ht="14.4" customHeight="1" x14ac:dyDescent="0.3">
      <c r="A341" s="422" t="s">
        <v>405</v>
      </c>
      <c r="B341" s="423" t="s">
        <v>406</v>
      </c>
      <c r="C341" s="424" t="s">
        <v>410</v>
      </c>
      <c r="D341" s="425" t="s">
        <v>636</v>
      </c>
      <c r="E341" s="424" t="s">
        <v>1361</v>
      </c>
      <c r="F341" s="425" t="s">
        <v>1362</v>
      </c>
      <c r="G341" s="424" t="s">
        <v>1323</v>
      </c>
      <c r="H341" s="424" t="s">
        <v>1324</v>
      </c>
      <c r="I341" s="426">
        <v>7.503333333333333</v>
      </c>
      <c r="J341" s="426">
        <v>315</v>
      </c>
      <c r="K341" s="427">
        <v>2362.65</v>
      </c>
    </row>
    <row r="342" spans="1:11" ht="14.4" customHeight="1" x14ac:dyDescent="0.3">
      <c r="A342" s="422" t="s">
        <v>405</v>
      </c>
      <c r="B342" s="423" t="s">
        <v>406</v>
      </c>
      <c r="C342" s="424" t="s">
        <v>410</v>
      </c>
      <c r="D342" s="425" t="s">
        <v>636</v>
      </c>
      <c r="E342" s="424" t="s">
        <v>1361</v>
      </c>
      <c r="F342" s="425" t="s">
        <v>1362</v>
      </c>
      <c r="G342" s="424" t="s">
        <v>1325</v>
      </c>
      <c r="H342" s="424" t="s">
        <v>1326</v>
      </c>
      <c r="I342" s="426">
        <v>7.5</v>
      </c>
      <c r="J342" s="426">
        <v>130</v>
      </c>
      <c r="K342" s="427">
        <v>975</v>
      </c>
    </row>
    <row r="343" spans="1:11" ht="14.4" customHeight="1" x14ac:dyDescent="0.3">
      <c r="A343" s="422" t="s">
        <v>405</v>
      </c>
      <c r="B343" s="423" t="s">
        <v>406</v>
      </c>
      <c r="C343" s="424" t="s">
        <v>410</v>
      </c>
      <c r="D343" s="425" t="s">
        <v>636</v>
      </c>
      <c r="E343" s="424" t="s">
        <v>1361</v>
      </c>
      <c r="F343" s="425" t="s">
        <v>1362</v>
      </c>
      <c r="G343" s="424" t="s">
        <v>1327</v>
      </c>
      <c r="H343" s="424" t="s">
        <v>1328</v>
      </c>
      <c r="I343" s="426">
        <v>7.51</v>
      </c>
      <c r="J343" s="426">
        <v>100</v>
      </c>
      <c r="K343" s="427">
        <v>751</v>
      </c>
    </row>
    <row r="344" spans="1:11" ht="14.4" customHeight="1" x14ac:dyDescent="0.3">
      <c r="A344" s="422" t="s">
        <v>405</v>
      </c>
      <c r="B344" s="423" t="s">
        <v>406</v>
      </c>
      <c r="C344" s="424" t="s">
        <v>410</v>
      </c>
      <c r="D344" s="425" t="s">
        <v>636</v>
      </c>
      <c r="E344" s="424" t="s">
        <v>1361</v>
      </c>
      <c r="F344" s="425" t="s">
        <v>1362</v>
      </c>
      <c r="G344" s="424" t="s">
        <v>1329</v>
      </c>
      <c r="H344" s="424" t="s">
        <v>1330</v>
      </c>
      <c r="I344" s="426">
        <v>1.22</v>
      </c>
      <c r="J344" s="426">
        <v>2000</v>
      </c>
      <c r="K344" s="427">
        <v>2438.23</v>
      </c>
    </row>
    <row r="345" spans="1:11" ht="14.4" customHeight="1" x14ac:dyDescent="0.3">
      <c r="A345" s="422" t="s">
        <v>405</v>
      </c>
      <c r="B345" s="423" t="s">
        <v>406</v>
      </c>
      <c r="C345" s="424" t="s">
        <v>410</v>
      </c>
      <c r="D345" s="425" t="s">
        <v>636</v>
      </c>
      <c r="E345" s="424" t="s">
        <v>1361</v>
      </c>
      <c r="F345" s="425" t="s">
        <v>1362</v>
      </c>
      <c r="G345" s="424" t="s">
        <v>1331</v>
      </c>
      <c r="H345" s="424" t="s">
        <v>1332</v>
      </c>
      <c r="I345" s="426">
        <v>0.81</v>
      </c>
      <c r="J345" s="426">
        <v>1000</v>
      </c>
      <c r="K345" s="427">
        <v>807</v>
      </c>
    </row>
    <row r="346" spans="1:11" ht="14.4" customHeight="1" x14ac:dyDescent="0.3">
      <c r="A346" s="422" t="s">
        <v>405</v>
      </c>
      <c r="B346" s="423" t="s">
        <v>406</v>
      </c>
      <c r="C346" s="424" t="s">
        <v>410</v>
      </c>
      <c r="D346" s="425" t="s">
        <v>636</v>
      </c>
      <c r="E346" s="424" t="s">
        <v>1361</v>
      </c>
      <c r="F346" s="425" t="s">
        <v>1362</v>
      </c>
      <c r="G346" s="424" t="s">
        <v>1333</v>
      </c>
      <c r="H346" s="424" t="s">
        <v>1334</v>
      </c>
      <c r="I346" s="426">
        <v>0.81</v>
      </c>
      <c r="J346" s="426">
        <v>4000</v>
      </c>
      <c r="K346" s="427">
        <v>3228.3900000000003</v>
      </c>
    </row>
    <row r="347" spans="1:11" ht="14.4" customHeight="1" x14ac:dyDescent="0.3">
      <c r="A347" s="422" t="s">
        <v>405</v>
      </c>
      <c r="B347" s="423" t="s">
        <v>406</v>
      </c>
      <c r="C347" s="424" t="s">
        <v>410</v>
      </c>
      <c r="D347" s="425" t="s">
        <v>636</v>
      </c>
      <c r="E347" s="424" t="s">
        <v>1361</v>
      </c>
      <c r="F347" s="425" t="s">
        <v>1362</v>
      </c>
      <c r="G347" s="424" t="s">
        <v>1335</v>
      </c>
      <c r="H347" s="424" t="s">
        <v>1336</v>
      </c>
      <c r="I347" s="426">
        <v>1.8999999999999997</v>
      </c>
      <c r="J347" s="426">
        <v>2400</v>
      </c>
      <c r="K347" s="427">
        <v>4559.28</v>
      </c>
    </row>
    <row r="348" spans="1:11" ht="14.4" customHeight="1" x14ac:dyDescent="0.3">
      <c r="A348" s="422" t="s">
        <v>405</v>
      </c>
      <c r="B348" s="423" t="s">
        <v>406</v>
      </c>
      <c r="C348" s="424" t="s">
        <v>410</v>
      </c>
      <c r="D348" s="425" t="s">
        <v>636</v>
      </c>
      <c r="E348" s="424" t="s">
        <v>1361</v>
      </c>
      <c r="F348" s="425" t="s">
        <v>1362</v>
      </c>
      <c r="G348" s="424" t="s">
        <v>1337</v>
      </c>
      <c r="H348" s="424" t="s">
        <v>1338</v>
      </c>
      <c r="I348" s="426">
        <v>0.71</v>
      </c>
      <c r="J348" s="426">
        <v>20000</v>
      </c>
      <c r="K348" s="427">
        <v>14200</v>
      </c>
    </row>
    <row r="349" spans="1:11" ht="14.4" customHeight="1" x14ac:dyDescent="0.3">
      <c r="A349" s="422" t="s">
        <v>405</v>
      </c>
      <c r="B349" s="423" t="s">
        <v>406</v>
      </c>
      <c r="C349" s="424" t="s">
        <v>410</v>
      </c>
      <c r="D349" s="425" t="s">
        <v>636</v>
      </c>
      <c r="E349" s="424" t="s">
        <v>1361</v>
      </c>
      <c r="F349" s="425" t="s">
        <v>1362</v>
      </c>
      <c r="G349" s="424" t="s">
        <v>1339</v>
      </c>
      <c r="H349" s="424" t="s">
        <v>1340</v>
      </c>
      <c r="I349" s="426">
        <v>0.71</v>
      </c>
      <c r="J349" s="426">
        <v>1440</v>
      </c>
      <c r="K349" s="427">
        <v>1022.4</v>
      </c>
    </row>
    <row r="350" spans="1:11" ht="14.4" customHeight="1" x14ac:dyDescent="0.3">
      <c r="A350" s="422" t="s">
        <v>405</v>
      </c>
      <c r="B350" s="423" t="s">
        <v>406</v>
      </c>
      <c r="C350" s="424" t="s">
        <v>410</v>
      </c>
      <c r="D350" s="425" t="s">
        <v>636</v>
      </c>
      <c r="E350" s="424" t="s">
        <v>1361</v>
      </c>
      <c r="F350" s="425" t="s">
        <v>1362</v>
      </c>
      <c r="G350" s="424" t="s">
        <v>1341</v>
      </c>
      <c r="H350" s="424" t="s">
        <v>1342</v>
      </c>
      <c r="I350" s="426">
        <v>0.71</v>
      </c>
      <c r="J350" s="426">
        <v>24000</v>
      </c>
      <c r="K350" s="427">
        <v>17040</v>
      </c>
    </row>
    <row r="351" spans="1:11" ht="14.4" customHeight="1" x14ac:dyDescent="0.3">
      <c r="A351" s="422" t="s">
        <v>405</v>
      </c>
      <c r="B351" s="423" t="s">
        <v>406</v>
      </c>
      <c r="C351" s="424" t="s">
        <v>410</v>
      </c>
      <c r="D351" s="425" t="s">
        <v>636</v>
      </c>
      <c r="E351" s="424" t="s">
        <v>1361</v>
      </c>
      <c r="F351" s="425" t="s">
        <v>1362</v>
      </c>
      <c r="G351" s="424" t="s">
        <v>1343</v>
      </c>
      <c r="H351" s="424" t="s">
        <v>1344</v>
      </c>
      <c r="I351" s="426">
        <v>0.71</v>
      </c>
      <c r="J351" s="426">
        <v>11000</v>
      </c>
      <c r="K351" s="427">
        <v>7810</v>
      </c>
    </row>
    <row r="352" spans="1:11" ht="14.4" customHeight="1" x14ac:dyDescent="0.3">
      <c r="A352" s="422" t="s">
        <v>405</v>
      </c>
      <c r="B352" s="423" t="s">
        <v>406</v>
      </c>
      <c r="C352" s="424" t="s">
        <v>410</v>
      </c>
      <c r="D352" s="425" t="s">
        <v>636</v>
      </c>
      <c r="E352" s="424" t="s">
        <v>1361</v>
      </c>
      <c r="F352" s="425" t="s">
        <v>1362</v>
      </c>
      <c r="G352" s="424" t="s">
        <v>1345</v>
      </c>
      <c r="H352" s="424" t="s">
        <v>1346</v>
      </c>
      <c r="I352" s="426">
        <v>12.59</v>
      </c>
      <c r="J352" s="426">
        <v>50</v>
      </c>
      <c r="K352" s="427">
        <v>629.5</v>
      </c>
    </row>
    <row r="353" spans="1:11" ht="14.4" customHeight="1" thickBot="1" x14ac:dyDescent="0.35">
      <c r="A353" s="428" t="s">
        <v>405</v>
      </c>
      <c r="B353" s="429" t="s">
        <v>406</v>
      </c>
      <c r="C353" s="430" t="s">
        <v>410</v>
      </c>
      <c r="D353" s="431" t="s">
        <v>636</v>
      </c>
      <c r="E353" s="430" t="s">
        <v>1361</v>
      </c>
      <c r="F353" s="431" t="s">
        <v>1362</v>
      </c>
      <c r="G353" s="430" t="s">
        <v>1347</v>
      </c>
      <c r="H353" s="430" t="s">
        <v>1348</v>
      </c>
      <c r="I353" s="432">
        <v>0.96</v>
      </c>
      <c r="J353" s="432">
        <v>800</v>
      </c>
      <c r="K353" s="433">
        <v>764.72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7">
        <v>930</v>
      </c>
      <c r="L3" s="502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8" t="s">
        <v>174</v>
      </c>
      <c r="L4" s="502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89"/>
      <c r="L5" s="502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55.2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6.4</v>
      </c>
      <c r="G6" s="258">
        <f xml:space="preserve">
TRUNC(IF($A$4&lt;=12,SUMIFS('ON Data'!O:O,'ON Data'!$D:$D,$A$4,'ON Data'!$E:$E,1),SUMIFS('ON Data'!O:O,'ON Data'!$E:$E,1)/'ON Data'!$D$3),1)</f>
        <v>0.2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7</v>
      </c>
      <c r="J6" s="258">
        <f xml:space="preserve">
TRUNC(IF($A$4&lt;=12,SUMIFS('ON Data'!Y:Y,'ON Data'!$D:$D,$A$4,'ON Data'!$E:$E,1),SUMIFS('ON Data'!Y:Y,'ON Data'!$E:$E,1)/'ON Data'!$D$3),1)</f>
        <v>12.7</v>
      </c>
      <c r="K6" s="490">
        <f xml:space="preserve">
TRUNC(IF($A$4&lt;=12,SUMIFS('ON Data'!AW:AW,'ON Data'!$D:$D,$A$4,'ON Data'!$E:$E,1),SUMIFS('ON Data'!AW:AW,'ON Data'!$E:$E,1)/'ON Data'!$D$3),1)</f>
        <v>0.9</v>
      </c>
      <c r="L6" s="502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0"/>
      <c r="L7" s="502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0"/>
      <c r="L8" s="502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1"/>
      <c r="L9" s="502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2"/>
      <c r="L10" s="502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35519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688</v>
      </c>
      <c r="E11" s="240">
        <f xml:space="preserve">
IF($A$4&lt;=12,SUMIFS('ON Data'!L:L,'ON Data'!$D:$D,$A$4,'ON Data'!$E:$E,2),SUMIFS('ON Data'!L:L,'ON Data'!$E:$E,2))</f>
        <v>2962.3999999999996</v>
      </c>
      <c r="F11" s="240">
        <f xml:space="preserve">
IF($A$4&lt;=12,SUMIFS('ON Data'!M:M,'ON Data'!$D:$D,$A$4,'ON Data'!$E:$E,2),SUMIFS('ON Data'!M:M,'ON Data'!$E:$E,2))</f>
        <v>4334.2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13528</v>
      </c>
      <c r="I11" s="240">
        <f xml:space="preserve">
IF($A$4&lt;=12,SUMIFS('ON Data'!Q:Q,'ON Data'!$D:$D,$A$4,'ON Data'!$E:$E,2),SUMIFS('ON Data'!Q:Q,'ON Data'!$E:$E,2))</f>
        <v>4632</v>
      </c>
      <c r="J11" s="240">
        <f xml:space="preserve">
IF($A$4&lt;=12,SUMIFS('ON Data'!Y:Y,'ON Data'!$D:$D,$A$4,'ON Data'!$E:$E,2),SUMIFS('ON Data'!Y:Y,'ON Data'!$E:$E,2))</f>
        <v>8501.4</v>
      </c>
      <c r="K11" s="493">
        <f xml:space="preserve">
IF($A$4&lt;=12,SUMIFS('ON Data'!AW:AW,'ON Data'!$D:$D,$A$4,'ON Data'!$E:$E,2),SUMIFS('ON Data'!AW:AW,'ON Data'!$E:$E,2))</f>
        <v>649.79999999999995</v>
      </c>
      <c r="L11" s="502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3">
        <f xml:space="preserve">
IF($A$4&lt;=12,SUMIFS('ON Data'!AW:AW,'ON Data'!$D:$D,$A$4,'ON Data'!$E:$E,3),SUMIFS('ON Data'!AW:AW,'ON Data'!$E:$E,3))</f>
        <v>0</v>
      </c>
      <c r="L12" s="502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3">
        <f xml:space="preserve">
IF($A$4&lt;=12,SUMIFS('ON Data'!AW:AW,'ON Data'!$D:$D,$A$4,'ON Data'!$E:$E,4),SUMIFS('ON Data'!AW:AW,'ON Data'!$E:$E,4))</f>
        <v>0</v>
      </c>
      <c r="L13" s="502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446.5</v>
      </c>
      <c r="C14" s="242">
        <f xml:space="preserve">
IF($A$4&lt;=12,SUMIFS('ON Data'!G:G,'ON Data'!$D:$D,$A$4,'ON Data'!$E:$E,5),SUMIFS('ON Data'!G:G,'ON Data'!$E:$E,5))</f>
        <v>446.5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4">
        <f xml:space="preserve">
IF($A$4&lt;=12,SUMIFS('ON Data'!AW:AW,'ON Data'!$D:$D,$A$4,'ON Data'!$E:$E,5),SUMIFS('ON Data'!AW:AW,'ON Data'!$E:$E,5))</f>
        <v>0</v>
      </c>
      <c r="L14" s="502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5"/>
      <c r="L15" s="502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3">
        <f xml:space="preserve">
IF($A$4&lt;=12,SUMIFS('ON Data'!AW:AW,'ON Data'!$D:$D,$A$4,'ON Data'!$E:$E,7),SUMIFS('ON Data'!AW:AW,'ON Data'!$E:$E,7))</f>
        <v>0</v>
      </c>
      <c r="L16" s="502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3">
        <f xml:space="preserve">
IF($A$4&lt;=12,SUMIFS('ON Data'!AW:AW,'ON Data'!$D:$D,$A$4,'ON Data'!$E:$E,8),SUMIFS('ON Data'!AW:AW,'ON Data'!$E:$E,8))</f>
        <v>0</v>
      </c>
      <c r="L17" s="502"/>
    </row>
    <row r="18" spans="1:12" x14ac:dyDescent="0.3">
      <c r="A18" s="223" t="s">
        <v>164</v>
      </c>
      <c r="B18" s="238">
        <f xml:space="preserve">
B19-B16-B17</f>
        <v>46296</v>
      </c>
      <c r="C18" s="239">
        <f t="shared" ref="C18:E18" si="0" xml:space="preserve">
C19-C16-C17</f>
        <v>0</v>
      </c>
      <c r="D18" s="240">
        <f t="shared" si="0"/>
        <v>0</v>
      </c>
      <c r="E18" s="240">
        <f t="shared" si="0"/>
        <v>9150</v>
      </c>
      <c r="F18" s="240">
        <f t="shared" ref="F18:J18" si="1" xml:space="preserve">
F19-F16-F17</f>
        <v>5854</v>
      </c>
      <c r="G18" s="240">
        <f t="shared" si="1"/>
        <v>0</v>
      </c>
      <c r="H18" s="240">
        <f t="shared" si="1"/>
        <v>24192</v>
      </c>
      <c r="I18" s="240">
        <f t="shared" si="1"/>
        <v>7100</v>
      </c>
      <c r="J18" s="240">
        <f t="shared" si="1"/>
        <v>0</v>
      </c>
      <c r="K18" s="493">
        <f t="shared" ref="K18" si="2" xml:space="preserve">
K19-K16-K17</f>
        <v>0</v>
      </c>
      <c r="L18" s="502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46296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Data'!L:L,'ON Data'!$D:$D,$A$4,'ON Data'!$E:$E,9),SUMIFS('ON Data'!L:L,'ON Data'!$E:$E,9))</f>
        <v>9150</v>
      </c>
      <c r="F19" s="249">
        <f xml:space="preserve">
IF($A$4&lt;=12,SUMIFS('ON Data'!M:M,'ON Data'!$D:$D,$A$4,'ON Data'!$E:$E,9),SUMIFS('ON Data'!M:M,'ON Data'!$E:$E,9))</f>
        <v>5854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24192</v>
      </c>
      <c r="I19" s="249">
        <f xml:space="preserve">
IF($A$4&lt;=12,SUMIFS('ON Data'!Q:Q,'ON Data'!$D:$D,$A$4,'ON Data'!$E:$E,9),SUMIFS('ON Data'!Q:Q,'ON Data'!$E:$E,9))</f>
        <v>7100</v>
      </c>
      <c r="J19" s="249">
        <f xml:space="preserve">
IF($A$4&lt;=12,SUMIFS('ON Data'!Y:Y,'ON Data'!$D:$D,$A$4,'ON Data'!$E:$E,9),SUMIFS('ON Data'!Y:Y,'ON Data'!$E:$E,9))</f>
        <v>0</v>
      </c>
      <c r="K19" s="496">
        <f xml:space="preserve">
IF($A$4&lt;=12,SUMIFS('ON Data'!AW:AW,'ON Data'!$D:$D,$A$4,'ON Data'!$E:$E,9),SUMIFS('ON Data'!AW:AW,'ON Data'!$E:$E,9))</f>
        <v>0</v>
      </c>
      <c r="L19" s="502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6633098</v>
      </c>
      <c r="C20" s="251">
        <f xml:space="preserve">
IF($A$4&lt;=12,SUMIFS('ON Data'!G:G,'ON Data'!$D:$D,$A$4,'ON Data'!$E:$E,6),SUMIFS('ON Data'!G:G,'ON Data'!$E:$E,6))</f>
        <v>74110</v>
      </c>
      <c r="D20" s="252">
        <f xml:space="preserve">
IF($A$4&lt;=12,SUMIFS('ON Data'!H:H,'ON Data'!$D:$D,$A$4,'ON Data'!$E:$E,6),SUMIFS('ON Data'!H:H,'ON Data'!$E:$E,6))</f>
        <v>61200</v>
      </c>
      <c r="E20" s="252">
        <f xml:space="preserve">
IF($A$4&lt;=12,SUMIFS('ON Data'!L:L,'ON Data'!$D:$D,$A$4,'ON Data'!$E:$E,6),SUMIFS('ON Data'!L:L,'ON Data'!$E:$E,6))</f>
        <v>558859</v>
      </c>
      <c r="F20" s="252">
        <f xml:space="preserve">
IF($A$4&lt;=12,SUMIFS('ON Data'!M:M,'ON Data'!$D:$D,$A$4,'ON Data'!$E:$E,6),SUMIFS('ON Data'!M:M,'ON Data'!$E:$E,6))</f>
        <v>1444546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2221466</v>
      </c>
      <c r="I20" s="252">
        <f xml:space="preserve">
IF($A$4&lt;=12,SUMIFS('ON Data'!Q:Q,'ON Data'!$D:$D,$A$4,'ON Data'!$E:$E,6),SUMIFS('ON Data'!Q:Q,'ON Data'!$E:$E,6))</f>
        <v>933567</v>
      </c>
      <c r="J20" s="252">
        <f xml:space="preserve">
IF($A$4&lt;=12,SUMIFS('ON Data'!Y:Y,'ON Data'!$D:$D,$A$4,'ON Data'!$E:$E,6),SUMIFS('ON Data'!Y:Y,'ON Data'!$E:$E,6))</f>
        <v>1238691</v>
      </c>
      <c r="K20" s="497">
        <f xml:space="preserve">
IF($A$4&lt;=12,SUMIFS('ON Data'!AW:AW,'ON Data'!$D:$D,$A$4,'ON Data'!$E:$E,6),SUMIFS('ON Data'!AW:AW,'ON Data'!$E:$E,6))</f>
        <v>68576</v>
      </c>
      <c r="L20" s="502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2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2"/>
    </row>
    <row r="23" spans="1:12" ht="15" hidden="1" outlineLevel="1" thickBot="1" x14ac:dyDescent="0.35">
      <c r="A23" s="226" t="s">
        <v>55</v>
      </c>
      <c r="B23" s="241">
        <f xml:space="preserve">
IF(B21="","",B20-B21)</f>
        <v>6633098</v>
      </c>
      <c r="C23" s="242">
        <f t="shared" ref="C23:E23" si="5" xml:space="preserve">
IF(C21="","",C20-C21)</f>
        <v>74110</v>
      </c>
      <c r="D23" s="243">
        <f t="shared" si="5"/>
        <v>61200</v>
      </c>
      <c r="E23" s="243">
        <f t="shared" si="5"/>
        <v>558859</v>
      </c>
      <c r="F23" s="243">
        <f t="shared" ref="F23:J23" si="6" xml:space="preserve">
IF(F21="","",F20-F21)</f>
        <v>1444546</v>
      </c>
      <c r="G23" s="243">
        <f t="shared" si="6"/>
        <v>32083</v>
      </c>
      <c r="H23" s="243">
        <f t="shared" si="6"/>
        <v>2221466</v>
      </c>
      <c r="I23" s="243">
        <f t="shared" si="6"/>
        <v>933567</v>
      </c>
      <c r="J23" s="243">
        <f t="shared" si="6"/>
        <v>1238691</v>
      </c>
      <c r="L23" s="502"/>
    </row>
    <row r="24" spans="1:12" x14ac:dyDescent="0.3">
      <c r="A24" s="220" t="s">
        <v>166</v>
      </c>
      <c r="B24" s="267" t="s">
        <v>3</v>
      </c>
      <c r="C24" s="503" t="s">
        <v>177</v>
      </c>
      <c r="D24" s="473"/>
      <c r="E24" s="474"/>
      <c r="F24" s="474"/>
      <c r="G24" s="475" t="s">
        <v>178</v>
      </c>
      <c r="H24" s="476"/>
      <c r="I24" s="476"/>
      <c r="J24" s="476"/>
      <c r="K24" s="498" t="s">
        <v>179</v>
      </c>
      <c r="L24" s="502"/>
    </row>
    <row r="25" spans="1:12" x14ac:dyDescent="0.3">
      <c r="A25" s="221" t="s">
        <v>60</v>
      </c>
      <c r="B25" s="238">
        <f xml:space="preserve">
SUM(C25:K25)</f>
        <v>15110</v>
      </c>
      <c r="C25" s="504">
        <f xml:space="preserve">
IF($A$4&lt;=12,SUMIFS('ON Data'!J:J,'ON Data'!$D:$D,$A$4,'ON Data'!$E:$E,10),SUMIFS('ON Data'!J:J,'ON Data'!$E:$E,10))</f>
        <v>9220</v>
      </c>
      <c r="D25" s="477"/>
      <c r="E25" s="478"/>
      <c r="F25" s="478"/>
      <c r="G25" s="479">
        <f xml:space="preserve">
IF($A$4&lt;=12,SUMIFS('ON Data'!O:O,'ON Data'!$D:$D,$A$4,'ON Data'!$E:$E,10),SUMIFS('ON Data'!O:O,'ON Data'!$E:$E,10))</f>
        <v>5890</v>
      </c>
      <c r="H25" s="478"/>
      <c r="I25" s="478"/>
      <c r="J25" s="478"/>
      <c r="K25" s="499">
        <f xml:space="preserve">
IF($A$4&lt;=12,SUMIFS('ON Data'!AW:AW,'ON Data'!$D:$D,$A$4,'ON Data'!$E:$E,10),SUMIFS('ON Data'!AW:AW,'ON Data'!$E:$E,10))</f>
        <v>0</v>
      </c>
      <c r="L25" s="502"/>
    </row>
    <row r="26" spans="1:12" x14ac:dyDescent="0.3">
      <c r="A26" s="227" t="s">
        <v>176</v>
      </c>
      <c r="B26" s="247">
        <f xml:space="preserve">
SUM(C26:K26)</f>
        <v>40814.24936386769</v>
      </c>
      <c r="C26" s="504">
        <f xml:space="preserve">
IF($A$4&lt;=12,SUMIFS('ON Data'!J:J,'ON Data'!$D:$D,$A$4,'ON Data'!$E:$E,11),SUMIFS('ON Data'!J:J,'ON Data'!$E:$E,11))</f>
        <v>27480.916030534354</v>
      </c>
      <c r="D26" s="477"/>
      <c r="E26" s="478"/>
      <c r="F26" s="478"/>
      <c r="G26" s="480">
        <f xml:space="preserve">
IF($A$4&lt;=12,SUMIFS('ON Data'!O:O,'ON Data'!$D:$D,$A$4,'ON Data'!$E:$E,11),SUMIFS('ON Data'!O:O,'ON Data'!$E:$E,11))</f>
        <v>13333.333333333334</v>
      </c>
      <c r="H26" s="481"/>
      <c r="I26" s="481"/>
      <c r="J26" s="481"/>
      <c r="K26" s="499">
        <f xml:space="preserve">
IF($A$4&lt;=12,SUMIFS('ON Data'!AW:AW,'ON Data'!$D:$D,$A$4,'ON Data'!$E:$E,11),SUMIFS('ON Data'!AW:AW,'ON Data'!$E:$E,11))</f>
        <v>0</v>
      </c>
      <c r="L26" s="502"/>
    </row>
    <row r="27" spans="1:12" x14ac:dyDescent="0.3">
      <c r="A27" s="227" t="s">
        <v>62</v>
      </c>
      <c r="B27" s="268">
        <f xml:space="preserve">
IF(B26=0,0,B25/B26)</f>
        <v>0.37021384039900246</v>
      </c>
      <c r="C27" s="505">
        <f xml:space="preserve">
IF(C26=0,0,C25/C26)</f>
        <v>0.3355055555555555</v>
      </c>
      <c r="D27" s="482"/>
      <c r="E27" s="478"/>
      <c r="F27" s="478"/>
      <c r="G27" s="483">
        <f xml:space="preserve">
IF(G26=0,0,G25/G26)</f>
        <v>0.44174999999999998</v>
      </c>
      <c r="H27" s="478"/>
      <c r="I27" s="478"/>
      <c r="J27" s="478"/>
      <c r="K27" s="500">
        <f xml:space="preserve">
IF(K26=0,0,K25/K26)</f>
        <v>0</v>
      </c>
      <c r="L27" s="502"/>
    </row>
    <row r="28" spans="1:12" ht="15" thickBot="1" x14ac:dyDescent="0.35">
      <c r="A28" s="227" t="s">
        <v>175</v>
      </c>
      <c r="B28" s="247">
        <f xml:space="preserve">
SUM(C28:K28)</f>
        <v>25704.24936386769</v>
      </c>
      <c r="C28" s="506">
        <f xml:space="preserve">
C26-C25</f>
        <v>18260.916030534354</v>
      </c>
      <c r="D28" s="484"/>
      <c r="E28" s="485"/>
      <c r="F28" s="485"/>
      <c r="G28" s="486">
        <f xml:space="preserve">
G26-G25</f>
        <v>7443.3333333333339</v>
      </c>
      <c r="H28" s="485"/>
      <c r="I28" s="485"/>
      <c r="J28" s="485"/>
      <c r="K28" s="501">
        <f xml:space="preserve">
K26-K25</f>
        <v>0</v>
      </c>
      <c r="L28" s="502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1364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4</v>
      </c>
      <c r="F3" s="208">
        <f>SUMIF($E5:$E1048576,"&lt;10",F5:F1048576)</f>
        <v>6715580.2999999989</v>
      </c>
      <c r="G3" s="208">
        <f t="shared" ref="G3:AW3" si="0">SUMIF($E5:$E1048576,"&lt;10",G5:G1048576)</f>
        <v>74556.5</v>
      </c>
      <c r="H3" s="208">
        <f t="shared" si="0"/>
        <v>61892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570990.59999999986</v>
      </c>
      <c r="M3" s="208">
        <f t="shared" si="0"/>
        <v>1454760.1</v>
      </c>
      <c r="N3" s="208">
        <f t="shared" si="0"/>
        <v>0</v>
      </c>
      <c r="O3" s="208">
        <f t="shared" si="0"/>
        <v>32307.100000000002</v>
      </c>
      <c r="P3" s="208">
        <f t="shared" si="0"/>
        <v>2259274</v>
      </c>
      <c r="Q3" s="208">
        <f t="shared" si="0"/>
        <v>945327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1247243.3999999999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69229.599999999991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1367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8065662.2400000002</v>
      </c>
      <c r="C3" s="201">
        <f t="shared" ref="C3:R3" si="0">SUBTOTAL(9,C6:C1048576)</f>
        <v>7</v>
      </c>
      <c r="D3" s="201">
        <f>SUBTOTAL(9,D6:D1048576)/2</f>
        <v>7542600.1600000001</v>
      </c>
      <c r="E3" s="201">
        <f t="shared" si="0"/>
        <v>6.6372209292980591</v>
      </c>
      <c r="F3" s="201">
        <f>SUBTOTAL(9,F6:F1048576)/2</f>
        <v>7590273.3699999992</v>
      </c>
      <c r="G3" s="202">
        <f>IF(B3&lt;&gt;0,F3/B3,"")</f>
        <v>0.94106015651853026</v>
      </c>
      <c r="H3" s="203">
        <f t="shared" si="0"/>
        <v>943437</v>
      </c>
      <c r="I3" s="201">
        <f t="shared" si="0"/>
        <v>2</v>
      </c>
      <c r="J3" s="201">
        <f t="shared" si="0"/>
        <v>1006216</v>
      </c>
      <c r="K3" s="201">
        <f t="shared" si="0"/>
        <v>2.0787176430769514</v>
      </c>
      <c r="L3" s="201">
        <f t="shared" si="0"/>
        <v>823096</v>
      </c>
      <c r="M3" s="204">
        <f>IF(H3&lt;&gt;0,L3/H3,"")</f>
        <v>0.87244405296803074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7"/>
      <c r="B5" s="508">
        <v>2014</v>
      </c>
      <c r="C5" s="509"/>
      <c r="D5" s="509">
        <v>2015</v>
      </c>
      <c r="E5" s="509"/>
      <c r="F5" s="509">
        <v>2016</v>
      </c>
      <c r="G5" s="510" t="s">
        <v>2</v>
      </c>
      <c r="H5" s="508">
        <v>2014</v>
      </c>
      <c r="I5" s="509"/>
      <c r="J5" s="509">
        <v>2015</v>
      </c>
      <c r="K5" s="509"/>
      <c r="L5" s="509">
        <v>2016</v>
      </c>
      <c r="M5" s="510" t="s">
        <v>2</v>
      </c>
      <c r="N5" s="508">
        <v>2014</v>
      </c>
      <c r="O5" s="509"/>
      <c r="P5" s="509">
        <v>2015</v>
      </c>
      <c r="Q5" s="509"/>
      <c r="R5" s="509">
        <v>2016</v>
      </c>
      <c r="S5" s="510" t="s">
        <v>2</v>
      </c>
    </row>
    <row r="6" spans="1:19" ht="14.4" customHeight="1" x14ac:dyDescent="0.3">
      <c r="A6" s="452" t="s">
        <v>1365</v>
      </c>
      <c r="B6" s="511">
        <v>5742058.8600000031</v>
      </c>
      <c r="C6" s="417">
        <v>1</v>
      </c>
      <c r="D6" s="511">
        <v>5278089.0299999993</v>
      </c>
      <c r="E6" s="417">
        <v>0.91919800174253119</v>
      </c>
      <c r="F6" s="511">
        <v>5320287.7799999984</v>
      </c>
      <c r="G6" s="439">
        <v>0.92654706433991441</v>
      </c>
      <c r="H6" s="511">
        <v>561879</v>
      </c>
      <c r="I6" s="417">
        <v>1</v>
      </c>
      <c r="J6" s="511">
        <v>663908</v>
      </c>
      <c r="K6" s="417">
        <v>1.1815853591253633</v>
      </c>
      <c r="L6" s="511">
        <v>485563</v>
      </c>
      <c r="M6" s="439">
        <v>0.86417716269873046</v>
      </c>
      <c r="N6" s="511"/>
      <c r="O6" s="417"/>
      <c r="P6" s="511"/>
      <c r="Q6" s="417"/>
      <c r="R6" s="511"/>
      <c r="S6" s="463"/>
    </row>
    <row r="7" spans="1:19" ht="14.4" customHeight="1" thickBot="1" x14ac:dyDescent="0.35">
      <c r="A7" s="513" t="s">
        <v>1366</v>
      </c>
      <c r="B7" s="512">
        <v>2323603.379999999</v>
      </c>
      <c r="C7" s="429">
        <v>1</v>
      </c>
      <c r="D7" s="512">
        <v>2264511.13</v>
      </c>
      <c r="E7" s="429">
        <v>0.97456870199594947</v>
      </c>
      <c r="F7" s="512">
        <v>2269985.5900000017</v>
      </c>
      <c r="G7" s="440">
        <v>0.97692472370220207</v>
      </c>
      <c r="H7" s="512">
        <v>381558</v>
      </c>
      <c r="I7" s="429">
        <v>1</v>
      </c>
      <c r="J7" s="512">
        <v>342308</v>
      </c>
      <c r="K7" s="429">
        <v>0.89713228395158795</v>
      </c>
      <c r="L7" s="512">
        <v>337533</v>
      </c>
      <c r="M7" s="440">
        <v>0.88461780384633526</v>
      </c>
      <c r="N7" s="512"/>
      <c r="O7" s="429"/>
      <c r="P7" s="512"/>
      <c r="Q7" s="429"/>
      <c r="R7" s="512"/>
      <c r="S7" s="464"/>
    </row>
    <row r="8" spans="1:19" ht="14.4" customHeight="1" thickBot="1" x14ac:dyDescent="0.35"/>
    <row r="9" spans="1:19" ht="14.4" customHeight="1" x14ac:dyDescent="0.3">
      <c r="A9" s="452" t="s">
        <v>410</v>
      </c>
      <c r="B9" s="511">
        <v>568260</v>
      </c>
      <c r="C9" s="417">
        <v>1</v>
      </c>
      <c r="D9" s="511">
        <v>574933.36999999988</v>
      </c>
      <c r="E9" s="417">
        <v>1.0117435152922956</v>
      </c>
      <c r="F9" s="511">
        <v>487223.35999999993</v>
      </c>
      <c r="G9" s="439">
        <v>0.85739513602928219</v>
      </c>
      <c r="H9" s="511"/>
      <c r="I9" s="417"/>
      <c r="J9" s="511"/>
      <c r="K9" s="417"/>
      <c r="L9" s="511"/>
      <c r="M9" s="439"/>
      <c r="N9" s="511"/>
      <c r="O9" s="417"/>
      <c r="P9" s="511"/>
      <c r="Q9" s="417"/>
      <c r="R9" s="511"/>
      <c r="S9" s="463"/>
    </row>
    <row r="10" spans="1:19" ht="14.4" customHeight="1" x14ac:dyDescent="0.3">
      <c r="A10" s="516" t="s">
        <v>1368</v>
      </c>
      <c r="B10" s="514">
        <v>2323603.379999999</v>
      </c>
      <c r="C10" s="423">
        <v>1</v>
      </c>
      <c r="D10" s="514">
        <v>2264511.13</v>
      </c>
      <c r="E10" s="423">
        <v>0.97456870199594947</v>
      </c>
      <c r="F10" s="514">
        <v>2269985.5900000008</v>
      </c>
      <c r="G10" s="448">
        <v>0.97692472370220163</v>
      </c>
      <c r="H10" s="514"/>
      <c r="I10" s="423"/>
      <c r="J10" s="514"/>
      <c r="K10" s="423"/>
      <c r="L10" s="514"/>
      <c r="M10" s="448"/>
      <c r="N10" s="514"/>
      <c r="O10" s="423"/>
      <c r="P10" s="514"/>
      <c r="Q10" s="423"/>
      <c r="R10" s="514"/>
      <c r="S10" s="515"/>
    </row>
    <row r="11" spans="1:19" ht="14.4" customHeight="1" x14ac:dyDescent="0.3">
      <c r="A11" s="516" t="s">
        <v>1369</v>
      </c>
      <c r="B11" s="514">
        <v>1279624.4300000002</v>
      </c>
      <c r="C11" s="423">
        <v>1</v>
      </c>
      <c r="D11" s="514">
        <v>1348576.7200000002</v>
      </c>
      <c r="E11" s="423">
        <v>1.0538847871167949</v>
      </c>
      <c r="F11" s="514">
        <v>1293141.0999999999</v>
      </c>
      <c r="G11" s="448">
        <v>1.0105629977695876</v>
      </c>
      <c r="H11" s="514"/>
      <c r="I11" s="423"/>
      <c r="J11" s="514"/>
      <c r="K11" s="423"/>
      <c r="L11" s="514"/>
      <c r="M11" s="448"/>
      <c r="N11" s="514"/>
      <c r="O11" s="423"/>
      <c r="P11" s="514"/>
      <c r="Q11" s="423"/>
      <c r="R11" s="514"/>
      <c r="S11" s="515"/>
    </row>
    <row r="12" spans="1:19" ht="14.4" customHeight="1" x14ac:dyDescent="0.3">
      <c r="A12" s="516" t="s">
        <v>1370</v>
      </c>
      <c r="B12" s="514">
        <v>1472628.89</v>
      </c>
      <c r="C12" s="423">
        <v>1</v>
      </c>
      <c r="D12" s="514">
        <v>1194867.8299999998</v>
      </c>
      <c r="E12" s="423">
        <v>0.81138421099425795</v>
      </c>
      <c r="F12" s="514">
        <v>1430632.1700000004</v>
      </c>
      <c r="G12" s="448">
        <v>0.97148180353843283</v>
      </c>
      <c r="H12" s="514"/>
      <c r="I12" s="423"/>
      <c r="J12" s="514"/>
      <c r="K12" s="423"/>
      <c r="L12" s="514"/>
      <c r="M12" s="448"/>
      <c r="N12" s="514"/>
      <c r="O12" s="423"/>
      <c r="P12" s="514"/>
      <c r="Q12" s="423"/>
      <c r="R12" s="514"/>
      <c r="S12" s="515"/>
    </row>
    <row r="13" spans="1:19" ht="14.4" customHeight="1" thickBot="1" x14ac:dyDescent="0.35">
      <c r="A13" s="513" t="s">
        <v>1371</v>
      </c>
      <c r="B13" s="512">
        <v>2421545.5399999991</v>
      </c>
      <c r="C13" s="429">
        <v>1</v>
      </c>
      <c r="D13" s="512">
        <v>2159711.1100000003</v>
      </c>
      <c r="E13" s="429">
        <v>0.8918730101602802</v>
      </c>
      <c r="F13" s="512">
        <v>2109291.1499999994</v>
      </c>
      <c r="G13" s="440">
        <v>0.87105161359055017</v>
      </c>
      <c r="H13" s="512"/>
      <c r="I13" s="429"/>
      <c r="J13" s="512"/>
      <c r="K13" s="429"/>
      <c r="L13" s="512"/>
      <c r="M13" s="440"/>
      <c r="N13" s="512"/>
      <c r="O13" s="429"/>
      <c r="P13" s="512"/>
      <c r="Q13" s="429"/>
      <c r="R13" s="512"/>
      <c r="S13" s="464"/>
    </row>
    <row r="14" spans="1:19" ht="14.4" customHeight="1" x14ac:dyDescent="0.3">
      <c r="A14" s="517" t="s">
        <v>1372</v>
      </c>
    </row>
    <row r="15" spans="1:19" ht="14.4" customHeight="1" x14ac:dyDescent="0.3">
      <c r="A15" s="518" t="s">
        <v>1373</v>
      </c>
    </row>
    <row r="16" spans="1:19" ht="14.4" customHeight="1" x14ac:dyDescent="0.3">
      <c r="A16" s="517" t="s">
        <v>1374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1376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32534</v>
      </c>
      <c r="C3" s="292">
        <f t="shared" si="0"/>
        <v>28545</v>
      </c>
      <c r="D3" s="292">
        <f t="shared" si="0"/>
        <v>30826</v>
      </c>
      <c r="E3" s="203">
        <f t="shared" si="0"/>
        <v>8065662.240000003</v>
      </c>
      <c r="F3" s="201">
        <f t="shared" si="0"/>
        <v>7542600.1599999955</v>
      </c>
      <c r="G3" s="293">
        <f t="shared" si="0"/>
        <v>7590273.3699999982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7"/>
      <c r="B5" s="508">
        <v>2014</v>
      </c>
      <c r="C5" s="509">
        <v>2015</v>
      </c>
      <c r="D5" s="509">
        <v>2016</v>
      </c>
      <c r="E5" s="508">
        <v>2014</v>
      </c>
      <c r="F5" s="509">
        <v>2015</v>
      </c>
      <c r="G5" s="509">
        <v>2016</v>
      </c>
    </row>
    <row r="6" spans="1:7" ht="14.4" customHeight="1" thickBot="1" x14ac:dyDescent="0.35">
      <c r="A6" s="521" t="s">
        <v>1375</v>
      </c>
      <c r="B6" s="441">
        <v>32534</v>
      </c>
      <c r="C6" s="441">
        <v>28545</v>
      </c>
      <c r="D6" s="441">
        <v>30826</v>
      </c>
      <c r="E6" s="519">
        <v>8065662.240000003</v>
      </c>
      <c r="F6" s="519">
        <v>7542600.1599999955</v>
      </c>
      <c r="G6" s="520">
        <v>7590273.3699999982</v>
      </c>
    </row>
    <row r="7" spans="1:7" ht="14.4" customHeight="1" x14ac:dyDescent="0.3">
      <c r="A7" s="517" t="s">
        <v>1372</v>
      </c>
    </row>
    <row r="8" spans="1:7" ht="14.4" customHeight="1" x14ac:dyDescent="0.3">
      <c r="A8" s="518" t="s">
        <v>1373</v>
      </c>
    </row>
    <row r="9" spans="1:7" ht="14.4" customHeight="1" x14ac:dyDescent="0.3">
      <c r="A9" s="517" t="s">
        <v>1374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6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1599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33837</v>
      </c>
      <c r="G3" s="89">
        <f t="shared" si="0"/>
        <v>9009099.2399999965</v>
      </c>
      <c r="H3" s="66"/>
      <c r="I3" s="66"/>
      <c r="J3" s="89">
        <f t="shared" si="0"/>
        <v>29883</v>
      </c>
      <c r="K3" s="89">
        <f t="shared" si="0"/>
        <v>8548816.160000002</v>
      </c>
      <c r="L3" s="66"/>
      <c r="M3" s="66"/>
      <c r="N3" s="89">
        <f t="shared" si="0"/>
        <v>31975</v>
      </c>
      <c r="O3" s="89">
        <f t="shared" si="0"/>
        <v>8413369.370000001</v>
      </c>
      <c r="P3" s="67">
        <f>IF(G3=0,0,O3/G3)</f>
        <v>0.93387464671773379</v>
      </c>
      <c r="Q3" s="90">
        <f>IF(N3=0,0,O3/N3)</f>
        <v>263.12335793588744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1377</v>
      </c>
      <c r="B6" s="417" t="s">
        <v>410</v>
      </c>
      <c r="C6" s="417" t="s">
        <v>1378</v>
      </c>
      <c r="D6" s="417" t="s">
        <v>1379</v>
      </c>
      <c r="E6" s="417"/>
      <c r="F6" s="420"/>
      <c r="G6" s="420"/>
      <c r="H6" s="417"/>
      <c r="I6" s="417"/>
      <c r="J6" s="420">
        <v>1</v>
      </c>
      <c r="K6" s="420">
        <v>333</v>
      </c>
      <c r="L6" s="417"/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1377</v>
      </c>
      <c r="B7" s="423" t="s">
        <v>410</v>
      </c>
      <c r="C7" s="423" t="s">
        <v>1378</v>
      </c>
      <c r="D7" s="423" t="s">
        <v>1380</v>
      </c>
      <c r="E7" s="423"/>
      <c r="F7" s="426">
        <v>22</v>
      </c>
      <c r="G7" s="426">
        <v>2486</v>
      </c>
      <c r="H7" s="423">
        <v>1</v>
      </c>
      <c r="I7" s="423">
        <v>113</v>
      </c>
      <c r="J7" s="426">
        <v>42</v>
      </c>
      <c r="K7" s="426">
        <v>4746</v>
      </c>
      <c r="L7" s="423">
        <v>1.9090909090909092</v>
      </c>
      <c r="M7" s="423">
        <v>113</v>
      </c>
      <c r="N7" s="426">
        <v>61</v>
      </c>
      <c r="O7" s="426">
        <v>6893</v>
      </c>
      <c r="P7" s="448">
        <v>2.7727272727272729</v>
      </c>
      <c r="Q7" s="427">
        <v>113</v>
      </c>
    </row>
    <row r="8" spans="1:17" ht="14.4" customHeight="1" x14ac:dyDescent="0.3">
      <c r="A8" s="422" t="s">
        <v>1377</v>
      </c>
      <c r="B8" s="423" t="s">
        <v>410</v>
      </c>
      <c r="C8" s="423" t="s">
        <v>1378</v>
      </c>
      <c r="D8" s="423" t="s">
        <v>1381</v>
      </c>
      <c r="E8" s="423"/>
      <c r="F8" s="426"/>
      <c r="G8" s="426"/>
      <c r="H8" s="423"/>
      <c r="I8" s="423"/>
      <c r="J8" s="426"/>
      <c r="K8" s="426"/>
      <c r="L8" s="423"/>
      <c r="M8" s="423"/>
      <c r="N8" s="426">
        <v>1</v>
      </c>
      <c r="O8" s="426">
        <v>132</v>
      </c>
      <c r="P8" s="448"/>
      <c r="Q8" s="427">
        <v>132</v>
      </c>
    </row>
    <row r="9" spans="1:17" ht="14.4" customHeight="1" x14ac:dyDescent="0.3">
      <c r="A9" s="422" t="s">
        <v>1377</v>
      </c>
      <c r="B9" s="423" t="s">
        <v>410</v>
      </c>
      <c r="C9" s="423" t="s">
        <v>1378</v>
      </c>
      <c r="D9" s="423" t="s">
        <v>1382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10</v>
      </c>
      <c r="K9" s="426">
        <v>2190</v>
      </c>
      <c r="L9" s="423">
        <v>5</v>
      </c>
      <c r="M9" s="423">
        <v>219</v>
      </c>
      <c r="N9" s="426">
        <v>4</v>
      </c>
      <c r="O9" s="426">
        <v>876</v>
      </c>
      <c r="P9" s="448">
        <v>2</v>
      </c>
      <c r="Q9" s="427">
        <v>219</v>
      </c>
    </row>
    <row r="10" spans="1:17" ht="14.4" customHeight="1" x14ac:dyDescent="0.3">
      <c r="A10" s="422" t="s">
        <v>1377</v>
      </c>
      <c r="B10" s="423" t="s">
        <v>410</v>
      </c>
      <c r="C10" s="423" t="s">
        <v>1378</v>
      </c>
      <c r="D10" s="423" t="s">
        <v>1383</v>
      </c>
      <c r="E10" s="423"/>
      <c r="F10" s="426">
        <v>6</v>
      </c>
      <c r="G10" s="426">
        <v>1416</v>
      </c>
      <c r="H10" s="423">
        <v>1</v>
      </c>
      <c r="I10" s="423">
        <v>236</v>
      </c>
      <c r="J10" s="426">
        <v>7</v>
      </c>
      <c r="K10" s="426">
        <v>1652</v>
      </c>
      <c r="L10" s="423">
        <v>1.1666666666666667</v>
      </c>
      <c r="M10" s="423">
        <v>236</v>
      </c>
      <c r="N10" s="426">
        <v>7</v>
      </c>
      <c r="O10" s="426">
        <v>1652</v>
      </c>
      <c r="P10" s="448">
        <v>1.1666666666666667</v>
      </c>
      <c r="Q10" s="427">
        <v>236</v>
      </c>
    </row>
    <row r="11" spans="1:17" ht="14.4" customHeight="1" x14ac:dyDescent="0.3">
      <c r="A11" s="422" t="s">
        <v>1377</v>
      </c>
      <c r="B11" s="423" t="s">
        <v>410</v>
      </c>
      <c r="C11" s="423" t="s">
        <v>1378</v>
      </c>
      <c r="D11" s="423" t="s">
        <v>1384</v>
      </c>
      <c r="E11" s="423"/>
      <c r="F11" s="426">
        <v>20</v>
      </c>
      <c r="G11" s="426">
        <v>3120</v>
      </c>
      <c r="H11" s="423">
        <v>1</v>
      </c>
      <c r="I11" s="423">
        <v>156</v>
      </c>
      <c r="J11" s="426">
        <v>16</v>
      </c>
      <c r="K11" s="426">
        <v>2496</v>
      </c>
      <c r="L11" s="423">
        <v>0.8</v>
      </c>
      <c r="M11" s="423">
        <v>156</v>
      </c>
      <c r="N11" s="426">
        <v>24</v>
      </c>
      <c r="O11" s="426">
        <v>3744</v>
      </c>
      <c r="P11" s="448">
        <v>1.2</v>
      </c>
      <c r="Q11" s="427">
        <v>156</v>
      </c>
    </row>
    <row r="12" spans="1:17" ht="14.4" customHeight="1" x14ac:dyDescent="0.3">
      <c r="A12" s="422" t="s">
        <v>1377</v>
      </c>
      <c r="B12" s="423" t="s">
        <v>410</v>
      </c>
      <c r="C12" s="423" t="s">
        <v>1378</v>
      </c>
      <c r="D12" s="423" t="s">
        <v>1385</v>
      </c>
      <c r="E12" s="423"/>
      <c r="F12" s="426">
        <v>4</v>
      </c>
      <c r="G12" s="426">
        <v>760</v>
      </c>
      <c r="H12" s="423">
        <v>1</v>
      </c>
      <c r="I12" s="423">
        <v>190</v>
      </c>
      <c r="J12" s="426">
        <v>8</v>
      </c>
      <c r="K12" s="426">
        <v>1520</v>
      </c>
      <c r="L12" s="423">
        <v>2</v>
      </c>
      <c r="M12" s="423">
        <v>190</v>
      </c>
      <c r="N12" s="426">
        <v>10</v>
      </c>
      <c r="O12" s="426">
        <v>1900</v>
      </c>
      <c r="P12" s="448">
        <v>2.5</v>
      </c>
      <c r="Q12" s="427">
        <v>190</v>
      </c>
    </row>
    <row r="13" spans="1:17" ht="14.4" customHeight="1" x14ac:dyDescent="0.3">
      <c r="A13" s="422" t="s">
        <v>1377</v>
      </c>
      <c r="B13" s="423" t="s">
        <v>410</v>
      </c>
      <c r="C13" s="423" t="s">
        <v>1378</v>
      </c>
      <c r="D13" s="423" t="s">
        <v>1386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4</v>
      </c>
      <c r="K13" s="426">
        <v>336</v>
      </c>
      <c r="L13" s="423">
        <v>2</v>
      </c>
      <c r="M13" s="423">
        <v>84</v>
      </c>
      <c r="N13" s="426">
        <v>2</v>
      </c>
      <c r="O13" s="426">
        <v>168</v>
      </c>
      <c r="P13" s="448">
        <v>1</v>
      </c>
      <c r="Q13" s="427">
        <v>84</v>
      </c>
    </row>
    <row r="14" spans="1:17" ht="14.4" customHeight="1" x14ac:dyDescent="0.3">
      <c r="A14" s="422" t="s">
        <v>1377</v>
      </c>
      <c r="B14" s="423" t="s">
        <v>410</v>
      </c>
      <c r="C14" s="423" t="s">
        <v>1378</v>
      </c>
      <c r="D14" s="423" t="s">
        <v>1387</v>
      </c>
      <c r="E14" s="423"/>
      <c r="F14" s="426">
        <v>2</v>
      </c>
      <c r="G14" s="426">
        <v>210</v>
      </c>
      <c r="H14" s="423">
        <v>1</v>
      </c>
      <c r="I14" s="423">
        <v>105</v>
      </c>
      <c r="J14" s="426">
        <v>1</v>
      </c>
      <c r="K14" s="426">
        <v>105</v>
      </c>
      <c r="L14" s="423">
        <v>0.5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1377</v>
      </c>
      <c r="B15" s="423" t="s">
        <v>410</v>
      </c>
      <c r="C15" s="423" t="s">
        <v>1378</v>
      </c>
      <c r="D15" s="423" t="s">
        <v>1388</v>
      </c>
      <c r="E15" s="423"/>
      <c r="F15" s="426">
        <v>52</v>
      </c>
      <c r="G15" s="426">
        <v>30992</v>
      </c>
      <c r="H15" s="423">
        <v>1</v>
      </c>
      <c r="I15" s="423">
        <v>596</v>
      </c>
      <c r="J15" s="426">
        <v>39</v>
      </c>
      <c r="K15" s="426">
        <v>23244</v>
      </c>
      <c r="L15" s="423">
        <v>0.75</v>
      </c>
      <c r="M15" s="423">
        <v>596</v>
      </c>
      <c r="N15" s="426">
        <v>25</v>
      </c>
      <c r="O15" s="426">
        <v>14900</v>
      </c>
      <c r="P15" s="448">
        <v>0.48076923076923078</v>
      </c>
      <c r="Q15" s="427">
        <v>596</v>
      </c>
    </row>
    <row r="16" spans="1:17" ht="14.4" customHeight="1" x14ac:dyDescent="0.3">
      <c r="A16" s="422" t="s">
        <v>1377</v>
      </c>
      <c r="B16" s="423" t="s">
        <v>410</v>
      </c>
      <c r="C16" s="423" t="s">
        <v>1378</v>
      </c>
      <c r="D16" s="423" t="s">
        <v>1389</v>
      </c>
      <c r="E16" s="423"/>
      <c r="F16" s="426">
        <v>16</v>
      </c>
      <c r="G16" s="426">
        <v>10656</v>
      </c>
      <c r="H16" s="423">
        <v>1</v>
      </c>
      <c r="I16" s="423">
        <v>666</v>
      </c>
      <c r="J16" s="426">
        <v>6</v>
      </c>
      <c r="K16" s="426">
        <v>3996</v>
      </c>
      <c r="L16" s="423">
        <v>0.375</v>
      </c>
      <c r="M16" s="423">
        <v>666</v>
      </c>
      <c r="N16" s="426">
        <v>3</v>
      </c>
      <c r="O16" s="426">
        <v>1998</v>
      </c>
      <c r="P16" s="448">
        <v>0.1875</v>
      </c>
      <c r="Q16" s="427">
        <v>666</v>
      </c>
    </row>
    <row r="17" spans="1:17" ht="14.4" customHeight="1" x14ac:dyDescent="0.3">
      <c r="A17" s="422" t="s">
        <v>1377</v>
      </c>
      <c r="B17" s="423" t="s">
        <v>410</v>
      </c>
      <c r="C17" s="423" t="s">
        <v>1378</v>
      </c>
      <c r="D17" s="423" t="s">
        <v>1390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1377</v>
      </c>
      <c r="B18" s="423" t="s">
        <v>410</v>
      </c>
      <c r="C18" s="423" t="s">
        <v>1378</v>
      </c>
      <c r="D18" s="423" t="s">
        <v>1391</v>
      </c>
      <c r="E18" s="423"/>
      <c r="F18" s="426">
        <v>28</v>
      </c>
      <c r="G18" s="426">
        <v>32816</v>
      </c>
      <c r="H18" s="423">
        <v>1</v>
      </c>
      <c r="I18" s="423">
        <v>1172</v>
      </c>
      <c r="J18" s="426">
        <v>27</v>
      </c>
      <c r="K18" s="426">
        <v>31644</v>
      </c>
      <c r="L18" s="423">
        <v>0.9642857142857143</v>
      </c>
      <c r="M18" s="423">
        <v>1172</v>
      </c>
      <c r="N18" s="426">
        <v>7</v>
      </c>
      <c r="O18" s="426">
        <v>8204</v>
      </c>
      <c r="P18" s="448">
        <v>0.25</v>
      </c>
      <c r="Q18" s="427">
        <v>1172</v>
      </c>
    </row>
    <row r="19" spans="1:17" ht="14.4" customHeight="1" x14ac:dyDescent="0.3">
      <c r="A19" s="422" t="s">
        <v>1377</v>
      </c>
      <c r="B19" s="423" t="s">
        <v>410</v>
      </c>
      <c r="C19" s="423" t="s">
        <v>1378</v>
      </c>
      <c r="D19" s="423" t="s">
        <v>1392</v>
      </c>
      <c r="E19" s="423"/>
      <c r="F19" s="426">
        <v>21</v>
      </c>
      <c r="G19" s="426">
        <v>16800</v>
      </c>
      <c r="H19" s="423">
        <v>1</v>
      </c>
      <c r="I19" s="423">
        <v>800</v>
      </c>
      <c r="J19" s="426">
        <v>21</v>
      </c>
      <c r="K19" s="426">
        <v>16800</v>
      </c>
      <c r="L19" s="423">
        <v>1</v>
      </c>
      <c r="M19" s="423">
        <v>800</v>
      </c>
      <c r="N19" s="426">
        <v>16</v>
      </c>
      <c r="O19" s="426">
        <v>12800</v>
      </c>
      <c r="P19" s="448">
        <v>0.76190476190476186</v>
      </c>
      <c r="Q19" s="427">
        <v>800</v>
      </c>
    </row>
    <row r="20" spans="1:17" ht="14.4" customHeight="1" x14ac:dyDescent="0.3">
      <c r="A20" s="422" t="s">
        <v>1377</v>
      </c>
      <c r="B20" s="423" t="s">
        <v>410</v>
      </c>
      <c r="C20" s="423" t="s">
        <v>1378</v>
      </c>
      <c r="D20" s="423" t="s">
        <v>1393</v>
      </c>
      <c r="E20" s="423"/>
      <c r="F20" s="426">
        <v>4</v>
      </c>
      <c r="G20" s="426">
        <v>2980</v>
      </c>
      <c r="H20" s="423">
        <v>1</v>
      </c>
      <c r="I20" s="423">
        <v>745</v>
      </c>
      <c r="J20" s="426">
        <v>4</v>
      </c>
      <c r="K20" s="426">
        <v>2980</v>
      </c>
      <c r="L20" s="423">
        <v>1</v>
      </c>
      <c r="M20" s="423">
        <v>745</v>
      </c>
      <c r="N20" s="426">
        <v>1</v>
      </c>
      <c r="O20" s="426">
        <v>745</v>
      </c>
      <c r="P20" s="448">
        <v>0.25</v>
      </c>
      <c r="Q20" s="427">
        <v>745</v>
      </c>
    </row>
    <row r="21" spans="1:17" ht="14.4" customHeight="1" x14ac:dyDescent="0.3">
      <c r="A21" s="422" t="s">
        <v>1377</v>
      </c>
      <c r="B21" s="423" t="s">
        <v>410</v>
      </c>
      <c r="C21" s="423" t="s">
        <v>1378</v>
      </c>
      <c r="D21" s="423" t="s">
        <v>1394</v>
      </c>
      <c r="E21" s="423"/>
      <c r="F21" s="426">
        <v>15</v>
      </c>
      <c r="G21" s="426">
        <v>11175</v>
      </c>
      <c r="H21" s="423">
        <v>1</v>
      </c>
      <c r="I21" s="423">
        <v>745</v>
      </c>
      <c r="J21" s="426">
        <v>24</v>
      </c>
      <c r="K21" s="426">
        <v>17880</v>
      </c>
      <c r="L21" s="423">
        <v>1.6</v>
      </c>
      <c r="M21" s="423">
        <v>745</v>
      </c>
      <c r="N21" s="426">
        <v>25</v>
      </c>
      <c r="O21" s="426">
        <v>18625</v>
      </c>
      <c r="P21" s="448">
        <v>1.6666666666666667</v>
      </c>
      <c r="Q21" s="427">
        <v>745</v>
      </c>
    </row>
    <row r="22" spans="1:17" ht="14.4" customHeight="1" x14ac:dyDescent="0.3">
      <c r="A22" s="422" t="s">
        <v>1377</v>
      </c>
      <c r="B22" s="423" t="s">
        <v>410</v>
      </c>
      <c r="C22" s="423" t="s">
        <v>1378</v>
      </c>
      <c r="D22" s="423" t="s">
        <v>1395</v>
      </c>
      <c r="E22" s="423"/>
      <c r="F22" s="426">
        <v>3</v>
      </c>
      <c r="G22" s="426">
        <v>1776</v>
      </c>
      <c r="H22" s="423">
        <v>1</v>
      </c>
      <c r="I22" s="423">
        <v>592</v>
      </c>
      <c r="J22" s="426">
        <v>2</v>
      </c>
      <c r="K22" s="426">
        <v>1184</v>
      </c>
      <c r="L22" s="423">
        <v>0.66666666666666663</v>
      </c>
      <c r="M22" s="423">
        <v>592</v>
      </c>
      <c r="N22" s="426"/>
      <c r="O22" s="426"/>
      <c r="P22" s="448"/>
      <c r="Q22" s="427"/>
    </row>
    <row r="23" spans="1:17" ht="14.4" customHeight="1" x14ac:dyDescent="0.3">
      <c r="A23" s="422" t="s">
        <v>1377</v>
      </c>
      <c r="B23" s="423" t="s">
        <v>410</v>
      </c>
      <c r="C23" s="423" t="s">
        <v>1378</v>
      </c>
      <c r="D23" s="423" t="s">
        <v>1396</v>
      </c>
      <c r="E23" s="423"/>
      <c r="F23" s="426">
        <v>50</v>
      </c>
      <c r="G23" s="426">
        <v>28050</v>
      </c>
      <c r="H23" s="423">
        <v>1</v>
      </c>
      <c r="I23" s="423">
        <v>561</v>
      </c>
      <c r="J23" s="426">
        <v>64</v>
      </c>
      <c r="K23" s="426">
        <v>35904</v>
      </c>
      <c r="L23" s="423">
        <v>1.28</v>
      </c>
      <c r="M23" s="423">
        <v>561</v>
      </c>
      <c r="N23" s="426">
        <v>62</v>
      </c>
      <c r="O23" s="426">
        <v>34782</v>
      </c>
      <c r="P23" s="448">
        <v>1.24</v>
      </c>
      <c r="Q23" s="427">
        <v>561</v>
      </c>
    </row>
    <row r="24" spans="1:17" ht="14.4" customHeight="1" x14ac:dyDescent="0.3">
      <c r="A24" s="422" t="s">
        <v>1377</v>
      </c>
      <c r="B24" s="423" t="s">
        <v>410</v>
      </c>
      <c r="C24" s="423" t="s">
        <v>1378</v>
      </c>
      <c r="D24" s="423" t="s">
        <v>1397</v>
      </c>
      <c r="E24" s="423"/>
      <c r="F24" s="426">
        <v>45</v>
      </c>
      <c r="G24" s="426">
        <v>23355</v>
      </c>
      <c r="H24" s="423">
        <v>1</v>
      </c>
      <c r="I24" s="423">
        <v>519</v>
      </c>
      <c r="J24" s="426">
        <v>66</v>
      </c>
      <c r="K24" s="426">
        <v>34254</v>
      </c>
      <c r="L24" s="423">
        <v>1.4666666666666666</v>
      </c>
      <c r="M24" s="423">
        <v>519</v>
      </c>
      <c r="N24" s="426">
        <v>18</v>
      </c>
      <c r="O24" s="426">
        <v>9342</v>
      </c>
      <c r="P24" s="448">
        <v>0.4</v>
      </c>
      <c r="Q24" s="427">
        <v>519</v>
      </c>
    </row>
    <row r="25" spans="1:17" ht="14.4" customHeight="1" x14ac:dyDescent="0.3">
      <c r="A25" s="422" t="s">
        <v>1377</v>
      </c>
      <c r="B25" s="423" t="s">
        <v>410</v>
      </c>
      <c r="C25" s="423" t="s">
        <v>1378</v>
      </c>
      <c r="D25" s="423" t="s">
        <v>1398</v>
      </c>
      <c r="E25" s="423"/>
      <c r="F25" s="426">
        <v>5</v>
      </c>
      <c r="G25" s="426">
        <v>1605</v>
      </c>
      <c r="H25" s="423">
        <v>1</v>
      </c>
      <c r="I25" s="423">
        <v>321</v>
      </c>
      <c r="J25" s="426">
        <v>3</v>
      </c>
      <c r="K25" s="426">
        <v>963</v>
      </c>
      <c r="L25" s="423">
        <v>0.6</v>
      </c>
      <c r="M25" s="423">
        <v>321</v>
      </c>
      <c r="N25" s="426">
        <v>3</v>
      </c>
      <c r="O25" s="426">
        <v>963</v>
      </c>
      <c r="P25" s="448">
        <v>0.6</v>
      </c>
      <c r="Q25" s="427">
        <v>321</v>
      </c>
    </row>
    <row r="26" spans="1:17" ht="14.4" customHeight="1" x14ac:dyDescent="0.3">
      <c r="A26" s="422" t="s">
        <v>1377</v>
      </c>
      <c r="B26" s="423" t="s">
        <v>410</v>
      </c>
      <c r="C26" s="423" t="s">
        <v>1378</v>
      </c>
      <c r="D26" s="423" t="s">
        <v>1399</v>
      </c>
      <c r="E26" s="423"/>
      <c r="F26" s="426">
        <v>7</v>
      </c>
      <c r="G26" s="426">
        <v>2247</v>
      </c>
      <c r="H26" s="423">
        <v>1</v>
      </c>
      <c r="I26" s="423">
        <v>321</v>
      </c>
      <c r="J26" s="426">
        <v>10</v>
      </c>
      <c r="K26" s="426">
        <v>3210</v>
      </c>
      <c r="L26" s="423">
        <v>1.4285714285714286</v>
      </c>
      <c r="M26" s="423">
        <v>321</v>
      </c>
      <c r="N26" s="426"/>
      <c r="O26" s="426"/>
      <c r="P26" s="448"/>
      <c r="Q26" s="427"/>
    </row>
    <row r="27" spans="1:17" ht="14.4" customHeight="1" x14ac:dyDescent="0.3">
      <c r="A27" s="422" t="s">
        <v>1377</v>
      </c>
      <c r="B27" s="423" t="s">
        <v>410</v>
      </c>
      <c r="C27" s="423" t="s">
        <v>1378</v>
      </c>
      <c r="D27" s="423" t="s">
        <v>1400</v>
      </c>
      <c r="E27" s="423"/>
      <c r="F27" s="426">
        <v>34</v>
      </c>
      <c r="G27" s="426">
        <v>10914</v>
      </c>
      <c r="H27" s="423">
        <v>1</v>
      </c>
      <c r="I27" s="423">
        <v>321</v>
      </c>
      <c r="J27" s="426">
        <v>34</v>
      </c>
      <c r="K27" s="426">
        <v>10914</v>
      </c>
      <c r="L27" s="423">
        <v>1</v>
      </c>
      <c r="M27" s="423">
        <v>321</v>
      </c>
      <c r="N27" s="426">
        <v>12</v>
      </c>
      <c r="O27" s="426">
        <v>3852</v>
      </c>
      <c r="P27" s="448">
        <v>0.35294117647058826</v>
      </c>
      <c r="Q27" s="427">
        <v>321</v>
      </c>
    </row>
    <row r="28" spans="1:17" ht="14.4" customHeight="1" x14ac:dyDescent="0.3">
      <c r="A28" s="422" t="s">
        <v>1377</v>
      </c>
      <c r="B28" s="423" t="s">
        <v>410</v>
      </c>
      <c r="C28" s="423" t="s">
        <v>1378</v>
      </c>
      <c r="D28" s="423" t="s">
        <v>1401</v>
      </c>
      <c r="E28" s="423"/>
      <c r="F28" s="426">
        <v>3</v>
      </c>
      <c r="G28" s="426">
        <v>3690</v>
      </c>
      <c r="H28" s="423">
        <v>1</v>
      </c>
      <c r="I28" s="423">
        <v>1230</v>
      </c>
      <c r="J28" s="426">
        <v>1</v>
      </c>
      <c r="K28" s="426">
        <v>1230</v>
      </c>
      <c r="L28" s="423">
        <v>0.33333333333333331</v>
      </c>
      <c r="M28" s="423">
        <v>1230</v>
      </c>
      <c r="N28" s="426"/>
      <c r="O28" s="426"/>
      <c r="P28" s="448"/>
      <c r="Q28" s="427"/>
    </row>
    <row r="29" spans="1:17" ht="14.4" customHeight="1" x14ac:dyDescent="0.3">
      <c r="A29" s="422" t="s">
        <v>1377</v>
      </c>
      <c r="B29" s="423" t="s">
        <v>410</v>
      </c>
      <c r="C29" s="423" t="s">
        <v>1378</v>
      </c>
      <c r="D29" s="423" t="s">
        <v>1402</v>
      </c>
      <c r="E29" s="423"/>
      <c r="F29" s="426">
        <v>66</v>
      </c>
      <c r="G29" s="426">
        <v>18612</v>
      </c>
      <c r="H29" s="423">
        <v>1</v>
      </c>
      <c r="I29" s="423">
        <v>282</v>
      </c>
      <c r="J29" s="426">
        <v>50</v>
      </c>
      <c r="K29" s="426">
        <v>14100</v>
      </c>
      <c r="L29" s="423">
        <v>0.75757575757575757</v>
      </c>
      <c r="M29" s="423">
        <v>282</v>
      </c>
      <c r="N29" s="426">
        <v>43</v>
      </c>
      <c r="O29" s="426">
        <v>12126</v>
      </c>
      <c r="P29" s="448">
        <v>0.65151515151515149</v>
      </c>
      <c r="Q29" s="427">
        <v>282</v>
      </c>
    </row>
    <row r="30" spans="1:17" ht="14.4" customHeight="1" x14ac:dyDescent="0.3">
      <c r="A30" s="422" t="s">
        <v>1377</v>
      </c>
      <c r="B30" s="423" t="s">
        <v>410</v>
      </c>
      <c r="C30" s="423" t="s">
        <v>1378</v>
      </c>
      <c r="D30" s="423" t="s">
        <v>1403</v>
      </c>
      <c r="E30" s="423"/>
      <c r="F30" s="426">
        <v>18</v>
      </c>
      <c r="G30" s="426">
        <v>12222</v>
      </c>
      <c r="H30" s="423">
        <v>1</v>
      </c>
      <c r="I30" s="423">
        <v>679</v>
      </c>
      <c r="J30" s="426">
        <v>26</v>
      </c>
      <c r="K30" s="426">
        <v>17654</v>
      </c>
      <c r="L30" s="423">
        <v>1.4444444444444444</v>
      </c>
      <c r="M30" s="423">
        <v>679</v>
      </c>
      <c r="N30" s="426">
        <v>20</v>
      </c>
      <c r="O30" s="426">
        <v>13580</v>
      </c>
      <c r="P30" s="448">
        <v>1.1111111111111112</v>
      </c>
      <c r="Q30" s="427">
        <v>679</v>
      </c>
    </row>
    <row r="31" spans="1:17" ht="14.4" customHeight="1" x14ac:dyDescent="0.3">
      <c r="A31" s="422" t="s">
        <v>1377</v>
      </c>
      <c r="B31" s="423" t="s">
        <v>410</v>
      </c>
      <c r="C31" s="423" t="s">
        <v>1378</v>
      </c>
      <c r="D31" s="423" t="s">
        <v>1404</v>
      </c>
      <c r="E31" s="423"/>
      <c r="F31" s="426">
        <v>6</v>
      </c>
      <c r="G31" s="426">
        <v>5574</v>
      </c>
      <c r="H31" s="423">
        <v>1</v>
      </c>
      <c r="I31" s="423">
        <v>929</v>
      </c>
      <c r="J31" s="426">
        <v>14</v>
      </c>
      <c r="K31" s="426">
        <v>13006</v>
      </c>
      <c r="L31" s="423">
        <v>2.3333333333333335</v>
      </c>
      <c r="M31" s="423">
        <v>929</v>
      </c>
      <c r="N31" s="426">
        <v>8</v>
      </c>
      <c r="O31" s="426">
        <v>7432</v>
      </c>
      <c r="P31" s="448">
        <v>1.3333333333333333</v>
      </c>
      <c r="Q31" s="427">
        <v>929</v>
      </c>
    </row>
    <row r="32" spans="1:17" ht="14.4" customHeight="1" x14ac:dyDescent="0.3">
      <c r="A32" s="422" t="s">
        <v>1377</v>
      </c>
      <c r="B32" s="423" t="s">
        <v>410</v>
      </c>
      <c r="C32" s="423" t="s">
        <v>1378</v>
      </c>
      <c r="D32" s="423" t="s">
        <v>1405</v>
      </c>
      <c r="E32" s="423"/>
      <c r="F32" s="426"/>
      <c r="G32" s="426"/>
      <c r="H32" s="423"/>
      <c r="I32" s="423"/>
      <c r="J32" s="426">
        <v>2</v>
      </c>
      <c r="K32" s="426">
        <v>416</v>
      </c>
      <c r="L32" s="423"/>
      <c r="M32" s="423">
        <v>208</v>
      </c>
      <c r="N32" s="426"/>
      <c r="O32" s="426"/>
      <c r="P32" s="448"/>
      <c r="Q32" s="427"/>
    </row>
    <row r="33" spans="1:17" ht="14.4" customHeight="1" x14ac:dyDescent="0.3">
      <c r="A33" s="422" t="s">
        <v>1377</v>
      </c>
      <c r="B33" s="423" t="s">
        <v>410</v>
      </c>
      <c r="C33" s="423" t="s">
        <v>1378</v>
      </c>
      <c r="D33" s="423" t="s">
        <v>1406</v>
      </c>
      <c r="E33" s="423"/>
      <c r="F33" s="426"/>
      <c r="G33" s="426"/>
      <c r="H33" s="423"/>
      <c r="I33" s="423"/>
      <c r="J33" s="426">
        <v>1</v>
      </c>
      <c r="K33" s="426">
        <v>508</v>
      </c>
      <c r="L33" s="423"/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1377</v>
      </c>
      <c r="B34" s="423" t="s">
        <v>410</v>
      </c>
      <c r="C34" s="423" t="s">
        <v>1378</v>
      </c>
      <c r="D34" s="423" t="s">
        <v>1407</v>
      </c>
      <c r="E34" s="423"/>
      <c r="F34" s="426">
        <v>9</v>
      </c>
      <c r="G34" s="426">
        <v>15660</v>
      </c>
      <c r="H34" s="423">
        <v>1</v>
      </c>
      <c r="I34" s="423">
        <v>1740</v>
      </c>
      <c r="J34" s="426">
        <v>25</v>
      </c>
      <c r="K34" s="426">
        <v>43500</v>
      </c>
      <c r="L34" s="423">
        <v>2.7777777777777777</v>
      </c>
      <c r="M34" s="423">
        <v>1740</v>
      </c>
      <c r="N34" s="426">
        <v>9</v>
      </c>
      <c r="O34" s="426">
        <v>15660</v>
      </c>
      <c r="P34" s="448">
        <v>1</v>
      </c>
      <c r="Q34" s="427">
        <v>1740</v>
      </c>
    </row>
    <row r="35" spans="1:17" ht="14.4" customHeight="1" x14ac:dyDescent="0.3">
      <c r="A35" s="422" t="s">
        <v>1377</v>
      </c>
      <c r="B35" s="423" t="s">
        <v>410</v>
      </c>
      <c r="C35" s="423" t="s">
        <v>1378</v>
      </c>
      <c r="D35" s="423" t="s">
        <v>1408</v>
      </c>
      <c r="E35" s="423"/>
      <c r="F35" s="426">
        <v>9</v>
      </c>
      <c r="G35" s="426">
        <v>18216</v>
      </c>
      <c r="H35" s="423">
        <v>1</v>
      </c>
      <c r="I35" s="423">
        <v>2024</v>
      </c>
      <c r="J35" s="426">
        <v>12</v>
      </c>
      <c r="K35" s="426">
        <v>24288</v>
      </c>
      <c r="L35" s="423">
        <v>1.3333333333333333</v>
      </c>
      <c r="M35" s="423">
        <v>2024</v>
      </c>
      <c r="N35" s="426">
        <v>6</v>
      </c>
      <c r="O35" s="426">
        <v>12144</v>
      </c>
      <c r="P35" s="448">
        <v>0.66666666666666663</v>
      </c>
      <c r="Q35" s="427">
        <v>2024</v>
      </c>
    </row>
    <row r="36" spans="1:17" ht="14.4" customHeight="1" x14ac:dyDescent="0.3">
      <c r="A36" s="422" t="s">
        <v>1377</v>
      </c>
      <c r="B36" s="423" t="s">
        <v>410</v>
      </c>
      <c r="C36" s="423" t="s">
        <v>1378</v>
      </c>
      <c r="D36" s="423" t="s">
        <v>1409</v>
      </c>
      <c r="E36" s="423"/>
      <c r="F36" s="426"/>
      <c r="G36" s="426"/>
      <c r="H36" s="423"/>
      <c r="I36" s="423"/>
      <c r="J36" s="426">
        <v>4</v>
      </c>
      <c r="K36" s="426">
        <v>8040</v>
      </c>
      <c r="L36" s="423"/>
      <c r="M36" s="423">
        <v>2010</v>
      </c>
      <c r="N36" s="426">
        <v>2</v>
      </c>
      <c r="O36" s="426">
        <v>4020</v>
      </c>
      <c r="P36" s="448"/>
      <c r="Q36" s="427">
        <v>2010</v>
      </c>
    </row>
    <row r="37" spans="1:17" ht="14.4" customHeight="1" x14ac:dyDescent="0.3">
      <c r="A37" s="422" t="s">
        <v>1377</v>
      </c>
      <c r="B37" s="423" t="s">
        <v>410</v>
      </c>
      <c r="C37" s="423" t="s">
        <v>1378</v>
      </c>
      <c r="D37" s="423" t="s">
        <v>1410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4</v>
      </c>
      <c r="K37" s="426">
        <v>8584</v>
      </c>
      <c r="L37" s="423">
        <v>1</v>
      </c>
      <c r="M37" s="423">
        <v>2146</v>
      </c>
      <c r="N37" s="426">
        <v>3</v>
      </c>
      <c r="O37" s="426">
        <v>6438</v>
      </c>
      <c r="P37" s="448">
        <v>0.75</v>
      </c>
      <c r="Q37" s="427">
        <v>2146</v>
      </c>
    </row>
    <row r="38" spans="1:17" ht="14.4" customHeight="1" x14ac:dyDescent="0.3">
      <c r="A38" s="422" t="s">
        <v>1377</v>
      </c>
      <c r="B38" s="423" t="s">
        <v>410</v>
      </c>
      <c r="C38" s="423" t="s">
        <v>1378</v>
      </c>
      <c r="D38" s="423" t="s">
        <v>1411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>
        <v>1</v>
      </c>
      <c r="K38" s="426">
        <v>1246</v>
      </c>
      <c r="L38" s="423">
        <v>0.5</v>
      </c>
      <c r="M38" s="423">
        <v>1246</v>
      </c>
      <c r="N38" s="426">
        <v>5</v>
      </c>
      <c r="O38" s="426">
        <v>6230</v>
      </c>
      <c r="P38" s="448">
        <v>2.5</v>
      </c>
      <c r="Q38" s="427">
        <v>1246</v>
      </c>
    </row>
    <row r="39" spans="1:17" ht="14.4" customHeight="1" x14ac:dyDescent="0.3">
      <c r="A39" s="422" t="s">
        <v>1377</v>
      </c>
      <c r="B39" s="423" t="s">
        <v>410</v>
      </c>
      <c r="C39" s="423" t="s">
        <v>1378</v>
      </c>
      <c r="D39" s="423" t="s">
        <v>1412</v>
      </c>
      <c r="E39" s="423"/>
      <c r="F39" s="426">
        <v>2</v>
      </c>
      <c r="G39" s="426">
        <v>2690</v>
      </c>
      <c r="H39" s="423">
        <v>1</v>
      </c>
      <c r="I39" s="423">
        <v>1345</v>
      </c>
      <c r="J39" s="426">
        <v>1</v>
      </c>
      <c r="K39" s="426">
        <v>1345</v>
      </c>
      <c r="L39" s="423">
        <v>0.5</v>
      </c>
      <c r="M39" s="423">
        <v>1345</v>
      </c>
      <c r="N39" s="426"/>
      <c r="O39" s="426"/>
      <c r="P39" s="448"/>
      <c r="Q39" s="427"/>
    </row>
    <row r="40" spans="1:17" ht="14.4" customHeight="1" x14ac:dyDescent="0.3">
      <c r="A40" s="422" t="s">
        <v>1377</v>
      </c>
      <c r="B40" s="423" t="s">
        <v>410</v>
      </c>
      <c r="C40" s="423" t="s">
        <v>1378</v>
      </c>
      <c r="D40" s="423" t="s">
        <v>1413</v>
      </c>
      <c r="E40" s="423"/>
      <c r="F40" s="426">
        <v>45</v>
      </c>
      <c r="G40" s="426">
        <v>159930</v>
      </c>
      <c r="H40" s="423">
        <v>1</v>
      </c>
      <c r="I40" s="423">
        <v>3554</v>
      </c>
      <c r="J40" s="426">
        <v>48</v>
      </c>
      <c r="K40" s="426">
        <v>170592</v>
      </c>
      <c r="L40" s="423">
        <v>1.0666666666666667</v>
      </c>
      <c r="M40" s="423">
        <v>3554</v>
      </c>
      <c r="N40" s="426">
        <v>42</v>
      </c>
      <c r="O40" s="426">
        <v>149268</v>
      </c>
      <c r="P40" s="448">
        <v>0.93333333333333335</v>
      </c>
      <c r="Q40" s="427">
        <v>3554</v>
      </c>
    </row>
    <row r="41" spans="1:17" ht="14.4" customHeight="1" x14ac:dyDescent="0.3">
      <c r="A41" s="422" t="s">
        <v>1377</v>
      </c>
      <c r="B41" s="423" t="s">
        <v>410</v>
      </c>
      <c r="C41" s="423" t="s">
        <v>1378</v>
      </c>
      <c r="D41" s="423" t="s">
        <v>1414</v>
      </c>
      <c r="E41" s="423"/>
      <c r="F41" s="426">
        <v>22</v>
      </c>
      <c r="G41" s="426">
        <v>79574</v>
      </c>
      <c r="H41" s="423">
        <v>1</v>
      </c>
      <c r="I41" s="423">
        <v>3617</v>
      </c>
      <c r="J41" s="426">
        <v>31</v>
      </c>
      <c r="K41" s="426">
        <v>112127</v>
      </c>
      <c r="L41" s="423">
        <v>1.4090909090909092</v>
      </c>
      <c r="M41" s="423">
        <v>3617</v>
      </c>
      <c r="N41" s="426">
        <v>27</v>
      </c>
      <c r="O41" s="426">
        <v>97659</v>
      </c>
      <c r="P41" s="448">
        <v>1.2272727272727273</v>
      </c>
      <c r="Q41" s="427">
        <v>3617</v>
      </c>
    </row>
    <row r="42" spans="1:17" ht="14.4" customHeight="1" x14ac:dyDescent="0.3">
      <c r="A42" s="422" t="s">
        <v>1377</v>
      </c>
      <c r="B42" s="423" t="s">
        <v>410</v>
      </c>
      <c r="C42" s="423" t="s">
        <v>1378</v>
      </c>
      <c r="D42" s="423" t="s">
        <v>1415</v>
      </c>
      <c r="E42" s="423"/>
      <c r="F42" s="426">
        <v>3</v>
      </c>
      <c r="G42" s="426">
        <v>4053</v>
      </c>
      <c r="H42" s="423">
        <v>1</v>
      </c>
      <c r="I42" s="423">
        <v>1351</v>
      </c>
      <c r="J42" s="426">
        <v>2</v>
      </c>
      <c r="K42" s="426">
        <v>2702</v>
      </c>
      <c r="L42" s="423">
        <v>0.66666666666666663</v>
      </c>
      <c r="M42" s="423">
        <v>1351</v>
      </c>
      <c r="N42" s="426">
        <v>1</v>
      </c>
      <c r="O42" s="426">
        <v>1351</v>
      </c>
      <c r="P42" s="448">
        <v>0.33333333333333331</v>
      </c>
      <c r="Q42" s="427">
        <v>1351</v>
      </c>
    </row>
    <row r="43" spans="1:17" ht="14.4" customHeight="1" x14ac:dyDescent="0.3">
      <c r="A43" s="422" t="s">
        <v>1377</v>
      </c>
      <c r="B43" s="423" t="s">
        <v>410</v>
      </c>
      <c r="C43" s="423" t="s">
        <v>1378</v>
      </c>
      <c r="D43" s="423" t="s">
        <v>1416</v>
      </c>
      <c r="E43" s="423"/>
      <c r="F43" s="426">
        <v>7</v>
      </c>
      <c r="G43" s="426">
        <v>1148</v>
      </c>
      <c r="H43" s="423">
        <v>1</v>
      </c>
      <c r="I43" s="423">
        <v>164</v>
      </c>
      <c r="J43" s="426">
        <v>6</v>
      </c>
      <c r="K43" s="426">
        <v>984</v>
      </c>
      <c r="L43" s="423">
        <v>0.8571428571428571</v>
      </c>
      <c r="M43" s="423">
        <v>164</v>
      </c>
      <c r="N43" s="426">
        <v>5</v>
      </c>
      <c r="O43" s="426">
        <v>820</v>
      </c>
      <c r="P43" s="448">
        <v>0.7142857142857143</v>
      </c>
      <c r="Q43" s="427">
        <v>164</v>
      </c>
    </row>
    <row r="44" spans="1:17" ht="14.4" customHeight="1" x14ac:dyDescent="0.3">
      <c r="A44" s="422" t="s">
        <v>1377</v>
      </c>
      <c r="B44" s="423" t="s">
        <v>410</v>
      </c>
      <c r="C44" s="423" t="s">
        <v>1378</v>
      </c>
      <c r="D44" s="423" t="s">
        <v>1417</v>
      </c>
      <c r="E44" s="423"/>
      <c r="F44" s="426">
        <v>31</v>
      </c>
      <c r="G44" s="426">
        <v>6975</v>
      </c>
      <c r="H44" s="423">
        <v>1</v>
      </c>
      <c r="I44" s="423">
        <v>225</v>
      </c>
      <c r="J44" s="426">
        <v>27</v>
      </c>
      <c r="K44" s="426">
        <v>6075</v>
      </c>
      <c r="L44" s="423">
        <v>0.87096774193548387</v>
      </c>
      <c r="M44" s="423">
        <v>225</v>
      </c>
      <c r="N44" s="426">
        <v>15</v>
      </c>
      <c r="O44" s="426">
        <v>3375</v>
      </c>
      <c r="P44" s="448">
        <v>0.4838709677419355</v>
      </c>
      <c r="Q44" s="427">
        <v>225</v>
      </c>
    </row>
    <row r="45" spans="1:17" ht="14.4" customHeight="1" x14ac:dyDescent="0.3">
      <c r="A45" s="422" t="s">
        <v>1377</v>
      </c>
      <c r="B45" s="423" t="s">
        <v>410</v>
      </c>
      <c r="C45" s="423" t="s">
        <v>1378</v>
      </c>
      <c r="D45" s="423" t="s">
        <v>1418</v>
      </c>
      <c r="E45" s="423"/>
      <c r="F45" s="426">
        <v>10</v>
      </c>
      <c r="G45" s="426">
        <v>3630</v>
      </c>
      <c r="H45" s="423">
        <v>1</v>
      </c>
      <c r="I45" s="423">
        <v>363</v>
      </c>
      <c r="J45" s="426">
        <v>9</v>
      </c>
      <c r="K45" s="426">
        <v>3267</v>
      </c>
      <c r="L45" s="423">
        <v>0.9</v>
      </c>
      <c r="M45" s="423">
        <v>363</v>
      </c>
      <c r="N45" s="426">
        <v>8</v>
      </c>
      <c r="O45" s="426">
        <v>2904</v>
      </c>
      <c r="P45" s="448">
        <v>0.8</v>
      </c>
      <c r="Q45" s="427">
        <v>363</v>
      </c>
    </row>
    <row r="46" spans="1:17" ht="14.4" customHeight="1" x14ac:dyDescent="0.3">
      <c r="A46" s="422" t="s">
        <v>1377</v>
      </c>
      <c r="B46" s="423" t="s">
        <v>410</v>
      </c>
      <c r="C46" s="423" t="s">
        <v>1378</v>
      </c>
      <c r="D46" s="423" t="s">
        <v>1419</v>
      </c>
      <c r="E46" s="423"/>
      <c r="F46" s="426">
        <v>16</v>
      </c>
      <c r="G46" s="426">
        <v>9392</v>
      </c>
      <c r="H46" s="423">
        <v>1</v>
      </c>
      <c r="I46" s="423">
        <v>587</v>
      </c>
      <c r="J46" s="426">
        <v>19</v>
      </c>
      <c r="K46" s="426">
        <v>11153</v>
      </c>
      <c r="L46" s="423">
        <v>1.1875</v>
      </c>
      <c r="M46" s="423">
        <v>587</v>
      </c>
      <c r="N46" s="426">
        <v>10</v>
      </c>
      <c r="O46" s="426">
        <v>5870</v>
      </c>
      <c r="P46" s="448">
        <v>0.625</v>
      </c>
      <c r="Q46" s="427">
        <v>587</v>
      </c>
    </row>
    <row r="47" spans="1:17" ht="14.4" customHeight="1" x14ac:dyDescent="0.3">
      <c r="A47" s="422" t="s">
        <v>1377</v>
      </c>
      <c r="B47" s="423" t="s">
        <v>410</v>
      </c>
      <c r="C47" s="423" t="s">
        <v>1378</v>
      </c>
      <c r="D47" s="423" t="s">
        <v>1420</v>
      </c>
      <c r="E47" s="423"/>
      <c r="F47" s="426"/>
      <c r="G47" s="426"/>
      <c r="H47" s="423"/>
      <c r="I47" s="423"/>
      <c r="J47" s="426">
        <v>3</v>
      </c>
      <c r="K47" s="426">
        <v>1800</v>
      </c>
      <c r="L47" s="423"/>
      <c r="M47" s="423">
        <v>600</v>
      </c>
      <c r="N47" s="426">
        <v>1</v>
      </c>
      <c r="O47" s="426">
        <v>600</v>
      </c>
      <c r="P47" s="448"/>
      <c r="Q47" s="427">
        <v>600</v>
      </c>
    </row>
    <row r="48" spans="1:17" ht="14.4" customHeight="1" x14ac:dyDescent="0.3">
      <c r="A48" s="422" t="s">
        <v>1377</v>
      </c>
      <c r="B48" s="423" t="s">
        <v>410</v>
      </c>
      <c r="C48" s="423" t="s">
        <v>1378</v>
      </c>
      <c r="D48" s="423" t="s">
        <v>1421</v>
      </c>
      <c r="E48" s="423"/>
      <c r="F48" s="426"/>
      <c r="G48" s="426"/>
      <c r="H48" s="423"/>
      <c r="I48" s="423"/>
      <c r="J48" s="426">
        <v>0</v>
      </c>
      <c r="K48" s="426">
        <v>0</v>
      </c>
      <c r="L48" s="423"/>
      <c r="M48" s="423"/>
      <c r="N48" s="426">
        <v>1</v>
      </c>
      <c r="O48" s="426">
        <v>4359</v>
      </c>
      <c r="P48" s="448"/>
      <c r="Q48" s="427">
        <v>4359</v>
      </c>
    </row>
    <row r="49" spans="1:17" ht="14.4" customHeight="1" x14ac:dyDescent="0.3">
      <c r="A49" s="422" t="s">
        <v>1377</v>
      </c>
      <c r="B49" s="423" t="s">
        <v>410</v>
      </c>
      <c r="C49" s="423" t="s">
        <v>1378</v>
      </c>
      <c r="D49" s="423" t="s">
        <v>1422</v>
      </c>
      <c r="E49" s="423"/>
      <c r="F49" s="426">
        <v>1</v>
      </c>
      <c r="G49" s="426">
        <v>745</v>
      </c>
      <c r="H49" s="423">
        <v>1</v>
      </c>
      <c r="I49" s="423">
        <v>745</v>
      </c>
      <c r="J49" s="426"/>
      <c r="K49" s="426"/>
      <c r="L49" s="423"/>
      <c r="M49" s="423"/>
      <c r="N49" s="426"/>
      <c r="O49" s="426"/>
      <c r="P49" s="448"/>
      <c r="Q49" s="427"/>
    </row>
    <row r="50" spans="1:17" ht="14.4" customHeight="1" x14ac:dyDescent="0.3">
      <c r="A50" s="422" t="s">
        <v>1377</v>
      </c>
      <c r="B50" s="423" t="s">
        <v>410</v>
      </c>
      <c r="C50" s="423" t="s">
        <v>1378</v>
      </c>
      <c r="D50" s="423" t="s">
        <v>1423</v>
      </c>
      <c r="E50" s="423"/>
      <c r="F50" s="426">
        <v>7</v>
      </c>
      <c r="G50" s="426">
        <v>3927</v>
      </c>
      <c r="H50" s="423">
        <v>1</v>
      </c>
      <c r="I50" s="423">
        <v>561</v>
      </c>
      <c r="J50" s="426">
        <v>3</v>
      </c>
      <c r="K50" s="426">
        <v>1683</v>
      </c>
      <c r="L50" s="423">
        <v>0.42857142857142855</v>
      </c>
      <c r="M50" s="423">
        <v>561</v>
      </c>
      <c r="N50" s="426">
        <v>7</v>
      </c>
      <c r="O50" s="426">
        <v>3927</v>
      </c>
      <c r="P50" s="448">
        <v>1</v>
      </c>
      <c r="Q50" s="427">
        <v>561</v>
      </c>
    </row>
    <row r="51" spans="1:17" ht="14.4" customHeight="1" x14ac:dyDescent="0.3">
      <c r="A51" s="422" t="s">
        <v>1377</v>
      </c>
      <c r="B51" s="423" t="s">
        <v>410</v>
      </c>
      <c r="C51" s="423" t="s">
        <v>1378</v>
      </c>
      <c r="D51" s="423" t="s">
        <v>1424</v>
      </c>
      <c r="E51" s="423"/>
      <c r="F51" s="426">
        <v>1</v>
      </c>
      <c r="G51" s="426">
        <v>369</v>
      </c>
      <c r="H51" s="423">
        <v>1</v>
      </c>
      <c r="I51" s="423">
        <v>369</v>
      </c>
      <c r="J51" s="426"/>
      <c r="K51" s="426"/>
      <c r="L51" s="423"/>
      <c r="M51" s="423"/>
      <c r="N51" s="426"/>
      <c r="O51" s="426"/>
      <c r="P51" s="448"/>
      <c r="Q51" s="427"/>
    </row>
    <row r="52" spans="1:17" ht="14.4" customHeight="1" x14ac:dyDescent="0.3">
      <c r="A52" s="422" t="s">
        <v>1377</v>
      </c>
      <c r="B52" s="423" t="s">
        <v>410</v>
      </c>
      <c r="C52" s="423" t="s">
        <v>1378</v>
      </c>
      <c r="D52" s="423" t="s">
        <v>1425</v>
      </c>
      <c r="E52" s="423"/>
      <c r="F52" s="426">
        <v>1</v>
      </c>
      <c r="G52" s="426">
        <v>1122</v>
      </c>
      <c r="H52" s="423">
        <v>1</v>
      </c>
      <c r="I52" s="423">
        <v>1122</v>
      </c>
      <c r="J52" s="426"/>
      <c r="K52" s="426"/>
      <c r="L52" s="423"/>
      <c r="M52" s="423"/>
      <c r="N52" s="426">
        <v>1</v>
      </c>
      <c r="O52" s="426">
        <v>1122</v>
      </c>
      <c r="P52" s="448">
        <v>1</v>
      </c>
      <c r="Q52" s="427">
        <v>1122</v>
      </c>
    </row>
    <row r="53" spans="1:17" ht="14.4" customHeight="1" x14ac:dyDescent="0.3">
      <c r="A53" s="422" t="s">
        <v>1377</v>
      </c>
      <c r="B53" s="423" t="s">
        <v>410</v>
      </c>
      <c r="C53" s="423" t="s">
        <v>1378</v>
      </c>
      <c r="D53" s="423" t="s">
        <v>1426</v>
      </c>
      <c r="E53" s="423"/>
      <c r="F53" s="426">
        <v>5</v>
      </c>
      <c r="G53" s="426">
        <v>4335</v>
      </c>
      <c r="H53" s="423">
        <v>1</v>
      </c>
      <c r="I53" s="423">
        <v>867</v>
      </c>
      <c r="J53" s="426">
        <v>5</v>
      </c>
      <c r="K53" s="426">
        <v>4335</v>
      </c>
      <c r="L53" s="423">
        <v>1</v>
      </c>
      <c r="M53" s="423">
        <v>867</v>
      </c>
      <c r="N53" s="426">
        <v>2</v>
      </c>
      <c r="O53" s="426">
        <v>1734</v>
      </c>
      <c r="P53" s="448">
        <v>0.4</v>
      </c>
      <c r="Q53" s="427">
        <v>867</v>
      </c>
    </row>
    <row r="54" spans="1:17" ht="14.4" customHeight="1" x14ac:dyDescent="0.3">
      <c r="A54" s="422" t="s">
        <v>1377</v>
      </c>
      <c r="B54" s="423" t="s">
        <v>410</v>
      </c>
      <c r="C54" s="423" t="s">
        <v>1378</v>
      </c>
      <c r="D54" s="423" t="s">
        <v>1427</v>
      </c>
      <c r="E54" s="423"/>
      <c r="F54" s="426">
        <v>9</v>
      </c>
      <c r="G54" s="426">
        <v>4950</v>
      </c>
      <c r="H54" s="423">
        <v>1</v>
      </c>
      <c r="I54" s="423">
        <v>550</v>
      </c>
      <c r="J54" s="426">
        <v>3</v>
      </c>
      <c r="K54" s="426">
        <v>1650</v>
      </c>
      <c r="L54" s="423">
        <v>0.33333333333333331</v>
      </c>
      <c r="M54" s="423">
        <v>550</v>
      </c>
      <c r="N54" s="426">
        <v>7</v>
      </c>
      <c r="O54" s="426">
        <v>3850</v>
      </c>
      <c r="P54" s="448">
        <v>0.77777777777777779</v>
      </c>
      <c r="Q54" s="427">
        <v>550</v>
      </c>
    </row>
    <row r="55" spans="1:17" ht="14.4" customHeight="1" x14ac:dyDescent="0.3">
      <c r="A55" s="422" t="s">
        <v>1377</v>
      </c>
      <c r="B55" s="423" t="s">
        <v>410</v>
      </c>
      <c r="C55" s="423" t="s">
        <v>1378</v>
      </c>
      <c r="D55" s="423" t="s">
        <v>1428</v>
      </c>
      <c r="E55" s="423"/>
      <c r="F55" s="426"/>
      <c r="G55" s="426"/>
      <c r="H55" s="423"/>
      <c r="I55" s="423"/>
      <c r="J55" s="426">
        <v>1</v>
      </c>
      <c r="K55" s="426">
        <v>1395</v>
      </c>
      <c r="L55" s="423"/>
      <c r="M55" s="423">
        <v>1395</v>
      </c>
      <c r="N55" s="426"/>
      <c r="O55" s="426"/>
      <c r="P55" s="448"/>
      <c r="Q55" s="427"/>
    </row>
    <row r="56" spans="1:17" ht="14.4" customHeight="1" x14ac:dyDescent="0.3">
      <c r="A56" s="422" t="s">
        <v>1377</v>
      </c>
      <c r="B56" s="423" t="s">
        <v>410</v>
      </c>
      <c r="C56" s="423" t="s">
        <v>1378</v>
      </c>
      <c r="D56" s="423" t="s">
        <v>1429</v>
      </c>
      <c r="E56" s="423"/>
      <c r="F56" s="426">
        <v>2</v>
      </c>
      <c r="G56" s="426">
        <v>1038</v>
      </c>
      <c r="H56" s="423">
        <v>1</v>
      </c>
      <c r="I56" s="423">
        <v>519</v>
      </c>
      <c r="J56" s="426">
        <v>2</v>
      </c>
      <c r="K56" s="426">
        <v>1038</v>
      </c>
      <c r="L56" s="423">
        <v>1</v>
      </c>
      <c r="M56" s="423">
        <v>519</v>
      </c>
      <c r="N56" s="426">
        <v>1</v>
      </c>
      <c r="O56" s="426">
        <v>519</v>
      </c>
      <c r="P56" s="448">
        <v>0.5</v>
      </c>
      <c r="Q56" s="427">
        <v>519</v>
      </c>
    </row>
    <row r="57" spans="1:17" ht="14.4" customHeight="1" x14ac:dyDescent="0.3">
      <c r="A57" s="422" t="s">
        <v>1377</v>
      </c>
      <c r="B57" s="423" t="s">
        <v>410</v>
      </c>
      <c r="C57" s="423" t="s">
        <v>1378</v>
      </c>
      <c r="D57" s="423" t="s">
        <v>1430</v>
      </c>
      <c r="E57" s="423"/>
      <c r="F57" s="426">
        <v>1</v>
      </c>
      <c r="G57" s="426">
        <v>470</v>
      </c>
      <c r="H57" s="423">
        <v>1</v>
      </c>
      <c r="I57" s="423">
        <v>470</v>
      </c>
      <c r="J57" s="426"/>
      <c r="K57" s="426"/>
      <c r="L57" s="423"/>
      <c r="M57" s="423"/>
      <c r="N57" s="426"/>
      <c r="O57" s="426"/>
      <c r="P57" s="448"/>
      <c r="Q57" s="427"/>
    </row>
    <row r="58" spans="1:17" ht="14.4" customHeight="1" x14ac:dyDescent="0.3">
      <c r="A58" s="422" t="s">
        <v>1377</v>
      </c>
      <c r="B58" s="423" t="s">
        <v>410</v>
      </c>
      <c r="C58" s="423" t="s">
        <v>1378</v>
      </c>
      <c r="D58" s="423" t="s">
        <v>1431</v>
      </c>
      <c r="E58" s="423"/>
      <c r="F58" s="426">
        <v>2</v>
      </c>
      <c r="G58" s="426">
        <v>2652</v>
      </c>
      <c r="H58" s="423">
        <v>1</v>
      </c>
      <c r="I58" s="423">
        <v>1326</v>
      </c>
      <c r="J58" s="426">
        <v>1</v>
      </c>
      <c r="K58" s="426">
        <v>1326</v>
      </c>
      <c r="L58" s="423">
        <v>0.5</v>
      </c>
      <c r="M58" s="423">
        <v>1326</v>
      </c>
      <c r="N58" s="426">
        <v>3</v>
      </c>
      <c r="O58" s="426">
        <v>3978</v>
      </c>
      <c r="P58" s="448">
        <v>1.5</v>
      </c>
      <c r="Q58" s="427">
        <v>1326</v>
      </c>
    </row>
    <row r="59" spans="1:17" ht="14.4" customHeight="1" x14ac:dyDescent="0.3">
      <c r="A59" s="422" t="s">
        <v>1377</v>
      </c>
      <c r="B59" s="423" t="s">
        <v>410</v>
      </c>
      <c r="C59" s="423" t="s">
        <v>1378</v>
      </c>
      <c r="D59" s="423" t="s">
        <v>1432</v>
      </c>
      <c r="E59" s="423"/>
      <c r="F59" s="426">
        <v>0</v>
      </c>
      <c r="G59" s="426">
        <v>0</v>
      </c>
      <c r="H59" s="423"/>
      <c r="I59" s="423"/>
      <c r="J59" s="426">
        <v>1</v>
      </c>
      <c r="K59" s="426">
        <v>0</v>
      </c>
      <c r="L59" s="423"/>
      <c r="M59" s="423">
        <v>0</v>
      </c>
      <c r="N59" s="426"/>
      <c r="O59" s="426"/>
      <c r="P59" s="448"/>
      <c r="Q59" s="427"/>
    </row>
    <row r="60" spans="1:17" ht="14.4" customHeight="1" x14ac:dyDescent="0.3">
      <c r="A60" s="422" t="s">
        <v>1377</v>
      </c>
      <c r="B60" s="423" t="s">
        <v>410</v>
      </c>
      <c r="C60" s="423" t="s">
        <v>1378</v>
      </c>
      <c r="D60" s="423" t="s">
        <v>1433</v>
      </c>
      <c r="E60" s="423"/>
      <c r="F60" s="426"/>
      <c r="G60" s="426"/>
      <c r="H60" s="423"/>
      <c r="I60" s="423"/>
      <c r="J60" s="426">
        <v>3</v>
      </c>
      <c r="K60" s="426">
        <v>1215</v>
      </c>
      <c r="L60" s="423"/>
      <c r="M60" s="423">
        <v>405</v>
      </c>
      <c r="N60" s="426"/>
      <c r="O60" s="426"/>
      <c r="P60" s="448"/>
      <c r="Q60" s="427"/>
    </row>
    <row r="61" spans="1:17" ht="14.4" customHeight="1" x14ac:dyDescent="0.3">
      <c r="A61" s="422" t="s">
        <v>1377</v>
      </c>
      <c r="B61" s="423" t="s">
        <v>410</v>
      </c>
      <c r="C61" s="423" t="s">
        <v>1378</v>
      </c>
      <c r="D61" s="423" t="s">
        <v>1434</v>
      </c>
      <c r="E61" s="423"/>
      <c r="F61" s="426"/>
      <c r="G61" s="426"/>
      <c r="H61" s="423"/>
      <c r="I61" s="423"/>
      <c r="J61" s="426">
        <v>1</v>
      </c>
      <c r="K61" s="426">
        <v>940</v>
      </c>
      <c r="L61" s="423"/>
      <c r="M61" s="423">
        <v>940</v>
      </c>
      <c r="N61" s="426"/>
      <c r="O61" s="426"/>
      <c r="P61" s="448"/>
      <c r="Q61" s="427"/>
    </row>
    <row r="62" spans="1:17" ht="14.4" customHeight="1" x14ac:dyDescent="0.3">
      <c r="A62" s="422" t="s">
        <v>1377</v>
      </c>
      <c r="B62" s="423" t="s">
        <v>410</v>
      </c>
      <c r="C62" s="423" t="s">
        <v>1378</v>
      </c>
      <c r="D62" s="423" t="s">
        <v>1435</v>
      </c>
      <c r="E62" s="423"/>
      <c r="F62" s="426"/>
      <c r="G62" s="426"/>
      <c r="H62" s="423"/>
      <c r="I62" s="423"/>
      <c r="J62" s="426">
        <v>11</v>
      </c>
      <c r="K62" s="426">
        <v>6050</v>
      </c>
      <c r="L62" s="423"/>
      <c r="M62" s="423">
        <v>550</v>
      </c>
      <c r="N62" s="426">
        <v>1</v>
      </c>
      <c r="O62" s="426">
        <v>550</v>
      </c>
      <c r="P62" s="448"/>
      <c r="Q62" s="427">
        <v>550</v>
      </c>
    </row>
    <row r="63" spans="1:17" ht="14.4" customHeight="1" x14ac:dyDescent="0.3">
      <c r="A63" s="422" t="s">
        <v>1377</v>
      </c>
      <c r="B63" s="423" t="s">
        <v>410</v>
      </c>
      <c r="C63" s="423" t="s">
        <v>1378</v>
      </c>
      <c r="D63" s="423" t="s">
        <v>1436</v>
      </c>
      <c r="E63" s="423"/>
      <c r="F63" s="426"/>
      <c r="G63" s="426"/>
      <c r="H63" s="423"/>
      <c r="I63" s="423"/>
      <c r="J63" s="426">
        <v>1</v>
      </c>
      <c r="K63" s="426">
        <v>1281</v>
      </c>
      <c r="L63" s="423"/>
      <c r="M63" s="423">
        <v>1281</v>
      </c>
      <c r="N63" s="426"/>
      <c r="O63" s="426"/>
      <c r="P63" s="448"/>
      <c r="Q63" s="427"/>
    </row>
    <row r="64" spans="1:17" ht="14.4" customHeight="1" x14ac:dyDescent="0.3">
      <c r="A64" s="422" t="s">
        <v>1377</v>
      </c>
      <c r="B64" s="423" t="s">
        <v>410</v>
      </c>
      <c r="C64" s="423" t="s">
        <v>1378</v>
      </c>
      <c r="D64" s="423" t="s">
        <v>1437</v>
      </c>
      <c r="E64" s="423"/>
      <c r="F64" s="426"/>
      <c r="G64" s="426"/>
      <c r="H64" s="423"/>
      <c r="I64" s="423"/>
      <c r="J64" s="426"/>
      <c r="K64" s="426"/>
      <c r="L64" s="423"/>
      <c r="M64" s="423"/>
      <c r="N64" s="426">
        <v>1</v>
      </c>
      <c r="O64" s="426">
        <v>353</v>
      </c>
      <c r="P64" s="448"/>
      <c r="Q64" s="427">
        <v>353</v>
      </c>
    </row>
    <row r="65" spans="1:17" ht="14.4" customHeight="1" x14ac:dyDescent="0.3">
      <c r="A65" s="422" t="s">
        <v>1377</v>
      </c>
      <c r="B65" s="423" t="s">
        <v>410</v>
      </c>
      <c r="C65" s="423" t="s">
        <v>1378</v>
      </c>
      <c r="D65" s="423" t="s">
        <v>1438</v>
      </c>
      <c r="E65" s="423"/>
      <c r="F65" s="426"/>
      <c r="G65" s="426"/>
      <c r="H65" s="423"/>
      <c r="I65" s="423"/>
      <c r="J65" s="426"/>
      <c r="K65" s="426"/>
      <c r="L65" s="423"/>
      <c r="M65" s="423"/>
      <c r="N65" s="426">
        <v>1</v>
      </c>
      <c r="O65" s="426">
        <v>745</v>
      </c>
      <c r="P65" s="448"/>
      <c r="Q65" s="427">
        <v>745</v>
      </c>
    </row>
    <row r="66" spans="1:17" ht="14.4" customHeight="1" x14ac:dyDescent="0.3">
      <c r="A66" s="422" t="s">
        <v>1377</v>
      </c>
      <c r="B66" s="423" t="s">
        <v>410</v>
      </c>
      <c r="C66" s="423" t="s">
        <v>1439</v>
      </c>
      <c r="D66" s="423" t="s">
        <v>1440</v>
      </c>
      <c r="E66" s="423" t="s">
        <v>1441</v>
      </c>
      <c r="F66" s="426">
        <v>1</v>
      </c>
      <c r="G66" s="426">
        <v>442.22</v>
      </c>
      <c r="H66" s="423">
        <v>1</v>
      </c>
      <c r="I66" s="423">
        <v>442.22</v>
      </c>
      <c r="J66" s="426">
        <v>3</v>
      </c>
      <c r="K66" s="426">
        <v>1326.67</v>
      </c>
      <c r="L66" s="423">
        <v>3.0000226131789605</v>
      </c>
      <c r="M66" s="423">
        <v>442.22333333333336</v>
      </c>
      <c r="N66" s="426">
        <v>5</v>
      </c>
      <c r="O66" s="426">
        <v>2377.7800000000002</v>
      </c>
      <c r="P66" s="448">
        <v>5.3769164669169189</v>
      </c>
      <c r="Q66" s="427">
        <v>475.55600000000004</v>
      </c>
    </row>
    <row r="67" spans="1:17" ht="14.4" customHeight="1" x14ac:dyDescent="0.3">
      <c r="A67" s="422" t="s">
        <v>1377</v>
      </c>
      <c r="B67" s="423" t="s">
        <v>410</v>
      </c>
      <c r="C67" s="423" t="s">
        <v>1439</v>
      </c>
      <c r="D67" s="423" t="s">
        <v>1442</v>
      </c>
      <c r="E67" s="423" t="s">
        <v>1443</v>
      </c>
      <c r="F67" s="426">
        <v>51</v>
      </c>
      <c r="G67" s="426">
        <v>20853.340000000004</v>
      </c>
      <c r="H67" s="423">
        <v>1</v>
      </c>
      <c r="I67" s="423">
        <v>408.88901960784324</v>
      </c>
      <c r="J67" s="426">
        <v>30</v>
      </c>
      <c r="K67" s="426">
        <v>13666.66</v>
      </c>
      <c r="L67" s="423">
        <v>0.65537031477931096</v>
      </c>
      <c r="M67" s="423">
        <v>455.55533333333335</v>
      </c>
      <c r="N67" s="426">
        <v>28</v>
      </c>
      <c r="O67" s="426">
        <v>12755.55</v>
      </c>
      <c r="P67" s="448">
        <v>0.61167899242998947</v>
      </c>
      <c r="Q67" s="427">
        <v>455.55535714285713</v>
      </c>
    </row>
    <row r="68" spans="1:17" ht="14.4" customHeight="1" x14ac:dyDescent="0.3">
      <c r="A68" s="422" t="s">
        <v>1377</v>
      </c>
      <c r="B68" s="423" t="s">
        <v>410</v>
      </c>
      <c r="C68" s="423" t="s">
        <v>1439</v>
      </c>
      <c r="D68" s="423" t="s">
        <v>1444</v>
      </c>
      <c r="E68" s="423" t="s">
        <v>1445</v>
      </c>
      <c r="F68" s="426">
        <v>304</v>
      </c>
      <c r="G68" s="426">
        <v>23644.450000000004</v>
      </c>
      <c r="H68" s="423">
        <v>1</v>
      </c>
      <c r="I68" s="423">
        <v>77.777796052631587</v>
      </c>
      <c r="J68" s="426">
        <v>376</v>
      </c>
      <c r="K68" s="426">
        <v>29244.43</v>
      </c>
      <c r="L68" s="423">
        <v>1.236841203749717</v>
      </c>
      <c r="M68" s="423">
        <v>77.777739361702132</v>
      </c>
      <c r="N68" s="426">
        <v>530</v>
      </c>
      <c r="O68" s="426">
        <v>41222.22</v>
      </c>
      <c r="P68" s="448">
        <v>1.7434205490083294</v>
      </c>
      <c r="Q68" s="427">
        <v>77.77777358490566</v>
      </c>
    </row>
    <row r="69" spans="1:17" ht="14.4" customHeight="1" x14ac:dyDescent="0.3">
      <c r="A69" s="422" t="s">
        <v>1377</v>
      </c>
      <c r="B69" s="423" t="s">
        <v>410</v>
      </c>
      <c r="C69" s="423" t="s">
        <v>1439</v>
      </c>
      <c r="D69" s="423" t="s">
        <v>1446</v>
      </c>
      <c r="E69" s="423" t="s">
        <v>1447</v>
      </c>
      <c r="F69" s="426">
        <v>2</v>
      </c>
      <c r="G69" s="426">
        <v>500</v>
      </c>
      <c r="H69" s="423">
        <v>1</v>
      </c>
      <c r="I69" s="423">
        <v>250</v>
      </c>
      <c r="J69" s="426"/>
      <c r="K69" s="426"/>
      <c r="L69" s="423"/>
      <c r="M69" s="423"/>
      <c r="N69" s="426"/>
      <c r="O69" s="426"/>
      <c r="P69" s="448"/>
      <c r="Q69" s="427"/>
    </row>
    <row r="70" spans="1:17" ht="14.4" customHeight="1" x14ac:dyDescent="0.3">
      <c r="A70" s="422" t="s">
        <v>1377</v>
      </c>
      <c r="B70" s="423" t="s">
        <v>410</v>
      </c>
      <c r="C70" s="423" t="s">
        <v>1439</v>
      </c>
      <c r="D70" s="423" t="s">
        <v>1448</v>
      </c>
      <c r="E70" s="423" t="s">
        <v>1449</v>
      </c>
      <c r="F70" s="426"/>
      <c r="G70" s="426"/>
      <c r="H70" s="423"/>
      <c r="I70" s="423"/>
      <c r="J70" s="426"/>
      <c r="K70" s="426"/>
      <c r="L70" s="423"/>
      <c r="M70" s="423"/>
      <c r="N70" s="426">
        <v>1</v>
      </c>
      <c r="O70" s="426">
        <v>300</v>
      </c>
      <c r="P70" s="448"/>
      <c r="Q70" s="427">
        <v>300</v>
      </c>
    </row>
    <row r="71" spans="1:17" ht="14.4" customHeight="1" x14ac:dyDescent="0.3">
      <c r="A71" s="422" t="s">
        <v>1377</v>
      </c>
      <c r="B71" s="423" t="s">
        <v>410</v>
      </c>
      <c r="C71" s="423" t="s">
        <v>1439</v>
      </c>
      <c r="D71" s="423" t="s">
        <v>1450</v>
      </c>
      <c r="E71" s="423" t="s">
        <v>1451</v>
      </c>
      <c r="F71" s="426">
        <v>154</v>
      </c>
      <c r="G71" s="426">
        <v>17111.11</v>
      </c>
      <c r="H71" s="423">
        <v>1</v>
      </c>
      <c r="I71" s="423">
        <v>111.1111038961039</v>
      </c>
      <c r="J71" s="426">
        <v>162</v>
      </c>
      <c r="K71" s="426">
        <v>18000.010000000002</v>
      </c>
      <c r="L71" s="423">
        <v>1.051948704671994</v>
      </c>
      <c r="M71" s="423">
        <v>111.11117283950618</v>
      </c>
      <c r="N71" s="426">
        <v>193</v>
      </c>
      <c r="O71" s="426">
        <v>22516.67</v>
      </c>
      <c r="P71" s="448">
        <v>1.3159093711629459</v>
      </c>
      <c r="Q71" s="427">
        <v>116.66668393782382</v>
      </c>
    </row>
    <row r="72" spans="1:17" ht="14.4" customHeight="1" x14ac:dyDescent="0.3">
      <c r="A72" s="422" t="s">
        <v>1377</v>
      </c>
      <c r="B72" s="423" t="s">
        <v>410</v>
      </c>
      <c r="C72" s="423" t="s">
        <v>1439</v>
      </c>
      <c r="D72" s="423" t="s">
        <v>1452</v>
      </c>
      <c r="E72" s="423" t="s">
        <v>1453</v>
      </c>
      <c r="F72" s="426">
        <v>301</v>
      </c>
      <c r="G72" s="426">
        <v>75631.11</v>
      </c>
      <c r="H72" s="423">
        <v>1</v>
      </c>
      <c r="I72" s="423">
        <v>251.266146179402</v>
      </c>
      <c r="J72" s="426">
        <v>293</v>
      </c>
      <c r="K72" s="426">
        <v>78784.459999999992</v>
      </c>
      <c r="L72" s="423">
        <v>1.0416938214975291</v>
      </c>
      <c r="M72" s="423">
        <v>268.88894197952214</v>
      </c>
      <c r="N72" s="426">
        <v>73</v>
      </c>
      <c r="O72" s="426">
        <v>21900</v>
      </c>
      <c r="P72" s="448">
        <v>0.28956338205270293</v>
      </c>
      <c r="Q72" s="427">
        <v>300</v>
      </c>
    </row>
    <row r="73" spans="1:17" ht="14.4" customHeight="1" x14ac:dyDescent="0.3">
      <c r="A73" s="422" t="s">
        <v>1377</v>
      </c>
      <c r="B73" s="423" t="s">
        <v>410</v>
      </c>
      <c r="C73" s="423" t="s">
        <v>1439</v>
      </c>
      <c r="D73" s="423" t="s">
        <v>1454</v>
      </c>
      <c r="E73" s="423" t="s">
        <v>1455</v>
      </c>
      <c r="F73" s="426">
        <v>30</v>
      </c>
      <c r="G73" s="426">
        <v>8833.33</v>
      </c>
      <c r="H73" s="423">
        <v>1</v>
      </c>
      <c r="I73" s="423">
        <v>294.4443333333333</v>
      </c>
      <c r="J73" s="426">
        <v>40</v>
      </c>
      <c r="K73" s="426">
        <v>11777.78</v>
      </c>
      <c r="L73" s="423">
        <v>1.3333340880505993</v>
      </c>
      <c r="M73" s="423">
        <v>294.44450000000001</v>
      </c>
      <c r="N73" s="426">
        <v>9</v>
      </c>
      <c r="O73" s="426">
        <v>2649.99</v>
      </c>
      <c r="P73" s="448">
        <v>0.29999898113169099</v>
      </c>
      <c r="Q73" s="427">
        <v>294.44333333333333</v>
      </c>
    </row>
    <row r="74" spans="1:17" ht="14.4" customHeight="1" x14ac:dyDescent="0.3">
      <c r="A74" s="422" t="s">
        <v>1377</v>
      </c>
      <c r="B74" s="423" t="s">
        <v>410</v>
      </c>
      <c r="C74" s="423" t="s">
        <v>1439</v>
      </c>
      <c r="D74" s="423" t="s">
        <v>1456</v>
      </c>
      <c r="E74" s="423" t="s">
        <v>1457</v>
      </c>
      <c r="F74" s="426"/>
      <c r="G74" s="426"/>
      <c r="H74" s="423"/>
      <c r="I74" s="423"/>
      <c r="J74" s="426">
        <v>42</v>
      </c>
      <c r="K74" s="426">
        <v>466.66999999999996</v>
      </c>
      <c r="L74" s="423"/>
      <c r="M74" s="423">
        <v>11.111190476190476</v>
      </c>
      <c r="N74" s="426"/>
      <c r="O74" s="426"/>
      <c r="P74" s="448"/>
      <c r="Q74" s="427"/>
    </row>
    <row r="75" spans="1:17" ht="14.4" customHeight="1" x14ac:dyDescent="0.3">
      <c r="A75" s="422" t="s">
        <v>1377</v>
      </c>
      <c r="B75" s="423" t="s">
        <v>410</v>
      </c>
      <c r="C75" s="423" t="s">
        <v>1439</v>
      </c>
      <c r="D75" s="423" t="s">
        <v>1458</v>
      </c>
      <c r="E75" s="423" t="s">
        <v>1443</v>
      </c>
      <c r="F75" s="426">
        <v>515</v>
      </c>
      <c r="G75" s="426">
        <v>192266.67</v>
      </c>
      <c r="H75" s="423">
        <v>1</v>
      </c>
      <c r="I75" s="423">
        <v>373.33333980582529</v>
      </c>
      <c r="J75" s="426">
        <v>429</v>
      </c>
      <c r="K75" s="426">
        <v>160160</v>
      </c>
      <c r="L75" s="423">
        <v>0.8330096942959484</v>
      </c>
      <c r="M75" s="423">
        <v>373.33333333333331</v>
      </c>
      <c r="N75" s="426">
        <v>299</v>
      </c>
      <c r="O75" s="426">
        <v>111626.67</v>
      </c>
      <c r="P75" s="448">
        <v>0.58058253154329864</v>
      </c>
      <c r="Q75" s="427">
        <v>373.33334448160537</v>
      </c>
    </row>
    <row r="76" spans="1:17" ht="14.4" customHeight="1" x14ac:dyDescent="0.3">
      <c r="A76" s="422" t="s">
        <v>1377</v>
      </c>
      <c r="B76" s="423" t="s">
        <v>410</v>
      </c>
      <c r="C76" s="423" t="s">
        <v>1439</v>
      </c>
      <c r="D76" s="423" t="s">
        <v>1459</v>
      </c>
      <c r="E76" s="423" t="s">
        <v>1460</v>
      </c>
      <c r="F76" s="426">
        <v>168</v>
      </c>
      <c r="G76" s="426">
        <v>31360</v>
      </c>
      <c r="H76" s="423">
        <v>1</v>
      </c>
      <c r="I76" s="423">
        <v>186.66666666666666</v>
      </c>
      <c r="J76" s="426">
        <v>170</v>
      </c>
      <c r="K76" s="426">
        <v>31733.339999999997</v>
      </c>
      <c r="L76" s="423">
        <v>1.0119049744897959</v>
      </c>
      <c r="M76" s="423">
        <v>186.66670588235291</v>
      </c>
      <c r="N76" s="426">
        <v>134</v>
      </c>
      <c r="O76" s="426">
        <v>28288.879999999997</v>
      </c>
      <c r="P76" s="448">
        <v>0.90206887755102028</v>
      </c>
      <c r="Q76" s="427">
        <v>211.11104477611937</v>
      </c>
    </row>
    <row r="77" spans="1:17" ht="14.4" customHeight="1" x14ac:dyDescent="0.3">
      <c r="A77" s="422" t="s">
        <v>1377</v>
      </c>
      <c r="B77" s="423" t="s">
        <v>410</v>
      </c>
      <c r="C77" s="423" t="s">
        <v>1439</v>
      </c>
      <c r="D77" s="423" t="s">
        <v>1461</v>
      </c>
      <c r="E77" s="423" t="s">
        <v>1462</v>
      </c>
      <c r="F77" s="426">
        <v>15</v>
      </c>
      <c r="G77" s="426">
        <v>8749.99</v>
      </c>
      <c r="H77" s="423">
        <v>1</v>
      </c>
      <c r="I77" s="423">
        <v>583.33266666666668</v>
      </c>
      <c r="J77" s="426">
        <v>29</v>
      </c>
      <c r="K77" s="426">
        <v>16916.670000000002</v>
      </c>
      <c r="L77" s="423">
        <v>1.9333359238124845</v>
      </c>
      <c r="M77" s="423">
        <v>583.33344827586211</v>
      </c>
      <c r="N77" s="426">
        <v>35</v>
      </c>
      <c r="O77" s="426">
        <v>20416.660000000003</v>
      </c>
      <c r="P77" s="448">
        <v>2.3333352380974155</v>
      </c>
      <c r="Q77" s="427">
        <v>583.333142857143</v>
      </c>
    </row>
    <row r="78" spans="1:17" ht="14.4" customHeight="1" x14ac:dyDescent="0.3">
      <c r="A78" s="422" t="s">
        <v>1377</v>
      </c>
      <c r="B78" s="423" t="s">
        <v>410</v>
      </c>
      <c r="C78" s="423" t="s">
        <v>1439</v>
      </c>
      <c r="D78" s="423" t="s">
        <v>1463</v>
      </c>
      <c r="E78" s="423" t="s">
        <v>1464</v>
      </c>
      <c r="F78" s="426">
        <v>40</v>
      </c>
      <c r="G78" s="426">
        <v>18666.669999999998</v>
      </c>
      <c r="H78" s="423">
        <v>1</v>
      </c>
      <c r="I78" s="423">
        <v>466.66674999999998</v>
      </c>
      <c r="J78" s="426">
        <v>54</v>
      </c>
      <c r="K78" s="426">
        <v>25200.010000000002</v>
      </c>
      <c r="L78" s="423">
        <v>1.3500002946428047</v>
      </c>
      <c r="M78" s="423">
        <v>466.6668518518519</v>
      </c>
      <c r="N78" s="426">
        <v>46</v>
      </c>
      <c r="O78" s="426">
        <v>21466.68</v>
      </c>
      <c r="P78" s="448">
        <v>1.1500005089284806</v>
      </c>
      <c r="Q78" s="427">
        <v>466.66695652173911</v>
      </c>
    </row>
    <row r="79" spans="1:17" ht="14.4" customHeight="1" x14ac:dyDescent="0.3">
      <c r="A79" s="422" t="s">
        <v>1377</v>
      </c>
      <c r="B79" s="423" t="s">
        <v>410</v>
      </c>
      <c r="C79" s="423" t="s">
        <v>1439</v>
      </c>
      <c r="D79" s="423" t="s">
        <v>1465</v>
      </c>
      <c r="E79" s="423" t="s">
        <v>1466</v>
      </c>
      <c r="F79" s="426">
        <v>57</v>
      </c>
      <c r="G79" s="426">
        <v>2850</v>
      </c>
      <c r="H79" s="423">
        <v>1</v>
      </c>
      <c r="I79" s="423">
        <v>50</v>
      </c>
      <c r="J79" s="426">
        <v>61</v>
      </c>
      <c r="K79" s="426">
        <v>3050</v>
      </c>
      <c r="L79" s="423">
        <v>1.0701754385964912</v>
      </c>
      <c r="M79" s="423">
        <v>50</v>
      </c>
      <c r="N79" s="426">
        <v>31</v>
      </c>
      <c r="O79" s="426">
        <v>1550</v>
      </c>
      <c r="P79" s="448">
        <v>0.54385964912280704</v>
      </c>
      <c r="Q79" s="427">
        <v>50</v>
      </c>
    </row>
    <row r="80" spans="1:17" ht="14.4" customHeight="1" x14ac:dyDescent="0.3">
      <c r="A80" s="422" t="s">
        <v>1377</v>
      </c>
      <c r="B80" s="423" t="s">
        <v>410</v>
      </c>
      <c r="C80" s="423" t="s">
        <v>1439</v>
      </c>
      <c r="D80" s="423" t="s">
        <v>1467</v>
      </c>
      <c r="E80" s="423" t="s">
        <v>1468</v>
      </c>
      <c r="F80" s="426">
        <v>102</v>
      </c>
      <c r="G80" s="426">
        <v>10313.330000000002</v>
      </c>
      <c r="H80" s="423">
        <v>1</v>
      </c>
      <c r="I80" s="423">
        <v>101.11107843137256</v>
      </c>
      <c r="J80" s="426">
        <v>163</v>
      </c>
      <c r="K80" s="426">
        <v>16481.109999999997</v>
      </c>
      <c r="L80" s="423">
        <v>1.5980396244471955</v>
      </c>
      <c r="M80" s="423">
        <v>101.11110429447851</v>
      </c>
      <c r="N80" s="426">
        <v>100</v>
      </c>
      <c r="O80" s="426">
        <v>10111.119999999999</v>
      </c>
      <c r="P80" s="448">
        <v>0.98039333561516961</v>
      </c>
      <c r="Q80" s="427">
        <v>101.1112</v>
      </c>
    </row>
    <row r="81" spans="1:17" ht="14.4" customHeight="1" x14ac:dyDescent="0.3">
      <c r="A81" s="422" t="s">
        <v>1377</v>
      </c>
      <c r="B81" s="423" t="s">
        <v>410</v>
      </c>
      <c r="C81" s="423" t="s">
        <v>1439</v>
      </c>
      <c r="D81" s="423" t="s">
        <v>1469</v>
      </c>
      <c r="E81" s="423" t="s">
        <v>1470</v>
      </c>
      <c r="F81" s="426">
        <v>38</v>
      </c>
      <c r="G81" s="426">
        <v>2913.33</v>
      </c>
      <c r="H81" s="423">
        <v>1</v>
      </c>
      <c r="I81" s="423">
        <v>76.666578947368421</v>
      </c>
      <c r="J81" s="426">
        <v>58</v>
      </c>
      <c r="K81" s="426">
        <v>4446.67</v>
      </c>
      <c r="L81" s="423">
        <v>1.5263186799984898</v>
      </c>
      <c r="M81" s="423">
        <v>76.666724137931041</v>
      </c>
      <c r="N81" s="426">
        <v>17</v>
      </c>
      <c r="O81" s="426">
        <v>1303.33</v>
      </c>
      <c r="P81" s="448">
        <v>0.44736778875033034</v>
      </c>
      <c r="Q81" s="427">
        <v>76.666470588235285</v>
      </c>
    </row>
    <row r="82" spans="1:17" ht="14.4" customHeight="1" x14ac:dyDescent="0.3">
      <c r="A82" s="422" t="s">
        <v>1377</v>
      </c>
      <c r="B82" s="423" t="s">
        <v>410</v>
      </c>
      <c r="C82" s="423" t="s">
        <v>1439</v>
      </c>
      <c r="D82" s="423" t="s">
        <v>1471</v>
      </c>
      <c r="E82" s="423" t="s">
        <v>1472</v>
      </c>
      <c r="F82" s="426">
        <v>439</v>
      </c>
      <c r="G82" s="426">
        <v>0</v>
      </c>
      <c r="H82" s="423"/>
      <c r="I82" s="423">
        <v>0</v>
      </c>
      <c r="J82" s="426">
        <v>467</v>
      </c>
      <c r="K82" s="426">
        <v>0</v>
      </c>
      <c r="L82" s="423"/>
      <c r="M82" s="423">
        <v>0</v>
      </c>
      <c r="N82" s="426">
        <v>404</v>
      </c>
      <c r="O82" s="426">
        <v>0</v>
      </c>
      <c r="P82" s="448"/>
      <c r="Q82" s="427">
        <v>0</v>
      </c>
    </row>
    <row r="83" spans="1:17" ht="14.4" customHeight="1" x14ac:dyDescent="0.3">
      <c r="A83" s="422" t="s">
        <v>1377</v>
      </c>
      <c r="B83" s="423" t="s">
        <v>410</v>
      </c>
      <c r="C83" s="423" t="s">
        <v>1439</v>
      </c>
      <c r="D83" s="423" t="s">
        <v>1473</v>
      </c>
      <c r="E83" s="423" t="s">
        <v>1474</v>
      </c>
      <c r="F83" s="426">
        <v>164</v>
      </c>
      <c r="G83" s="426">
        <v>50111.11</v>
      </c>
      <c r="H83" s="423">
        <v>1</v>
      </c>
      <c r="I83" s="423">
        <v>305.55554878048781</v>
      </c>
      <c r="J83" s="426">
        <v>161</v>
      </c>
      <c r="K83" s="426">
        <v>49194.45</v>
      </c>
      <c r="L83" s="423">
        <v>0.98170744970526491</v>
      </c>
      <c r="M83" s="423">
        <v>305.55559006211178</v>
      </c>
      <c r="N83" s="426">
        <v>171</v>
      </c>
      <c r="O83" s="426">
        <v>52250.01</v>
      </c>
      <c r="P83" s="448">
        <v>1.0426831495051696</v>
      </c>
      <c r="Q83" s="427">
        <v>305.55561403508773</v>
      </c>
    </row>
    <row r="84" spans="1:17" ht="14.4" customHeight="1" x14ac:dyDescent="0.3">
      <c r="A84" s="422" t="s">
        <v>1377</v>
      </c>
      <c r="B84" s="423" t="s">
        <v>410</v>
      </c>
      <c r="C84" s="423" t="s">
        <v>1439</v>
      </c>
      <c r="D84" s="423" t="s">
        <v>1475</v>
      </c>
      <c r="E84" s="423" t="s">
        <v>1476</v>
      </c>
      <c r="F84" s="426">
        <v>89</v>
      </c>
      <c r="G84" s="426">
        <v>0</v>
      </c>
      <c r="H84" s="423"/>
      <c r="I84" s="423">
        <v>0</v>
      </c>
      <c r="J84" s="426">
        <v>128</v>
      </c>
      <c r="K84" s="426">
        <v>3133.34</v>
      </c>
      <c r="L84" s="423"/>
      <c r="M84" s="423">
        <v>24.479218750000001</v>
      </c>
      <c r="N84" s="426">
        <v>70</v>
      </c>
      <c r="O84" s="426">
        <v>2333.34</v>
      </c>
      <c r="P84" s="448"/>
      <c r="Q84" s="427">
        <v>33.333428571428577</v>
      </c>
    </row>
    <row r="85" spans="1:17" ht="14.4" customHeight="1" x14ac:dyDescent="0.3">
      <c r="A85" s="422" t="s">
        <v>1377</v>
      </c>
      <c r="B85" s="423" t="s">
        <v>410</v>
      </c>
      <c r="C85" s="423" t="s">
        <v>1439</v>
      </c>
      <c r="D85" s="423" t="s">
        <v>1477</v>
      </c>
      <c r="E85" s="423" t="s">
        <v>1478</v>
      </c>
      <c r="F85" s="426">
        <v>119</v>
      </c>
      <c r="G85" s="426">
        <v>54211.11</v>
      </c>
      <c r="H85" s="423">
        <v>1</v>
      </c>
      <c r="I85" s="423">
        <v>455.55554621848739</v>
      </c>
      <c r="J85" s="426">
        <v>142</v>
      </c>
      <c r="K85" s="426">
        <v>64688.88</v>
      </c>
      <c r="L85" s="423">
        <v>1.1932771714137562</v>
      </c>
      <c r="M85" s="423">
        <v>455.55549295774648</v>
      </c>
      <c r="N85" s="426">
        <v>195</v>
      </c>
      <c r="O85" s="426">
        <v>88833.33</v>
      </c>
      <c r="P85" s="448">
        <v>1.6386554342827513</v>
      </c>
      <c r="Q85" s="427">
        <v>455.55553846153845</v>
      </c>
    </row>
    <row r="86" spans="1:17" ht="14.4" customHeight="1" x14ac:dyDescent="0.3">
      <c r="A86" s="422" t="s">
        <v>1377</v>
      </c>
      <c r="B86" s="423" t="s">
        <v>410</v>
      </c>
      <c r="C86" s="423" t="s">
        <v>1439</v>
      </c>
      <c r="D86" s="423" t="s">
        <v>1479</v>
      </c>
      <c r="E86" s="423" t="s">
        <v>1480</v>
      </c>
      <c r="F86" s="426">
        <v>174</v>
      </c>
      <c r="G86" s="426">
        <v>13533.34</v>
      </c>
      <c r="H86" s="423">
        <v>1</v>
      </c>
      <c r="I86" s="423">
        <v>77.777816091954023</v>
      </c>
      <c r="J86" s="426">
        <v>175</v>
      </c>
      <c r="K86" s="426">
        <v>13611.12</v>
      </c>
      <c r="L86" s="423">
        <v>1.005747287809218</v>
      </c>
      <c r="M86" s="423">
        <v>77.777828571428572</v>
      </c>
      <c r="N86" s="426">
        <v>173</v>
      </c>
      <c r="O86" s="426">
        <v>13455.57</v>
      </c>
      <c r="P86" s="448">
        <v>0.99425345110667429</v>
      </c>
      <c r="Q86" s="427">
        <v>77.777861271676301</v>
      </c>
    </row>
    <row r="87" spans="1:17" ht="14.4" customHeight="1" x14ac:dyDescent="0.3">
      <c r="A87" s="422" t="s">
        <v>1377</v>
      </c>
      <c r="B87" s="423" t="s">
        <v>410</v>
      </c>
      <c r="C87" s="423" t="s">
        <v>1439</v>
      </c>
      <c r="D87" s="423" t="s">
        <v>1481</v>
      </c>
      <c r="E87" s="423" t="s">
        <v>1482</v>
      </c>
      <c r="F87" s="426"/>
      <c r="G87" s="426"/>
      <c r="H87" s="423"/>
      <c r="I87" s="423"/>
      <c r="J87" s="426">
        <v>0</v>
      </c>
      <c r="K87" s="426">
        <v>0</v>
      </c>
      <c r="L87" s="423"/>
      <c r="M87" s="423"/>
      <c r="N87" s="426"/>
      <c r="O87" s="426"/>
      <c r="P87" s="448"/>
      <c r="Q87" s="427"/>
    </row>
    <row r="88" spans="1:17" ht="14.4" customHeight="1" x14ac:dyDescent="0.3">
      <c r="A88" s="422" t="s">
        <v>1377</v>
      </c>
      <c r="B88" s="423" t="s">
        <v>410</v>
      </c>
      <c r="C88" s="423" t="s">
        <v>1439</v>
      </c>
      <c r="D88" s="423" t="s">
        <v>1483</v>
      </c>
      <c r="E88" s="423" t="s">
        <v>1484</v>
      </c>
      <c r="F88" s="426">
        <v>7</v>
      </c>
      <c r="G88" s="426">
        <v>1890</v>
      </c>
      <c r="H88" s="423">
        <v>1</v>
      </c>
      <c r="I88" s="423">
        <v>270</v>
      </c>
      <c r="J88" s="426">
        <v>1</v>
      </c>
      <c r="K88" s="426">
        <v>270</v>
      </c>
      <c r="L88" s="423">
        <v>0.14285714285714285</v>
      </c>
      <c r="M88" s="423">
        <v>270</v>
      </c>
      <c r="N88" s="426"/>
      <c r="O88" s="426"/>
      <c r="P88" s="448"/>
      <c r="Q88" s="427"/>
    </row>
    <row r="89" spans="1:17" ht="14.4" customHeight="1" x14ac:dyDescent="0.3">
      <c r="A89" s="422" t="s">
        <v>1377</v>
      </c>
      <c r="B89" s="423" t="s">
        <v>410</v>
      </c>
      <c r="C89" s="423" t="s">
        <v>1439</v>
      </c>
      <c r="D89" s="423" t="s">
        <v>1485</v>
      </c>
      <c r="E89" s="423" t="s">
        <v>1486</v>
      </c>
      <c r="F89" s="426">
        <v>306</v>
      </c>
      <c r="G89" s="426">
        <v>27200.010000000006</v>
      </c>
      <c r="H89" s="423">
        <v>1</v>
      </c>
      <c r="I89" s="423">
        <v>88.888921568627467</v>
      </c>
      <c r="J89" s="426">
        <v>281</v>
      </c>
      <c r="K89" s="426">
        <v>24977.77</v>
      </c>
      <c r="L89" s="423">
        <v>0.91830003003675353</v>
      </c>
      <c r="M89" s="423">
        <v>88.888861209964418</v>
      </c>
      <c r="N89" s="426">
        <v>289</v>
      </c>
      <c r="O89" s="426">
        <v>27294.44</v>
      </c>
      <c r="P89" s="448">
        <v>1.0034716899001137</v>
      </c>
      <c r="Q89" s="427">
        <v>94.444429065743947</v>
      </c>
    </row>
    <row r="90" spans="1:17" ht="14.4" customHeight="1" x14ac:dyDescent="0.3">
      <c r="A90" s="422" t="s">
        <v>1377</v>
      </c>
      <c r="B90" s="423" t="s">
        <v>410</v>
      </c>
      <c r="C90" s="423" t="s">
        <v>1439</v>
      </c>
      <c r="D90" s="423" t="s">
        <v>1487</v>
      </c>
      <c r="E90" s="423" t="s">
        <v>1488</v>
      </c>
      <c r="F90" s="426">
        <v>128</v>
      </c>
      <c r="G90" s="426">
        <v>5546.67</v>
      </c>
      <c r="H90" s="423">
        <v>1</v>
      </c>
      <c r="I90" s="423">
        <v>43.333359375000001</v>
      </c>
      <c r="J90" s="426">
        <v>138</v>
      </c>
      <c r="K90" s="426">
        <v>5979.99</v>
      </c>
      <c r="L90" s="423">
        <v>1.0781225492051987</v>
      </c>
      <c r="M90" s="423">
        <v>43.333260869565216</v>
      </c>
      <c r="N90" s="426">
        <v>78</v>
      </c>
      <c r="O90" s="426">
        <v>3380</v>
      </c>
      <c r="P90" s="448">
        <v>0.60937463378928258</v>
      </c>
      <c r="Q90" s="427">
        <v>43.333333333333336</v>
      </c>
    </row>
    <row r="91" spans="1:17" ht="14.4" customHeight="1" x14ac:dyDescent="0.3">
      <c r="A91" s="422" t="s">
        <v>1377</v>
      </c>
      <c r="B91" s="423" t="s">
        <v>410</v>
      </c>
      <c r="C91" s="423" t="s">
        <v>1439</v>
      </c>
      <c r="D91" s="423" t="s">
        <v>1489</v>
      </c>
      <c r="E91" s="423" t="s">
        <v>1490</v>
      </c>
      <c r="F91" s="426">
        <v>4</v>
      </c>
      <c r="G91" s="426">
        <v>386.66</v>
      </c>
      <c r="H91" s="423">
        <v>1</v>
      </c>
      <c r="I91" s="423">
        <v>96.665000000000006</v>
      </c>
      <c r="J91" s="426"/>
      <c r="K91" s="426"/>
      <c r="L91" s="423"/>
      <c r="M91" s="423"/>
      <c r="N91" s="426"/>
      <c r="O91" s="426"/>
      <c r="P91" s="448"/>
      <c r="Q91" s="427"/>
    </row>
    <row r="92" spans="1:17" ht="14.4" customHeight="1" x14ac:dyDescent="0.3">
      <c r="A92" s="422" t="s">
        <v>1377</v>
      </c>
      <c r="B92" s="423" t="s">
        <v>410</v>
      </c>
      <c r="C92" s="423" t="s">
        <v>1439</v>
      </c>
      <c r="D92" s="423" t="s">
        <v>1491</v>
      </c>
      <c r="E92" s="423" t="s">
        <v>1492</v>
      </c>
      <c r="F92" s="426"/>
      <c r="G92" s="426"/>
      <c r="H92" s="423"/>
      <c r="I92" s="423"/>
      <c r="J92" s="426">
        <v>1</v>
      </c>
      <c r="K92" s="426">
        <v>140</v>
      </c>
      <c r="L92" s="423"/>
      <c r="M92" s="423">
        <v>140</v>
      </c>
      <c r="N92" s="426">
        <v>3</v>
      </c>
      <c r="O92" s="426">
        <v>586.67000000000007</v>
      </c>
      <c r="P92" s="448"/>
      <c r="Q92" s="427">
        <v>195.5566666666667</v>
      </c>
    </row>
    <row r="93" spans="1:17" ht="14.4" customHeight="1" x14ac:dyDescent="0.3">
      <c r="A93" s="422" t="s">
        <v>1377</v>
      </c>
      <c r="B93" s="423" t="s">
        <v>410</v>
      </c>
      <c r="C93" s="423" t="s">
        <v>1439</v>
      </c>
      <c r="D93" s="423" t="s">
        <v>1493</v>
      </c>
      <c r="E93" s="423" t="s">
        <v>1494</v>
      </c>
      <c r="F93" s="426">
        <v>9</v>
      </c>
      <c r="G93" s="426">
        <v>1049.99</v>
      </c>
      <c r="H93" s="423">
        <v>1</v>
      </c>
      <c r="I93" s="423">
        <v>116.66555555555556</v>
      </c>
      <c r="J93" s="426">
        <v>2</v>
      </c>
      <c r="K93" s="426">
        <v>233.34</v>
      </c>
      <c r="L93" s="423">
        <v>0.22223068791131345</v>
      </c>
      <c r="M93" s="423">
        <v>116.67</v>
      </c>
      <c r="N93" s="426"/>
      <c r="O93" s="426"/>
      <c r="P93" s="448"/>
      <c r="Q93" s="427"/>
    </row>
    <row r="94" spans="1:17" ht="14.4" customHeight="1" x14ac:dyDescent="0.3">
      <c r="A94" s="422" t="s">
        <v>1377</v>
      </c>
      <c r="B94" s="423" t="s">
        <v>410</v>
      </c>
      <c r="C94" s="423" t="s">
        <v>1439</v>
      </c>
      <c r="D94" s="423" t="s">
        <v>1495</v>
      </c>
      <c r="E94" s="423" t="s">
        <v>1496</v>
      </c>
      <c r="F94" s="426">
        <v>4</v>
      </c>
      <c r="G94" s="426">
        <v>195.56</v>
      </c>
      <c r="H94" s="423">
        <v>1</v>
      </c>
      <c r="I94" s="423">
        <v>48.89</v>
      </c>
      <c r="J94" s="426">
        <v>11</v>
      </c>
      <c r="K94" s="426">
        <v>537.78</v>
      </c>
      <c r="L94" s="423">
        <v>2.7499488647985273</v>
      </c>
      <c r="M94" s="423">
        <v>48.889090909090903</v>
      </c>
      <c r="N94" s="426">
        <v>4</v>
      </c>
      <c r="O94" s="426">
        <v>195.56</v>
      </c>
      <c r="P94" s="448">
        <v>1</v>
      </c>
      <c r="Q94" s="427">
        <v>48.89</v>
      </c>
    </row>
    <row r="95" spans="1:17" ht="14.4" customHeight="1" x14ac:dyDescent="0.3">
      <c r="A95" s="422" t="s">
        <v>1377</v>
      </c>
      <c r="B95" s="423" t="s">
        <v>410</v>
      </c>
      <c r="C95" s="423" t="s">
        <v>1439</v>
      </c>
      <c r="D95" s="423" t="s">
        <v>1497</v>
      </c>
      <c r="E95" s="423" t="s">
        <v>1498</v>
      </c>
      <c r="F95" s="426"/>
      <c r="G95" s="426"/>
      <c r="H95" s="423"/>
      <c r="I95" s="423"/>
      <c r="J95" s="426">
        <v>1</v>
      </c>
      <c r="K95" s="426">
        <v>327.78</v>
      </c>
      <c r="L95" s="423"/>
      <c r="M95" s="423">
        <v>327.78</v>
      </c>
      <c r="N95" s="426"/>
      <c r="O95" s="426"/>
      <c r="P95" s="448"/>
      <c r="Q95" s="427"/>
    </row>
    <row r="96" spans="1:17" ht="14.4" customHeight="1" x14ac:dyDescent="0.3">
      <c r="A96" s="422" t="s">
        <v>1377</v>
      </c>
      <c r="B96" s="423" t="s">
        <v>410</v>
      </c>
      <c r="C96" s="423" t="s">
        <v>1439</v>
      </c>
      <c r="D96" s="423" t="s">
        <v>1499</v>
      </c>
      <c r="E96" s="423" t="s">
        <v>1500</v>
      </c>
      <c r="F96" s="426"/>
      <c r="G96" s="426"/>
      <c r="H96" s="423"/>
      <c r="I96" s="423"/>
      <c r="J96" s="426">
        <v>2</v>
      </c>
      <c r="K96" s="426">
        <v>584.44000000000005</v>
      </c>
      <c r="L96" s="423"/>
      <c r="M96" s="423">
        <v>292.22000000000003</v>
      </c>
      <c r="N96" s="426">
        <v>1</v>
      </c>
      <c r="O96" s="426">
        <v>292.22000000000003</v>
      </c>
      <c r="P96" s="448"/>
      <c r="Q96" s="427">
        <v>292.22000000000003</v>
      </c>
    </row>
    <row r="97" spans="1:17" ht="14.4" customHeight="1" x14ac:dyDescent="0.3">
      <c r="A97" s="422" t="s">
        <v>1377</v>
      </c>
      <c r="B97" s="423" t="s">
        <v>410</v>
      </c>
      <c r="C97" s="423" t="s">
        <v>1439</v>
      </c>
      <c r="D97" s="423" t="s">
        <v>1501</v>
      </c>
      <c r="E97" s="423" t="s">
        <v>1502</v>
      </c>
      <c r="F97" s="426"/>
      <c r="G97" s="426"/>
      <c r="H97" s="423"/>
      <c r="I97" s="423"/>
      <c r="J97" s="426"/>
      <c r="K97" s="426"/>
      <c r="L97" s="423"/>
      <c r="M97" s="423"/>
      <c r="N97" s="426">
        <v>1</v>
      </c>
      <c r="O97" s="426">
        <v>116.67</v>
      </c>
      <c r="P97" s="448"/>
      <c r="Q97" s="427">
        <v>116.67</v>
      </c>
    </row>
    <row r="98" spans="1:17" ht="14.4" customHeight="1" x14ac:dyDescent="0.3">
      <c r="A98" s="422" t="s">
        <v>1377</v>
      </c>
      <c r="B98" s="423" t="s">
        <v>1369</v>
      </c>
      <c r="C98" s="423" t="s">
        <v>1378</v>
      </c>
      <c r="D98" s="423" t="s">
        <v>1380</v>
      </c>
      <c r="E98" s="423"/>
      <c r="F98" s="426"/>
      <c r="G98" s="426"/>
      <c r="H98" s="423"/>
      <c r="I98" s="423"/>
      <c r="J98" s="426"/>
      <c r="K98" s="426"/>
      <c r="L98" s="423"/>
      <c r="M98" s="423"/>
      <c r="N98" s="426">
        <v>2</v>
      </c>
      <c r="O98" s="426">
        <v>226</v>
      </c>
      <c r="P98" s="448"/>
      <c r="Q98" s="427">
        <v>113</v>
      </c>
    </row>
    <row r="99" spans="1:17" ht="14.4" customHeight="1" x14ac:dyDescent="0.3">
      <c r="A99" s="422" t="s">
        <v>1377</v>
      </c>
      <c r="B99" s="423" t="s">
        <v>1369</v>
      </c>
      <c r="C99" s="423" t="s">
        <v>1378</v>
      </c>
      <c r="D99" s="423" t="s">
        <v>1391</v>
      </c>
      <c r="E99" s="423"/>
      <c r="F99" s="426">
        <v>2</v>
      </c>
      <c r="G99" s="426">
        <v>2344</v>
      </c>
      <c r="H99" s="423">
        <v>1</v>
      </c>
      <c r="I99" s="423">
        <v>1172</v>
      </c>
      <c r="J99" s="426"/>
      <c r="K99" s="426"/>
      <c r="L99" s="423"/>
      <c r="M99" s="423"/>
      <c r="N99" s="426"/>
      <c r="O99" s="426"/>
      <c r="P99" s="448"/>
      <c r="Q99" s="427"/>
    </row>
    <row r="100" spans="1:17" ht="14.4" customHeight="1" x14ac:dyDescent="0.3">
      <c r="A100" s="422" t="s">
        <v>1377</v>
      </c>
      <c r="B100" s="423" t="s">
        <v>1369</v>
      </c>
      <c r="C100" s="423" t="s">
        <v>1378</v>
      </c>
      <c r="D100" s="423" t="s">
        <v>1403</v>
      </c>
      <c r="E100" s="423"/>
      <c r="F100" s="426"/>
      <c r="G100" s="426"/>
      <c r="H100" s="423"/>
      <c r="I100" s="423"/>
      <c r="J100" s="426">
        <v>1</v>
      </c>
      <c r="K100" s="426">
        <v>679</v>
      </c>
      <c r="L100" s="423"/>
      <c r="M100" s="423">
        <v>679</v>
      </c>
      <c r="N100" s="426"/>
      <c r="O100" s="426"/>
      <c r="P100" s="448"/>
      <c r="Q100" s="427"/>
    </row>
    <row r="101" spans="1:17" ht="14.4" customHeight="1" x14ac:dyDescent="0.3">
      <c r="A101" s="422" t="s">
        <v>1377</v>
      </c>
      <c r="B101" s="423" t="s">
        <v>1369</v>
      </c>
      <c r="C101" s="423" t="s">
        <v>1439</v>
      </c>
      <c r="D101" s="423" t="s">
        <v>1440</v>
      </c>
      <c r="E101" s="423" t="s">
        <v>1441</v>
      </c>
      <c r="F101" s="426">
        <v>6</v>
      </c>
      <c r="G101" s="426">
        <v>2653.3200000000006</v>
      </c>
      <c r="H101" s="423">
        <v>1</v>
      </c>
      <c r="I101" s="423">
        <v>442.22000000000008</v>
      </c>
      <c r="J101" s="426">
        <v>12</v>
      </c>
      <c r="K101" s="426">
        <v>5306.67</v>
      </c>
      <c r="L101" s="423">
        <v>2.0000113065894798</v>
      </c>
      <c r="M101" s="423">
        <v>442.22250000000003</v>
      </c>
      <c r="N101" s="426">
        <v>26</v>
      </c>
      <c r="O101" s="426">
        <v>12364.449999999999</v>
      </c>
      <c r="P101" s="448">
        <v>4.6599920100100993</v>
      </c>
      <c r="Q101" s="427">
        <v>475.55576923076922</v>
      </c>
    </row>
    <row r="102" spans="1:17" ht="14.4" customHeight="1" x14ac:dyDescent="0.3">
      <c r="A102" s="422" t="s">
        <v>1377</v>
      </c>
      <c r="B102" s="423" t="s">
        <v>1369</v>
      </c>
      <c r="C102" s="423" t="s">
        <v>1439</v>
      </c>
      <c r="D102" s="423" t="s">
        <v>1442</v>
      </c>
      <c r="E102" s="423" t="s">
        <v>1443</v>
      </c>
      <c r="F102" s="426">
        <v>437</v>
      </c>
      <c r="G102" s="426">
        <v>178684.43999999997</v>
      </c>
      <c r="H102" s="423">
        <v>1</v>
      </c>
      <c r="I102" s="423">
        <v>408.88887871853541</v>
      </c>
      <c r="J102" s="426">
        <v>393</v>
      </c>
      <c r="K102" s="426">
        <v>179033.33000000002</v>
      </c>
      <c r="L102" s="423">
        <v>1.0019525483024714</v>
      </c>
      <c r="M102" s="423">
        <v>455.55554707379139</v>
      </c>
      <c r="N102" s="426">
        <v>292</v>
      </c>
      <c r="O102" s="426">
        <v>133022.22999999998</v>
      </c>
      <c r="P102" s="448">
        <v>0.74445335027493165</v>
      </c>
      <c r="Q102" s="427">
        <v>455.55558219178079</v>
      </c>
    </row>
    <row r="103" spans="1:17" ht="14.4" customHeight="1" x14ac:dyDescent="0.3">
      <c r="A103" s="422" t="s">
        <v>1377</v>
      </c>
      <c r="B103" s="423" t="s">
        <v>1369</v>
      </c>
      <c r="C103" s="423" t="s">
        <v>1439</v>
      </c>
      <c r="D103" s="423" t="s">
        <v>1503</v>
      </c>
      <c r="E103" s="423" t="s">
        <v>1504</v>
      </c>
      <c r="F103" s="426">
        <v>38</v>
      </c>
      <c r="G103" s="426">
        <v>4011.1</v>
      </c>
      <c r="H103" s="423">
        <v>1</v>
      </c>
      <c r="I103" s="423">
        <v>105.55526315789473</v>
      </c>
      <c r="J103" s="426">
        <v>100</v>
      </c>
      <c r="K103" s="426">
        <v>10555.57</v>
      </c>
      <c r="L103" s="423">
        <v>2.6315898381989977</v>
      </c>
      <c r="M103" s="423">
        <v>105.5557</v>
      </c>
      <c r="N103" s="426">
        <v>54</v>
      </c>
      <c r="O103" s="426">
        <v>5700</v>
      </c>
      <c r="P103" s="448">
        <v>1.4210565680237341</v>
      </c>
      <c r="Q103" s="427">
        <v>105.55555555555556</v>
      </c>
    </row>
    <row r="104" spans="1:17" ht="14.4" customHeight="1" x14ac:dyDescent="0.3">
      <c r="A104" s="422" t="s">
        <v>1377</v>
      </c>
      <c r="B104" s="423" t="s">
        <v>1369</v>
      </c>
      <c r="C104" s="423" t="s">
        <v>1439</v>
      </c>
      <c r="D104" s="423" t="s">
        <v>1444</v>
      </c>
      <c r="E104" s="423" t="s">
        <v>1445</v>
      </c>
      <c r="F104" s="426">
        <v>1943</v>
      </c>
      <c r="G104" s="426">
        <v>151122.22999999998</v>
      </c>
      <c r="H104" s="423">
        <v>1</v>
      </c>
      <c r="I104" s="423">
        <v>77.777781780751411</v>
      </c>
      <c r="J104" s="426">
        <v>1721</v>
      </c>
      <c r="K104" s="426">
        <v>133855.57</v>
      </c>
      <c r="L104" s="423">
        <v>0.8857437453113286</v>
      </c>
      <c r="M104" s="423">
        <v>77.777786170830922</v>
      </c>
      <c r="N104" s="426">
        <v>2292</v>
      </c>
      <c r="O104" s="426">
        <v>178266.67</v>
      </c>
      <c r="P104" s="448">
        <v>1.1796191069970317</v>
      </c>
      <c r="Q104" s="427">
        <v>77.777779232111698</v>
      </c>
    </row>
    <row r="105" spans="1:17" ht="14.4" customHeight="1" x14ac:dyDescent="0.3">
      <c r="A105" s="422" t="s">
        <v>1377</v>
      </c>
      <c r="B105" s="423" t="s">
        <v>1369</v>
      </c>
      <c r="C105" s="423" t="s">
        <v>1439</v>
      </c>
      <c r="D105" s="423" t="s">
        <v>1446</v>
      </c>
      <c r="E105" s="423" t="s">
        <v>1447</v>
      </c>
      <c r="F105" s="426">
        <v>4</v>
      </c>
      <c r="G105" s="426">
        <v>1000</v>
      </c>
      <c r="H105" s="423">
        <v>1</v>
      </c>
      <c r="I105" s="423">
        <v>250</v>
      </c>
      <c r="J105" s="426">
        <v>4</v>
      </c>
      <c r="K105" s="426">
        <v>1000</v>
      </c>
      <c r="L105" s="423">
        <v>1</v>
      </c>
      <c r="M105" s="423">
        <v>250</v>
      </c>
      <c r="N105" s="426">
        <v>1</v>
      </c>
      <c r="O105" s="426">
        <v>250</v>
      </c>
      <c r="P105" s="448">
        <v>0.25</v>
      </c>
      <c r="Q105" s="427">
        <v>250</v>
      </c>
    </row>
    <row r="106" spans="1:17" ht="14.4" customHeight="1" x14ac:dyDescent="0.3">
      <c r="A106" s="422" t="s">
        <v>1377</v>
      </c>
      <c r="B106" s="423" t="s">
        <v>1369</v>
      </c>
      <c r="C106" s="423" t="s">
        <v>1439</v>
      </c>
      <c r="D106" s="423" t="s">
        <v>1450</v>
      </c>
      <c r="E106" s="423" t="s">
        <v>1451</v>
      </c>
      <c r="F106" s="426">
        <v>517</v>
      </c>
      <c r="G106" s="426">
        <v>57444.45</v>
      </c>
      <c r="H106" s="423">
        <v>1</v>
      </c>
      <c r="I106" s="423">
        <v>111.11112185686653</v>
      </c>
      <c r="J106" s="426">
        <v>531</v>
      </c>
      <c r="K106" s="426">
        <v>58999.990000000005</v>
      </c>
      <c r="L106" s="423">
        <v>1.0270790302631501</v>
      </c>
      <c r="M106" s="423">
        <v>111.11109227871941</v>
      </c>
      <c r="N106" s="426">
        <v>689</v>
      </c>
      <c r="O106" s="426">
        <v>80383.33</v>
      </c>
      <c r="P106" s="448">
        <v>1.3993228240500171</v>
      </c>
      <c r="Q106" s="427">
        <v>116.6666618287373</v>
      </c>
    </row>
    <row r="107" spans="1:17" ht="14.4" customHeight="1" x14ac:dyDescent="0.3">
      <c r="A107" s="422" t="s">
        <v>1377</v>
      </c>
      <c r="B107" s="423" t="s">
        <v>1369</v>
      </c>
      <c r="C107" s="423" t="s">
        <v>1439</v>
      </c>
      <c r="D107" s="423" t="s">
        <v>1505</v>
      </c>
      <c r="E107" s="423" t="s">
        <v>1506</v>
      </c>
      <c r="F107" s="426"/>
      <c r="G107" s="426"/>
      <c r="H107" s="423"/>
      <c r="I107" s="423"/>
      <c r="J107" s="426">
        <v>10</v>
      </c>
      <c r="K107" s="426">
        <v>3500</v>
      </c>
      <c r="L107" s="423"/>
      <c r="M107" s="423">
        <v>350</v>
      </c>
      <c r="N107" s="426"/>
      <c r="O107" s="426"/>
      <c r="P107" s="448"/>
      <c r="Q107" s="427"/>
    </row>
    <row r="108" spans="1:17" ht="14.4" customHeight="1" x14ac:dyDescent="0.3">
      <c r="A108" s="422" t="s">
        <v>1377</v>
      </c>
      <c r="B108" s="423" t="s">
        <v>1369</v>
      </c>
      <c r="C108" s="423" t="s">
        <v>1439</v>
      </c>
      <c r="D108" s="423" t="s">
        <v>1452</v>
      </c>
      <c r="E108" s="423" t="s">
        <v>1453</v>
      </c>
      <c r="F108" s="426">
        <v>943</v>
      </c>
      <c r="G108" s="426">
        <v>235717.78000000003</v>
      </c>
      <c r="H108" s="423">
        <v>1</v>
      </c>
      <c r="I108" s="423">
        <v>249.96583244962886</v>
      </c>
      <c r="J108" s="426">
        <v>890</v>
      </c>
      <c r="K108" s="426">
        <v>239311.11</v>
      </c>
      <c r="L108" s="423">
        <v>1.0152442043192498</v>
      </c>
      <c r="M108" s="423">
        <v>268.88888764044941</v>
      </c>
      <c r="N108" s="426">
        <v>750</v>
      </c>
      <c r="O108" s="426">
        <v>225000</v>
      </c>
      <c r="P108" s="448">
        <v>0.95453130434199729</v>
      </c>
      <c r="Q108" s="427">
        <v>300</v>
      </c>
    </row>
    <row r="109" spans="1:17" ht="14.4" customHeight="1" x14ac:dyDescent="0.3">
      <c r="A109" s="422" t="s">
        <v>1377</v>
      </c>
      <c r="B109" s="423" t="s">
        <v>1369</v>
      </c>
      <c r="C109" s="423" t="s">
        <v>1439</v>
      </c>
      <c r="D109" s="423" t="s">
        <v>1454</v>
      </c>
      <c r="E109" s="423" t="s">
        <v>1455</v>
      </c>
      <c r="F109" s="426">
        <v>496</v>
      </c>
      <c r="G109" s="426">
        <v>146044.44</v>
      </c>
      <c r="H109" s="423">
        <v>1</v>
      </c>
      <c r="I109" s="423">
        <v>294.44443548387096</v>
      </c>
      <c r="J109" s="426">
        <v>296</v>
      </c>
      <c r="K109" s="426">
        <v>87155.56</v>
      </c>
      <c r="L109" s="423">
        <v>0.59677424214163854</v>
      </c>
      <c r="M109" s="423">
        <v>294.44445945945944</v>
      </c>
      <c r="N109" s="426">
        <v>220</v>
      </c>
      <c r="O109" s="426">
        <v>64777.770000000004</v>
      </c>
      <c r="P109" s="448">
        <v>0.44354834733865939</v>
      </c>
      <c r="Q109" s="427">
        <v>294.44440909090912</v>
      </c>
    </row>
    <row r="110" spans="1:17" ht="14.4" customHeight="1" x14ac:dyDescent="0.3">
      <c r="A110" s="422" t="s">
        <v>1377</v>
      </c>
      <c r="B110" s="423" t="s">
        <v>1369</v>
      </c>
      <c r="C110" s="423" t="s">
        <v>1439</v>
      </c>
      <c r="D110" s="423" t="s">
        <v>1458</v>
      </c>
      <c r="E110" s="423" t="s">
        <v>1443</v>
      </c>
      <c r="F110" s="426">
        <v>420</v>
      </c>
      <c r="G110" s="426">
        <v>156800.00000000003</v>
      </c>
      <c r="H110" s="423">
        <v>1</v>
      </c>
      <c r="I110" s="423">
        <v>373.33333333333343</v>
      </c>
      <c r="J110" s="426">
        <v>592</v>
      </c>
      <c r="K110" s="426">
        <v>221013.33999999997</v>
      </c>
      <c r="L110" s="423">
        <v>1.4095238520408158</v>
      </c>
      <c r="M110" s="423">
        <v>373.33334459459456</v>
      </c>
      <c r="N110" s="426">
        <v>485</v>
      </c>
      <c r="O110" s="426">
        <v>181066.66999999998</v>
      </c>
      <c r="P110" s="448">
        <v>1.1547619260204078</v>
      </c>
      <c r="Q110" s="427">
        <v>373.33334020618554</v>
      </c>
    </row>
    <row r="111" spans="1:17" ht="14.4" customHeight="1" x14ac:dyDescent="0.3">
      <c r="A111" s="422" t="s">
        <v>1377</v>
      </c>
      <c r="B111" s="423" t="s">
        <v>1369</v>
      </c>
      <c r="C111" s="423" t="s">
        <v>1439</v>
      </c>
      <c r="D111" s="423" t="s">
        <v>1459</v>
      </c>
      <c r="E111" s="423" t="s">
        <v>1460</v>
      </c>
      <c r="F111" s="426">
        <v>18</v>
      </c>
      <c r="G111" s="426">
        <v>3360</v>
      </c>
      <c r="H111" s="423">
        <v>1</v>
      </c>
      <c r="I111" s="423">
        <v>186.66666666666666</v>
      </c>
      <c r="J111" s="426">
        <v>21</v>
      </c>
      <c r="K111" s="426">
        <v>3920.01</v>
      </c>
      <c r="L111" s="423">
        <v>1.166669642857143</v>
      </c>
      <c r="M111" s="423">
        <v>186.66714285714286</v>
      </c>
      <c r="N111" s="426">
        <v>36</v>
      </c>
      <c r="O111" s="426">
        <v>7599.9900000000007</v>
      </c>
      <c r="P111" s="448">
        <v>2.261901785714286</v>
      </c>
      <c r="Q111" s="427">
        <v>211.11083333333335</v>
      </c>
    </row>
    <row r="112" spans="1:17" ht="14.4" customHeight="1" x14ac:dyDescent="0.3">
      <c r="A112" s="422" t="s">
        <v>1377</v>
      </c>
      <c r="B112" s="423" t="s">
        <v>1369</v>
      </c>
      <c r="C112" s="423" t="s">
        <v>1439</v>
      </c>
      <c r="D112" s="423" t="s">
        <v>1461</v>
      </c>
      <c r="E112" s="423" t="s">
        <v>1462</v>
      </c>
      <c r="F112" s="426">
        <v>16</v>
      </c>
      <c r="G112" s="426">
        <v>9333.33</v>
      </c>
      <c r="H112" s="423">
        <v>1</v>
      </c>
      <c r="I112" s="423">
        <v>583.333125</v>
      </c>
      <c r="J112" s="426">
        <v>20</v>
      </c>
      <c r="K112" s="426">
        <v>11666.66</v>
      </c>
      <c r="L112" s="423">
        <v>1.2499997321427614</v>
      </c>
      <c r="M112" s="423">
        <v>583.33299999999997</v>
      </c>
      <c r="N112" s="426">
        <v>19</v>
      </c>
      <c r="O112" s="426">
        <v>11083.34</v>
      </c>
      <c r="P112" s="448">
        <v>1.1875011383932637</v>
      </c>
      <c r="Q112" s="427">
        <v>583.33368421052637</v>
      </c>
    </row>
    <row r="113" spans="1:17" ht="14.4" customHeight="1" x14ac:dyDescent="0.3">
      <c r="A113" s="422" t="s">
        <v>1377</v>
      </c>
      <c r="B113" s="423" t="s">
        <v>1369</v>
      </c>
      <c r="C113" s="423" t="s">
        <v>1439</v>
      </c>
      <c r="D113" s="423" t="s">
        <v>1463</v>
      </c>
      <c r="E113" s="423" t="s">
        <v>1464</v>
      </c>
      <c r="F113" s="426">
        <v>85</v>
      </c>
      <c r="G113" s="426">
        <v>39666.660000000003</v>
      </c>
      <c r="H113" s="423">
        <v>1</v>
      </c>
      <c r="I113" s="423">
        <v>466.66658823529417</v>
      </c>
      <c r="J113" s="426">
        <v>102</v>
      </c>
      <c r="K113" s="426">
        <v>47600.009999999995</v>
      </c>
      <c r="L113" s="423">
        <v>1.2000004537815887</v>
      </c>
      <c r="M113" s="423">
        <v>466.66676470588231</v>
      </c>
      <c r="N113" s="426">
        <v>158</v>
      </c>
      <c r="O113" s="426">
        <v>73733.33</v>
      </c>
      <c r="P113" s="448">
        <v>1.8588237577855053</v>
      </c>
      <c r="Q113" s="427">
        <v>466.66664556962024</v>
      </c>
    </row>
    <row r="114" spans="1:17" ht="14.4" customHeight="1" x14ac:dyDescent="0.3">
      <c r="A114" s="422" t="s">
        <v>1377</v>
      </c>
      <c r="B114" s="423" t="s">
        <v>1369</v>
      </c>
      <c r="C114" s="423" t="s">
        <v>1439</v>
      </c>
      <c r="D114" s="423" t="s">
        <v>1465</v>
      </c>
      <c r="E114" s="423" t="s">
        <v>1466</v>
      </c>
      <c r="F114" s="426">
        <v>39</v>
      </c>
      <c r="G114" s="426">
        <v>1950</v>
      </c>
      <c r="H114" s="423">
        <v>1</v>
      </c>
      <c r="I114" s="423">
        <v>50</v>
      </c>
      <c r="J114" s="426">
        <v>31</v>
      </c>
      <c r="K114" s="426">
        <v>1550</v>
      </c>
      <c r="L114" s="423">
        <v>0.79487179487179482</v>
      </c>
      <c r="M114" s="423">
        <v>50</v>
      </c>
      <c r="N114" s="426">
        <v>32</v>
      </c>
      <c r="O114" s="426">
        <v>1600</v>
      </c>
      <c r="P114" s="448">
        <v>0.82051282051282048</v>
      </c>
      <c r="Q114" s="427">
        <v>50</v>
      </c>
    </row>
    <row r="115" spans="1:17" ht="14.4" customHeight="1" x14ac:dyDescent="0.3">
      <c r="A115" s="422" t="s">
        <v>1377</v>
      </c>
      <c r="B115" s="423" t="s">
        <v>1369</v>
      </c>
      <c r="C115" s="423" t="s">
        <v>1439</v>
      </c>
      <c r="D115" s="423" t="s">
        <v>1467</v>
      </c>
      <c r="E115" s="423" t="s">
        <v>1468</v>
      </c>
      <c r="F115" s="426">
        <v>5</v>
      </c>
      <c r="G115" s="426">
        <v>505.54999999999995</v>
      </c>
      <c r="H115" s="423">
        <v>1</v>
      </c>
      <c r="I115" s="423">
        <v>101.10999999999999</v>
      </c>
      <c r="J115" s="426">
        <v>4</v>
      </c>
      <c r="K115" s="426">
        <v>404.44</v>
      </c>
      <c r="L115" s="423">
        <v>0.8</v>
      </c>
      <c r="M115" s="423">
        <v>101.11</v>
      </c>
      <c r="N115" s="426">
        <v>5</v>
      </c>
      <c r="O115" s="426">
        <v>505.55</v>
      </c>
      <c r="P115" s="448">
        <v>1.0000000000000002</v>
      </c>
      <c r="Q115" s="427">
        <v>101.11</v>
      </c>
    </row>
    <row r="116" spans="1:17" ht="14.4" customHeight="1" x14ac:dyDescent="0.3">
      <c r="A116" s="422" t="s">
        <v>1377</v>
      </c>
      <c r="B116" s="423" t="s">
        <v>1369</v>
      </c>
      <c r="C116" s="423" t="s">
        <v>1439</v>
      </c>
      <c r="D116" s="423" t="s">
        <v>1469</v>
      </c>
      <c r="E116" s="423" t="s">
        <v>1470</v>
      </c>
      <c r="F116" s="426"/>
      <c r="G116" s="426"/>
      <c r="H116" s="423"/>
      <c r="I116" s="423"/>
      <c r="J116" s="426"/>
      <c r="K116" s="426"/>
      <c r="L116" s="423"/>
      <c r="M116" s="423"/>
      <c r="N116" s="426">
        <v>4</v>
      </c>
      <c r="O116" s="426">
        <v>306.67</v>
      </c>
      <c r="P116" s="448"/>
      <c r="Q116" s="427">
        <v>76.667500000000004</v>
      </c>
    </row>
    <row r="117" spans="1:17" ht="14.4" customHeight="1" x14ac:dyDescent="0.3">
      <c r="A117" s="422" t="s">
        <v>1377</v>
      </c>
      <c r="B117" s="423" t="s">
        <v>1369</v>
      </c>
      <c r="C117" s="423" t="s">
        <v>1439</v>
      </c>
      <c r="D117" s="423" t="s">
        <v>1471</v>
      </c>
      <c r="E117" s="423" t="s">
        <v>1472</v>
      </c>
      <c r="F117" s="426">
        <v>2</v>
      </c>
      <c r="G117" s="426">
        <v>0</v>
      </c>
      <c r="H117" s="423"/>
      <c r="I117" s="423">
        <v>0</v>
      </c>
      <c r="J117" s="426">
        <v>1</v>
      </c>
      <c r="K117" s="426">
        <v>0</v>
      </c>
      <c r="L117" s="423"/>
      <c r="M117" s="423">
        <v>0</v>
      </c>
      <c r="N117" s="426">
        <v>1</v>
      </c>
      <c r="O117" s="426">
        <v>0</v>
      </c>
      <c r="P117" s="448"/>
      <c r="Q117" s="427">
        <v>0</v>
      </c>
    </row>
    <row r="118" spans="1:17" ht="14.4" customHeight="1" x14ac:dyDescent="0.3">
      <c r="A118" s="422" t="s">
        <v>1377</v>
      </c>
      <c r="B118" s="423" t="s">
        <v>1369</v>
      </c>
      <c r="C118" s="423" t="s">
        <v>1439</v>
      </c>
      <c r="D118" s="423" t="s">
        <v>1473</v>
      </c>
      <c r="E118" s="423" t="s">
        <v>1474</v>
      </c>
      <c r="F118" s="426">
        <v>287</v>
      </c>
      <c r="G118" s="426">
        <v>87694.44</v>
      </c>
      <c r="H118" s="423">
        <v>1</v>
      </c>
      <c r="I118" s="423">
        <v>305.5555400696864</v>
      </c>
      <c r="J118" s="426">
        <v>288</v>
      </c>
      <c r="K118" s="426">
        <v>87999.99</v>
      </c>
      <c r="L118" s="423">
        <v>1.0034842573827942</v>
      </c>
      <c r="M118" s="423">
        <v>305.55552083333333</v>
      </c>
      <c r="N118" s="426">
        <v>316</v>
      </c>
      <c r="O118" s="426">
        <v>96555.56</v>
      </c>
      <c r="P118" s="448">
        <v>1.1010454026503846</v>
      </c>
      <c r="Q118" s="427">
        <v>305.55556962025315</v>
      </c>
    </row>
    <row r="119" spans="1:17" ht="14.4" customHeight="1" x14ac:dyDescent="0.3">
      <c r="A119" s="422" t="s">
        <v>1377</v>
      </c>
      <c r="B119" s="423" t="s">
        <v>1369</v>
      </c>
      <c r="C119" s="423" t="s">
        <v>1439</v>
      </c>
      <c r="D119" s="423" t="s">
        <v>1475</v>
      </c>
      <c r="E119" s="423" t="s">
        <v>1476</v>
      </c>
      <c r="F119" s="426">
        <v>275</v>
      </c>
      <c r="G119" s="426">
        <v>0</v>
      </c>
      <c r="H119" s="423"/>
      <c r="I119" s="423">
        <v>0</v>
      </c>
      <c r="J119" s="426">
        <v>360</v>
      </c>
      <c r="K119" s="426">
        <v>6600</v>
      </c>
      <c r="L119" s="423"/>
      <c r="M119" s="423">
        <v>18.333333333333332</v>
      </c>
      <c r="N119" s="426">
        <v>235</v>
      </c>
      <c r="O119" s="426">
        <v>7833.33</v>
      </c>
      <c r="P119" s="448"/>
      <c r="Q119" s="427">
        <v>33.33331914893617</v>
      </c>
    </row>
    <row r="120" spans="1:17" ht="14.4" customHeight="1" x14ac:dyDescent="0.3">
      <c r="A120" s="422" t="s">
        <v>1377</v>
      </c>
      <c r="B120" s="423" t="s">
        <v>1369</v>
      </c>
      <c r="C120" s="423" t="s">
        <v>1439</v>
      </c>
      <c r="D120" s="423" t="s">
        <v>1477</v>
      </c>
      <c r="E120" s="423" t="s">
        <v>1478</v>
      </c>
      <c r="F120" s="426">
        <v>300</v>
      </c>
      <c r="G120" s="426">
        <v>136666.66999999998</v>
      </c>
      <c r="H120" s="423">
        <v>1</v>
      </c>
      <c r="I120" s="423">
        <v>455.55556666666661</v>
      </c>
      <c r="J120" s="426">
        <v>366</v>
      </c>
      <c r="K120" s="426">
        <v>166733.33000000002</v>
      </c>
      <c r="L120" s="423">
        <v>1.2199999458536601</v>
      </c>
      <c r="M120" s="423">
        <v>455.55554644808745</v>
      </c>
      <c r="N120" s="426">
        <v>307</v>
      </c>
      <c r="O120" s="426">
        <v>139855.54999999999</v>
      </c>
      <c r="P120" s="448">
        <v>1.0233332677235789</v>
      </c>
      <c r="Q120" s="427">
        <v>455.55553745928336</v>
      </c>
    </row>
    <row r="121" spans="1:17" ht="14.4" customHeight="1" x14ac:dyDescent="0.3">
      <c r="A121" s="422" t="s">
        <v>1377</v>
      </c>
      <c r="B121" s="423" t="s">
        <v>1369</v>
      </c>
      <c r="C121" s="423" t="s">
        <v>1439</v>
      </c>
      <c r="D121" s="423" t="s">
        <v>1507</v>
      </c>
      <c r="E121" s="423" t="s">
        <v>1508</v>
      </c>
      <c r="F121" s="426"/>
      <c r="G121" s="426"/>
      <c r="H121" s="423"/>
      <c r="I121" s="423"/>
      <c r="J121" s="426">
        <v>1</v>
      </c>
      <c r="K121" s="426">
        <v>58.89</v>
      </c>
      <c r="L121" s="423"/>
      <c r="M121" s="423">
        <v>58.89</v>
      </c>
      <c r="N121" s="426"/>
      <c r="O121" s="426"/>
      <c r="P121" s="448"/>
      <c r="Q121" s="427"/>
    </row>
    <row r="122" spans="1:17" ht="14.4" customHeight="1" x14ac:dyDescent="0.3">
      <c r="A122" s="422" t="s">
        <v>1377</v>
      </c>
      <c r="B122" s="423" t="s">
        <v>1369</v>
      </c>
      <c r="C122" s="423" t="s">
        <v>1439</v>
      </c>
      <c r="D122" s="423" t="s">
        <v>1479</v>
      </c>
      <c r="E122" s="423" t="s">
        <v>1480</v>
      </c>
      <c r="F122" s="426">
        <v>289</v>
      </c>
      <c r="G122" s="426">
        <v>22477.780000000002</v>
      </c>
      <c r="H122" s="423">
        <v>1</v>
      </c>
      <c r="I122" s="423">
        <v>77.777785467128041</v>
      </c>
      <c r="J122" s="426">
        <v>292</v>
      </c>
      <c r="K122" s="426">
        <v>22711.11</v>
      </c>
      <c r="L122" s="423">
        <v>1.0103804735165127</v>
      </c>
      <c r="M122" s="423">
        <v>77.777773972602745</v>
      </c>
      <c r="N122" s="426">
        <v>313</v>
      </c>
      <c r="O122" s="426">
        <v>24344.440000000002</v>
      </c>
      <c r="P122" s="448">
        <v>1.0830446778996858</v>
      </c>
      <c r="Q122" s="427">
        <v>77.777763578274772</v>
      </c>
    </row>
    <row r="123" spans="1:17" ht="14.4" customHeight="1" x14ac:dyDescent="0.3">
      <c r="A123" s="422" t="s">
        <v>1377</v>
      </c>
      <c r="B123" s="423" t="s">
        <v>1369</v>
      </c>
      <c r="C123" s="423" t="s">
        <v>1439</v>
      </c>
      <c r="D123" s="423" t="s">
        <v>1483</v>
      </c>
      <c r="E123" s="423" t="s">
        <v>1484</v>
      </c>
      <c r="F123" s="426">
        <v>1</v>
      </c>
      <c r="G123" s="426">
        <v>270</v>
      </c>
      <c r="H123" s="423">
        <v>1</v>
      </c>
      <c r="I123" s="423">
        <v>270</v>
      </c>
      <c r="J123" s="426">
        <v>1</v>
      </c>
      <c r="K123" s="426">
        <v>270</v>
      </c>
      <c r="L123" s="423">
        <v>1</v>
      </c>
      <c r="M123" s="423">
        <v>270</v>
      </c>
      <c r="N123" s="426">
        <v>7</v>
      </c>
      <c r="O123" s="426">
        <v>1890</v>
      </c>
      <c r="P123" s="448">
        <v>7</v>
      </c>
      <c r="Q123" s="427">
        <v>270</v>
      </c>
    </row>
    <row r="124" spans="1:17" ht="14.4" customHeight="1" x14ac:dyDescent="0.3">
      <c r="A124" s="422" t="s">
        <v>1377</v>
      </c>
      <c r="B124" s="423" t="s">
        <v>1369</v>
      </c>
      <c r="C124" s="423" t="s">
        <v>1439</v>
      </c>
      <c r="D124" s="423" t="s">
        <v>1485</v>
      </c>
      <c r="E124" s="423" t="s">
        <v>1486</v>
      </c>
      <c r="F124" s="426">
        <v>487</v>
      </c>
      <c r="G124" s="426">
        <v>43288.89</v>
      </c>
      <c r="H124" s="423">
        <v>1</v>
      </c>
      <c r="I124" s="423">
        <v>88.888891170431208</v>
      </c>
      <c r="J124" s="426">
        <v>417</v>
      </c>
      <c r="K124" s="426">
        <v>37066.68</v>
      </c>
      <c r="L124" s="423">
        <v>0.85626311970577207</v>
      </c>
      <c r="M124" s="423">
        <v>88.888920863309352</v>
      </c>
      <c r="N124" s="426">
        <v>466</v>
      </c>
      <c r="O124" s="426">
        <v>44011.12</v>
      </c>
      <c r="P124" s="448">
        <v>1.0166839574773112</v>
      </c>
      <c r="Q124" s="427">
        <v>94.444463519313317</v>
      </c>
    </row>
    <row r="125" spans="1:17" ht="14.4" customHeight="1" x14ac:dyDescent="0.3">
      <c r="A125" s="422" t="s">
        <v>1377</v>
      </c>
      <c r="B125" s="423" t="s">
        <v>1369</v>
      </c>
      <c r="C125" s="423" t="s">
        <v>1439</v>
      </c>
      <c r="D125" s="423" t="s">
        <v>1487</v>
      </c>
      <c r="E125" s="423" t="s">
        <v>1488</v>
      </c>
      <c r="F125" s="426"/>
      <c r="G125" s="426"/>
      <c r="H125" s="423"/>
      <c r="I125" s="423"/>
      <c r="J125" s="426"/>
      <c r="K125" s="426"/>
      <c r="L125" s="423"/>
      <c r="M125" s="423"/>
      <c r="N125" s="426">
        <v>1</v>
      </c>
      <c r="O125" s="426">
        <v>43.33</v>
      </c>
      <c r="P125" s="448"/>
      <c r="Q125" s="427">
        <v>43.33</v>
      </c>
    </row>
    <row r="126" spans="1:17" ht="14.4" customHeight="1" x14ac:dyDescent="0.3">
      <c r="A126" s="422" t="s">
        <v>1377</v>
      </c>
      <c r="B126" s="423" t="s">
        <v>1369</v>
      </c>
      <c r="C126" s="423" t="s">
        <v>1439</v>
      </c>
      <c r="D126" s="423" t="s">
        <v>1489</v>
      </c>
      <c r="E126" s="423" t="s">
        <v>1490</v>
      </c>
      <c r="F126" s="426"/>
      <c r="G126" s="426"/>
      <c r="H126" s="423"/>
      <c r="I126" s="423"/>
      <c r="J126" s="426">
        <v>57</v>
      </c>
      <c r="K126" s="426">
        <v>5510</v>
      </c>
      <c r="L126" s="423"/>
      <c r="M126" s="423">
        <v>96.666666666666671</v>
      </c>
      <c r="N126" s="426">
        <v>1</v>
      </c>
      <c r="O126" s="426">
        <v>96.67</v>
      </c>
      <c r="P126" s="448"/>
      <c r="Q126" s="427">
        <v>96.67</v>
      </c>
    </row>
    <row r="127" spans="1:17" ht="14.4" customHeight="1" x14ac:dyDescent="0.3">
      <c r="A127" s="422" t="s">
        <v>1377</v>
      </c>
      <c r="B127" s="423" t="s">
        <v>1369</v>
      </c>
      <c r="C127" s="423" t="s">
        <v>1439</v>
      </c>
      <c r="D127" s="423" t="s">
        <v>1491</v>
      </c>
      <c r="E127" s="423" t="s">
        <v>1492</v>
      </c>
      <c r="F127" s="426"/>
      <c r="G127" s="426"/>
      <c r="H127" s="423"/>
      <c r="I127" s="423"/>
      <c r="J127" s="426">
        <v>76</v>
      </c>
      <c r="K127" s="426">
        <v>10640</v>
      </c>
      <c r="L127" s="423"/>
      <c r="M127" s="423">
        <v>140</v>
      </c>
      <c r="N127" s="426">
        <v>2</v>
      </c>
      <c r="O127" s="426">
        <v>391.11</v>
      </c>
      <c r="P127" s="448"/>
      <c r="Q127" s="427">
        <v>195.55500000000001</v>
      </c>
    </row>
    <row r="128" spans="1:17" ht="14.4" customHeight="1" x14ac:dyDescent="0.3">
      <c r="A128" s="422" t="s">
        <v>1377</v>
      </c>
      <c r="B128" s="423" t="s">
        <v>1369</v>
      </c>
      <c r="C128" s="423" t="s">
        <v>1439</v>
      </c>
      <c r="D128" s="423" t="s">
        <v>1509</v>
      </c>
      <c r="E128" s="423" t="s">
        <v>1510</v>
      </c>
      <c r="F128" s="426"/>
      <c r="G128" s="426"/>
      <c r="H128" s="423"/>
      <c r="I128" s="423"/>
      <c r="J128" s="426">
        <v>70</v>
      </c>
      <c r="K128" s="426">
        <v>5288.89</v>
      </c>
      <c r="L128" s="423"/>
      <c r="M128" s="423">
        <v>75.55557142857144</v>
      </c>
      <c r="N128" s="426"/>
      <c r="O128" s="426"/>
      <c r="P128" s="448"/>
      <c r="Q128" s="427"/>
    </row>
    <row r="129" spans="1:17" ht="14.4" customHeight="1" x14ac:dyDescent="0.3">
      <c r="A129" s="422" t="s">
        <v>1377</v>
      </c>
      <c r="B129" s="423" t="s">
        <v>1369</v>
      </c>
      <c r="C129" s="423" t="s">
        <v>1439</v>
      </c>
      <c r="D129" s="423" t="s">
        <v>1493</v>
      </c>
      <c r="E129" s="423" t="s">
        <v>1494</v>
      </c>
      <c r="F129" s="426">
        <v>4</v>
      </c>
      <c r="G129" s="426">
        <v>466.68</v>
      </c>
      <c r="H129" s="423">
        <v>1</v>
      </c>
      <c r="I129" s="423">
        <v>116.67</v>
      </c>
      <c r="J129" s="426">
        <v>4</v>
      </c>
      <c r="K129" s="426">
        <v>466.68</v>
      </c>
      <c r="L129" s="423">
        <v>1</v>
      </c>
      <c r="M129" s="423">
        <v>116.67</v>
      </c>
      <c r="N129" s="426">
        <v>6</v>
      </c>
      <c r="O129" s="426">
        <v>700</v>
      </c>
      <c r="P129" s="448">
        <v>1.4999571440815977</v>
      </c>
      <c r="Q129" s="427">
        <v>116.66666666666667</v>
      </c>
    </row>
    <row r="130" spans="1:17" ht="14.4" customHeight="1" x14ac:dyDescent="0.3">
      <c r="A130" s="422" t="s">
        <v>1377</v>
      </c>
      <c r="B130" s="423" t="s">
        <v>1369</v>
      </c>
      <c r="C130" s="423" t="s">
        <v>1439</v>
      </c>
      <c r="D130" s="423" t="s">
        <v>1495</v>
      </c>
      <c r="E130" s="423" t="s">
        <v>1496</v>
      </c>
      <c r="F130" s="426"/>
      <c r="G130" s="426"/>
      <c r="H130" s="423"/>
      <c r="I130" s="423"/>
      <c r="J130" s="426"/>
      <c r="K130" s="426"/>
      <c r="L130" s="423"/>
      <c r="M130" s="423"/>
      <c r="N130" s="426">
        <v>17</v>
      </c>
      <c r="O130" s="426">
        <v>831.11</v>
      </c>
      <c r="P130" s="448"/>
      <c r="Q130" s="427">
        <v>48.888823529411766</v>
      </c>
    </row>
    <row r="131" spans="1:17" ht="14.4" customHeight="1" x14ac:dyDescent="0.3">
      <c r="A131" s="422" t="s">
        <v>1377</v>
      </c>
      <c r="B131" s="423" t="s">
        <v>1369</v>
      </c>
      <c r="C131" s="423" t="s">
        <v>1439</v>
      </c>
      <c r="D131" s="423" t="s">
        <v>1511</v>
      </c>
      <c r="E131" s="423" t="s">
        <v>1512</v>
      </c>
      <c r="F131" s="426">
        <v>1</v>
      </c>
      <c r="G131" s="426">
        <v>466.67</v>
      </c>
      <c r="H131" s="423">
        <v>1</v>
      </c>
      <c r="I131" s="423">
        <v>466.67</v>
      </c>
      <c r="J131" s="426"/>
      <c r="K131" s="426"/>
      <c r="L131" s="423"/>
      <c r="M131" s="423"/>
      <c r="N131" s="426"/>
      <c r="O131" s="426"/>
      <c r="P131" s="448"/>
      <c r="Q131" s="427"/>
    </row>
    <row r="132" spans="1:17" ht="14.4" customHeight="1" x14ac:dyDescent="0.3">
      <c r="A132" s="422" t="s">
        <v>1377</v>
      </c>
      <c r="B132" s="423" t="s">
        <v>1369</v>
      </c>
      <c r="C132" s="423" t="s">
        <v>1439</v>
      </c>
      <c r="D132" s="423" t="s">
        <v>1497</v>
      </c>
      <c r="E132" s="423" t="s">
        <v>1498</v>
      </c>
      <c r="F132" s="426"/>
      <c r="G132" s="426"/>
      <c r="H132" s="423"/>
      <c r="I132" s="423"/>
      <c r="J132" s="426"/>
      <c r="K132" s="426"/>
      <c r="L132" s="423"/>
      <c r="M132" s="423"/>
      <c r="N132" s="426">
        <v>1</v>
      </c>
      <c r="O132" s="426">
        <v>344.44</v>
      </c>
      <c r="P132" s="448"/>
      <c r="Q132" s="427">
        <v>344.44</v>
      </c>
    </row>
    <row r="133" spans="1:17" ht="14.4" customHeight="1" x14ac:dyDescent="0.3">
      <c r="A133" s="422" t="s">
        <v>1377</v>
      </c>
      <c r="B133" s="423" t="s">
        <v>1369</v>
      </c>
      <c r="C133" s="423" t="s">
        <v>1439</v>
      </c>
      <c r="D133" s="423" t="s">
        <v>1499</v>
      </c>
      <c r="E133" s="423" t="s">
        <v>1500</v>
      </c>
      <c r="F133" s="426"/>
      <c r="G133" s="426"/>
      <c r="H133" s="423"/>
      <c r="I133" s="423"/>
      <c r="J133" s="426"/>
      <c r="K133" s="426"/>
      <c r="L133" s="423"/>
      <c r="M133" s="423"/>
      <c r="N133" s="426">
        <v>2</v>
      </c>
      <c r="O133" s="426">
        <v>584.44000000000005</v>
      </c>
      <c r="P133" s="448"/>
      <c r="Q133" s="427">
        <v>292.22000000000003</v>
      </c>
    </row>
    <row r="134" spans="1:17" ht="14.4" customHeight="1" x14ac:dyDescent="0.3">
      <c r="A134" s="422" t="s">
        <v>1377</v>
      </c>
      <c r="B134" s="423" t="s">
        <v>1369</v>
      </c>
      <c r="C134" s="423" t="s">
        <v>1439</v>
      </c>
      <c r="D134" s="423" t="s">
        <v>1513</v>
      </c>
      <c r="E134" s="423" t="s">
        <v>1514</v>
      </c>
      <c r="F134" s="426"/>
      <c r="G134" s="426"/>
      <c r="H134" s="423"/>
      <c r="I134" s="423"/>
      <c r="J134" s="426">
        <v>1</v>
      </c>
      <c r="K134" s="426">
        <v>358.89</v>
      </c>
      <c r="L134" s="423"/>
      <c r="M134" s="423">
        <v>358.89</v>
      </c>
      <c r="N134" s="426"/>
      <c r="O134" s="426"/>
      <c r="P134" s="448"/>
      <c r="Q134" s="427"/>
    </row>
    <row r="135" spans="1:17" ht="14.4" customHeight="1" x14ac:dyDescent="0.3">
      <c r="A135" s="422" t="s">
        <v>1377</v>
      </c>
      <c r="B135" s="423" t="s">
        <v>1370</v>
      </c>
      <c r="C135" s="423" t="s">
        <v>1378</v>
      </c>
      <c r="D135" s="423" t="s">
        <v>1515</v>
      </c>
      <c r="E135" s="423"/>
      <c r="F135" s="426">
        <v>2</v>
      </c>
      <c r="G135" s="426">
        <v>3314</v>
      </c>
      <c r="H135" s="423">
        <v>1</v>
      </c>
      <c r="I135" s="423">
        <v>1657</v>
      </c>
      <c r="J135" s="426">
        <v>1</v>
      </c>
      <c r="K135" s="426">
        <v>1657</v>
      </c>
      <c r="L135" s="423">
        <v>0.5</v>
      </c>
      <c r="M135" s="423">
        <v>1657</v>
      </c>
      <c r="N135" s="426">
        <v>1</v>
      </c>
      <c r="O135" s="426">
        <v>1657</v>
      </c>
      <c r="P135" s="448">
        <v>0.5</v>
      </c>
      <c r="Q135" s="427">
        <v>1657</v>
      </c>
    </row>
    <row r="136" spans="1:17" ht="14.4" customHeight="1" x14ac:dyDescent="0.3">
      <c r="A136" s="422" t="s">
        <v>1377</v>
      </c>
      <c r="B136" s="423" t="s">
        <v>1370</v>
      </c>
      <c r="C136" s="423" t="s">
        <v>1378</v>
      </c>
      <c r="D136" s="423" t="s">
        <v>1516</v>
      </c>
      <c r="E136" s="423"/>
      <c r="F136" s="426">
        <v>1</v>
      </c>
      <c r="G136" s="426">
        <v>1179</v>
      </c>
      <c r="H136" s="423">
        <v>1</v>
      </c>
      <c r="I136" s="423">
        <v>1179</v>
      </c>
      <c r="J136" s="426"/>
      <c r="K136" s="426"/>
      <c r="L136" s="423"/>
      <c r="M136" s="423"/>
      <c r="N136" s="426"/>
      <c r="O136" s="426"/>
      <c r="P136" s="448"/>
      <c r="Q136" s="427"/>
    </row>
    <row r="137" spans="1:17" ht="14.4" customHeight="1" x14ac:dyDescent="0.3">
      <c r="A137" s="422" t="s">
        <v>1377</v>
      </c>
      <c r="B137" s="423" t="s">
        <v>1370</v>
      </c>
      <c r="C137" s="423" t="s">
        <v>1378</v>
      </c>
      <c r="D137" s="423" t="s">
        <v>1517</v>
      </c>
      <c r="E137" s="423"/>
      <c r="F137" s="426"/>
      <c r="G137" s="426"/>
      <c r="H137" s="423"/>
      <c r="I137" s="423"/>
      <c r="J137" s="426">
        <v>1</v>
      </c>
      <c r="K137" s="426">
        <v>185</v>
      </c>
      <c r="L137" s="423"/>
      <c r="M137" s="423">
        <v>185</v>
      </c>
      <c r="N137" s="426"/>
      <c r="O137" s="426"/>
      <c r="P137" s="448"/>
      <c r="Q137" s="427"/>
    </row>
    <row r="138" spans="1:17" ht="14.4" customHeight="1" x14ac:dyDescent="0.3">
      <c r="A138" s="422" t="s">
        <v>1377</v>
      </c>
      <c r="B138" s="423" t="s">
        <v>1370</v>
      </c>
      <c r="C138" s="423" t="s">
        <v>1378</v>
      </c>
      <c r="D138" s="423" t="s">
        <v>1518</v>
      </c>
      <c r="E138" s="423"/>
      <c r="F138" s="426"/>
      <c r="G138" s="426"/>
      <c r="H138" s="423"/>
      <c r="I138" s="423"/>
      <c r="J138" s="426">
        <v>1</v>
      </c>
      <c r="K138" s="426">
        <v>1281</v>
      </c>
      <c r="L138" s="423"/>
      <c r="M138" s="423">
        <v>1281</v>
      </c>
      <c r="N138" s="426"/>
      <c r="O138" s="426"/>
      <c r="P138" s="448"/>
      <c r="Q138" s="427"/>
    </row>
    <row r="139" spans="1:17" ht="14.4" customHeight="1" x14ac:dyDescent="0.3">
      <c r="A139" s="422" t="s">
        <v>1377</v>
      </c>
      <c r="B139" s="423" t="s">
        <v>1370</v>
      </c>
      <c r="C139" s="423" t="s">
        <v>1378</v>
      </c>
      <c r="D139" s="423" t="s">
        <v>1417</v>
      </c>
      <c r="E139" s="423"/>
      <c r="F139" s="426"/>
      <c r="G139" s="426"/>
      <c r="H139" s="423"/>
      <c r="I139" s="423"/>
      <c r="J139" s="426">
        <v>1</v>
      </c>
      <c r="K139" s="426">
        <v>225</v>
      </c>
      <c r="L139" s="423"/>
      <c r="M139" s="423">
        <v>225</v>
      </c>
      <c r="N139" s="426"/>
      <c r="O139" s="426"/>
      <c r="P139" s="448"/>
      <c r="Q139" s="427"/>
    </row>
    <row r="140" spans="1:17" ht="14.4" customHeight="1" x14ac:dyDescent="0.3">
      <c r="A140" s="422" t="s">
        <v>1377</v>
      </c>
      <c r="B140" s="423" t="s">
        <v>1370</v>
      </c>
      <c r="C140" s="423" t="s">
        <v>1378</v>
      </c>
      <c r="D140" s="423" t="s">
        <v>1519</v>
      </c>
      <c r="E140" s="423"/>
      <c r="F140" s="426">
        <v>1</v>
      </c>
      <c r="G140" s="426">
        <v>258</v>
      </c>
      <c r="H140" s="423">
        <v>1</v>
      </c>
      <c r="I140" s="423">
        <v>258</v>
      </c>
      <c r="J140" s="426"/>
      <c r="K140" s="426"/>
      <c r="L140" s="423"/>
      <c r="M140" s="423"/>
      <c r="N140" s="426"/>
      <c r="O140" s="426"/>
      <c r="P140" s="448"/>
      <c r="Q140" s="427"/>
    </row>
    <row r="141" spans="1:17" ht="14.4" customHeight="1" x14ac:dyDescent="0.3">
      <c r="A141" s="422" t="s">
        <v>1377</v>
      </c>
      <c r="B141" s="423" t="s">
        <v>1370</v>
      </c>
      <c r="C141" s="423" t="s">
        <v>1378</v>
      </c>
      <c r="D141" s="423" t="s">
        <v>1438</v>
      </c>
      <c r="E141" s="423"/>
      <c r="F141" s="426"/>
      <c r="G141" s="426"/>
      <c r="H141" s="423"/>
      <c r="I141" s="423"/>
      <c r="J141" s="426"/>
      <c r="K141" s="426"/>
      <c r="L141" s="423"/>
      <c r="M141" s="423"/>
      <c r="N141" s="426">
        <v>2</v>
      </c>
      <c r="O141" s="426">
        <v>1490</v>
      </c>
      <c r="P141" s="448"/>
      <c r="Q141" s="427">
        <v>745</v>
      </c>
    </row>
    <row r="142" spans="1:17" ht="14.4" customHeight="1" x14ac:dyDescent="0.3">
      <c r="A142" s="422" t="s">
        <v>1377</v>
      </c>
      <c r="B142" s="423" t="s">
        <v>1370</v>
      </c>
      <c r="C142" s="423" t="s">
        <v>1439</v>
      </c>
      <c r="D142" s="423" t="s">
        <v>1440</v>
      </c>
      <c r="E142" s="423" t="s">
        <v>1441</v>
      </c>
      <c r="F142" s="426">
        <v>42</v>
      </c>
      <c r="G142" s="426">
        <v>18573.340000000004</v>
      </c>
      <c r="H142" s="423">
        <v>1</v>
      </c>
      <c r="I142" s="423">
        <v>442.22238095238106</v>
      </c>
      <c r="J142" s="426">
        <v>69</v>
      </c>
      <c r="K142" s="426">
        <v>30513.33</v>
      </c>
      <c r="L142" s="423">
        <v>1.6428563737055368</v>
      </c>
      <c r="M142" s="423">
        <v>442.22217391304349</v>
      </c>
      <c r="N142" s="426">
        <v>50</v>
      </c>
      <c r="O142" s="426">
        <v>23777.79</v>
      </c>
      <c r="P142" s="448">
        <v>1.2802107752294416</v>
      </c>
      <c r="Q142" s="427">
        <v>475.55580000000003</v>
      </c>
    </row>
    <row r="143" spans="1:17" ht="14.4" customHeight="1" x14ac:dyDescent="0.3">
      <c r="A143" s="422" t="s">
        <v>1377</v>
      </c>
      <c r="B143" s="423" t="s">
        <v>1370</v>
      </c>
      <c r="C143" s="423" t="s">
        <v>1439</v>
      </c>
      <c r="D143" s="423" t="s">
        <v>1442</v>
      </c>
      <c r="E143" s="423" t="s">
        <v>1443</v>
      </c>
      <c r="F143" s="426">
        <v>96</v>
      </c>
      <c r="G143" s="426">
        <v>39253.340000000004</v>
      </c>
      <c r="H143" s="423">
        <v>1</v>
      </c>
      <c r="I143" s="423">
        <v>408.88895833333339</v>
      </c>
      <c r="J143" s="426">
        <v>85</v>
      </c>
      <c r="K143" s="426">
        <v>38722.210000000006</v>
      </c>
      <c r="L143" s="423">
        <v>0.98646917689042524</v>
      </c>
      <c r="M143" s="423">
        <v>455.55541176470598</v>
      </c>
      <c r="N143" s="426">
        <v>166</v>
      </c>
      <c r="O143" s="426">
        <v>75622.22</v>
      </c>
      <c r="P143" s="448">
        <v>1.9265168263388541</v>
      </c>
      <c r="Q143" s="427">
        <v>455.55554216867472</v>
      </c>
    </row>
    <row r="144" spans="1:17" ht="14.4" customHeight="1" x14ac:dyDescent="0.3">
      <c r="A144" s="422" t="s">
        <v>1377</v>
      </c>
      <c r="B144" s="423" t="s">
        <v>1370</v>
      </c>
      <c r="C144" s="423" t="s">
        <v>1439</v>
      </c>
      <c r="D144" s="423" t="s">
        <v>1503</v>
      </c>
      <c r="E144" s="423" t="s">
        <v>1504</v>
      </c>
      <c r="F144" s="426">
        <v>512</v>
      </c>
      <c r="G144" s="426">
        <v>54044.43</v>
      </c>
      <c r="H144" s="423">
        <v>1</v>
      </c>
      <c r="I144" s="423">
        <v>105.55552734375</v>
      </c>
      <c r="J144" s="426">
        <v>375</v>
      </c>
      <c r="K144" s="426">
        <v>39583.339999999997</v>
      </c>
      <c r="L144" s="423">
        <v>0.73242219410955012</v>
      </c>
      <c r="M144" s="423">
        <v>105.55557333333333</v>
      </c>
      <c r="N144" s="426">
        <v>441</v>
      </c>
      <c r="O144" s="426">
        <v>46549.99</v>
      </c>
      <c r="P144" s="448">
        <v>0.8613281701740586</v>
      </c>
      <c r="Q144" s="427">
        <v>105.55553287981859</v>
      </c>
    </row>
    <row r="145" spans="1:17" ht="14.4" customHeight="1" x14ac:dyDescent="0.3">
      <c r="A145" s="422" t="s">
        <v>1377</v>
      </c>
      <c r="B145" s="423" t="s">
        <v>1370</v>
      </c>
      <c r="C145" s="423" t="s">
        <v>1439</v>
      </c>
      <c r="D145" s="423" t="s">
        <v>1444</v>
      </c>
      <c r="E145" s="423" t="s">
        <v>1445</v>
      </c>
      <c r="F145" s="426">
        <v>174</v>
      </c>
      <c r="G145" s="426">
        <v>13533.34</v>
      </c>
      <c r="H145" s="423">
        <v>1</v>
      </c>
      <c r="I145" s="423">
        <v>77.777816091954023</v>
      </c>
      <c r="J145" s="426">
        <v>161</v>
      </c>
      <c r="K145" s="426">
        <v>12522.23</v>
      </c>
      <c r="L145" s="423">
        <v>0.92528747522784471</v>
      </c>
      <c r="M145" s="423">
        <v>77.777826086956523</v>
      </c>
      <c r="N145" s="426">
        <v>220</v>
      </c>
      <c r="O145" s="426">
        <v>17111.11</v>
      </c>
      <c r="P145" s="448">
        <v>1.2643671111492063</v>
      </c>
      <c r="Q145" s="427">
        <v>77.777772727272733</v>
      </c>
    </row>
    <row r="146" spans="1:17" ht="14.4" customHeight="1" x14ac:dyDescent="0.3">
      <c r="A146" s="422" t="s">
        <v>1377</v>
      </c>
      <c r="B146" s="423" t="s">
        <v>1370</v>
      </c>
      <c r="C146" s="423" t="s">
        <v>1439</v>
      </c>
      <c r="D146" s="423" t="s">
        <v>1450</v>
      </c>
      <c r="E146" s="423" t="s">
        <v>1451</v>
      </c>
      <c r="F146" s="426">
        <v>210</v>
      </c>
      <c r="G146" s="426">
        <v>23333.33</v>
      </c>
      <c r="H146" s="423">
        <v>1</v>
      </c>
      <c r="I146" s="423">
        <v>111.11109523809525</v>
      </c>
      <c r="J146" s="426">
        <v>202</v>
      </c>
      <c r="K146" s="426">
        <v>22444.45</v>
      </c>
      <c r="L146" s="423">
        <v>0.9619051374150196</v>
      </c>
      <c r="M146" s="423">
        <v>111.11113861386139</v>
      </c>
      <c r="N146" s="426">
        <v>189</v>
      </c>
      <c r="O146" s="426">
        <v>22049.989999999998</v>
      </c>
      <c r="P146" s="448">
        <v>0.94499970642852937</v>
      </c>
      <c r="Q146" s="427">
        <v>116.66661375661374</v>
      </c>
    </row>
    <row r="147" spans="1:17" ht="14.4" customHeight="1" x14ac:dyDescent="0.3">
      <c r="A147" s="422" t="s">
        <v>1377</v>
      </c>
      <c r="B147" s="423" t="s">
        <v>1370</v>
      </c>
      <c r="C147" s="423" t="s">
        <v>1439</v>
      </c>
      <c r="D147" s="423" t="s">
        <v>1505</v>
      </c>
      <c r="E147" s="423" t="s">
        <v>1506</v>
      </c>
      <c r="F147" s="426">
        <v>61</v>
      </c>
      <c r="G147" s="426">
        <v>21350</v>
      </c>
      <c r="H147" s="423">
        <v>1</v>
      </c>
      <c r="I147" s="423">
        <v>350</v>
      </c>
      <c r="J147" s="426">
        <v>47</v>
      </c>
      <c r="K147" s="426">
        <v>16450</v>
      </c>
      <c r="L147" s="423">
        <v>0.77049180327868849</v>
      </c>
      <c r="M147" s="423">
        <v>350</v>
      </c>
      <c r="N147" s="426">
        <v>34</v>
      </c>
      <c r="O147" s="426">
        <v>13222.220000000001</v>
      </c>
      <c r="P147" s="448">
        <v>0.61930772833723657</v>
      </c>
      <c r="Q147" s="427">
        <v>388.88882352941181</v>
      </c>
    </row>
    <row r="148" spans="1:17" ht="14.4" customHeight="1" x14ac:dyDescent="0.3">
      <c r="A148" s="422" t="s">
        <v>1377</v>
      </c>
      <c r="B148" s="423" t="s">
        <v>1370</v>
      </c>
      <c r="C148" s="423" t="s">
        <v>1439</v>
      </c>
      <c r="D148" s="423" t="s">
        <v>1452</v>
      </c>
      <c r="E148" s="423" t="s">
        <v>1453</v>
      </c>
      <c r="F148" s="426">
        <v>588</v>
      </c>
      <c r="G148" s="426">
        <v>149868.88</v>
      </c>
      <c r="H148" s="423">
        <v>1</v>
      </c>
      <c r="I148" s="423">
        <v>254.87904761904764</v>
      </c>
      <c r="J148" s="426">
        <v>440</v>
      </c>
      <c r="K148" s="426">
        <v>118311.1</v>
      </c>
      <c r="L148" s="423">
        <v>0.78943073438595124</v>
      </c>
      <c r="M148" s="423">
        <v>268.88886363636362</v>
      </c>
      <c r="N148" s="426">
        <v>693</v>
      </c>
      <c r="O148" s="426">
        <v>207900</v>
      </c>
      <c r="P148" s="448">
        <v>1.3872126087817565</v>
      </c>
      <c r="Q148" s="427">
        <v>300</v>
      </c>
    </row>
    <row r="149" spans="1:17" ht="14.4" customHeight="1" x14ac:dyDescent="0.3">
      <c r="A149" s="422" t="s">
        <v>1377</v>
      </c>
      <c r="B149" s="423" t="s">
        <v>1370</v>
      </c>
      <c r="C149" s="423" t="s">
        <v>1439</v>
      </c>
      <c r="D149" s="423" t="s">
        <v>1454</v>
      </c>
      <c r="E149" s="423" t="s">
        <v>1455</v>
      </c>
      <c r="F149" s="426">
        <v>26</v>
      </c>
      <c r="G149" s="426">
        <v>7655.5599999999995</v>
      </c>
      <c r="H149" s="423">
        <v>1</v>
      </c>
      <c r="I149" s="423">
        <v>294.44461538461536</v>
      </c>
      <c r="J149" s="426">
        <v>15</v>
      </c>
      <c r="K149" s="426">
        <v>4416.67</v>
      </c>
      <c r="L149" s="423">
        <v>0.57692317740309007</v>
      </c>
      <c r="M149" s="423">
        <v>294.44466666666665</v>
      </c>
      <c r="N149" s="426">
        <v>9</v>
      </c>
      <c r="O149" s="426">
        <v>2650</v>
      </c>
      <c r="P149" s="448">
        <v>0.34615364519381991</v>
      </c>
      <c r="Q149" s="427">
        <v>294.44444444444446</v>
      </c>
    </row>
    <row r="150" spans="1:17" ht="14.4" customHeight="1" x14ac:dyDescent="0.3">
      <c r="A150" s="422" t="s">
        <v>1377</v>
      </c>
      <c r="B150" s="423" t="s">
        <v>1370</v>
      </c>
      <c r="C150" s="423" t="s">
        <v>1439</v>
      </c>
      <c r="D150" s="423" t="s">
        <v>1456</v>
      </c>
      <c r="E150" s="423" t="s">
        <v>1457</v>
      </c>
      <c r="F150" s="426"/>
      <c r="G150" s="426"/>
      <c r="H150" s="423"/>
      <c r="I150" s="423"/>
      <c r="J150" s="426"/>
      <c r="K150" s="426"/>
      <c r="L150" s="423"/>
      <c r="M150" s="423"/>
      <c r="N150" s="426">
        <v>4</v>
      </c>
      <c r="O150" s="426">
        <v>133.32999999999998</v>
      </c>
      <c r="P150" s="448"/>
      <c r="Q150" s="427">
        <v>33.332499999999996</v>
      </c>
    </row>
    <row r="151" spans="1:17" ht="14.4" customHeight="1" x14ac:dyDescent="0.3">
      <c r="A151" s="422" t="s">
        <v>1377</v>
      </c>
      <c r="B151" s="423" t="s">
        <v>1370</v>
      </c>
      <c r="C151" s="423" t="s">
        <v>1439</v>
      </c>
      <c r="D151" s="423" t="s">
        <v>1458</v>
      </c>
      <c r="E151" s="423" t="s">
        <v>1443</v>
      </c>
      <c r="F151" s="426">
        <v>821</v>
      </c>
      <c r="G151" s="426">
        <v>306506.66000000003</v>
      </c>
      <c r="H151" s="423">
        <v>1</v>
      </c>
      <c r="I151" s="423">
        <v>373.33332521315475</v>
      </c>
      <c r="J151" s="426">
        <v>674</v>
      </c>
      <c r="K151" s="426">
        <v>251626.66999999998</v>
      </c>
      <c r="L151" s="423">
        <v>0.82095008963263627</v>
      </c>
      <c r="M151" s="423">
        <v>373.33333827893171</v>
      </c>
      <c r="N151" s="426">
        <v>812</v>
      </c>
      <c r="O151" s="426">
        <v>303146.65999999997</v>
      </c>
      <c r="P151" s="448">
        <v>0.98903775859226006</v>
      </c>
      <c r="Q151" s="427">
        <v>373.33332512315269</v>
      </c>
    </row>
    <row r="152" spans="1:17" ht="14.4" customHeight="1" x14ac:dyDescent="0.3">
      <c r="A152" s="422" t="s">
        <v>1377</v>
      </c>
      <c r="B152" s="423" t="s">
        <v>1370</v>
      </c>
      <c r="C152" s="423" t="s">
        <v>1439</v>
      </c>
      <c r="D152" s="423" t="s">
        <v>1459</v>
      </c>
      <c r="E152" s="423" t="s">
        <v>1460</v>
      </c>
      <c r="F152" s="426">
        <v>47</v>
      </c>
      <c r="G152" s="426">
        <v>8773.33</v>
      </c>
      <c r="H152" s="423">
        <v>1</v>
      </c>
      <c r="I152" s="423">
        <v>186.66659574468085</v>
      </c>
      <c r="J152" s="426">
        <v>25</v>
      </c>
      <c r="K152" s="426">
        <v>4666.68</v>
      </c>
      <c r="L152" s="423">
        <v>0.53191661546983871</v>
      </c>
      <c r="M152" s="423">
        <v>186.66720000000001</v>
      </c>
      <c r="N152" s="426">
        <v>48</v>
      </c>
      <c r="O152" s="426">
        <v>10133.33</v>
      </c>
      <c r="P152" s="448">
        <v>1.1550152564647631</v>
      </c>
      <c r="Q152" s="427">
        <v>211.11104166666667</v>
      </c>
    </row>
    <row r="153" spans="1:17" ht="14.4" customHeight="1" x14ac:dyDescent="0.3">
      <c r="A153" s="422" t="s">
        <v>1377</v>
      </c>
      <c r="B153" s="423" t="s">
        <v>1370</v>
      </c>
      <c r="C153" s="423" t="s">
        <v>1439</v>
      </c>
      <c r="D153" s="423" t="s">
        <v>1461</v>
      </c>
      <c r="E153" s="423" t="s">
        <v>1462</v>
      </c>
      <c r="F153" s="426">
        <v>21</v>
      </c>
      <c r="G153" s="426">
        <v>12249.99</v>
      </c>
      <c r="H153" s="423">
        <v>1</v>
      </c>
      <c r="I153" s="423">
        <v>583.33285714285716</v>
      </c>
      <c r="J153" s="426">
        <v>27</v>
      </c>
      <c r="K153" s="426">
        <v>15750.01</v>
      </c>
      <c r="L153" s="423">
        <v>1.2857161516050217</v>
      </c>
      <c r="M153" s="423">
        <v>583.33370370370369</v>
      </c>
      <c r="N153" s="426">
        <v>21</v>
      </c>
      <c r="O153" s="426">
        <v>12249.99</v>
      </c>
      <c r="P153" s="448">
        <v>1</v>
      </c>
      <c r="Q153" s="427">
        <v>583.33285714285716</v>
      </c>
    </row>
    <row r="154" spans="1:17" ht="14.4" customHeight="1" x14ac:dyDescent="0.3">
      <c r="A154" s="422" t="s">
        <v>1377</v>
      </c>
      <c r="B154" s="423" t="s">
        <v>1370</v>
      </c>
      <c r="C154" s="423" t="s">
        <v>1439</v>
      </c>
      <c r="D154" s="423" t="s">
        <v>1463</v>
      </c>
      <c r="E154" s="423" t="s">
        <v>1464</v>
      </c>
      <c r="F154" s="426">
        <v>23</v>
      </c>
      <c r="G154" s="426">
        <v>10733.33</v>
      </c>
      <c r="H154" s="423">
        <v>1</v>
      </c>
      <c r="I154" s="423">
        <v>466.66652173913042</v>
      </c>
      <c r="J154" s="426">
        <v>13</v>
      </c>
      <c r="K154" s="426">
        <v>6066.67</v>
      </c>
      <c r="L154" s="423">
        <v>0.56521787739685636</v>
      </c>
      <c r="M154" s="423">
        <v>466.66692307692307</v>
      </c>
      <c r="N154" s="426">
        <v>19</v>
      </c>
      <c r="O154" s="426">
        <v>8866.66</v>
      </c>
      <c r="P154" s="448">
        <v>0.82608659195235778</v>
      </c>
      <c r="Q154" s="427">
        <v>466.66631578947369</v>
      </c>
    </row>
    <row r="155" spans="1:17" ht="14.4" customHeight="1" x14ac:dyDescent="0.3">
      <c r="A155" s="422" t="s">
        <v>1377</v>
      </c>
      <c r="B155" s="423" t="s">
        <v>1370</v>
      </c>
      <c r="C155" s="423" t="s">
        <v>1439</v>
      </c>
      <c r="D155" s="423" t="s">
        <v>1520</v>
      </c>
      <c r="E155" s="423" t="s">
        <v>1464</v>
      </c>
      <c r="F155" s="426">
        <v>4</v>
      </c>
      <c r="G155" s="426">
        <v>4000</v>
      </c>
      <c r="H155" s="423">
        <v>1</v>
      </c>
      <c r="I155" s="423">
        <v>1000</v>
      </c>
      <c r="J155" s="426">
        <v>5</v>
      </c>
      <c r="K155" s="426">
        <v>5000</v>
      </c>
      <c r="L155" s="423">
        <v>1.25</v>
      </c>
      <c r="M155" s="423">
        <v>1000</v>
      </c>
      <c r="N155" s="426">
        <v>3</v>
      </c>
      <c r="O155" s="426">
        <v>3000</v>
      </c>
      <c r="P155" s="448">
        <v>0.75</v>
      </c>
      <c r="Q155" s="427">
        <v>1000</v>
      </c>
    </row>
    <row r="156" spans="1:17" ht="14.4" customHeight="1" x14ac:dyDescent="0.3">
      <c r="A156" s="422" t="s">
        <v>1377</v>
      </c>
      <c r="B156" s="423" t="s">
        <v>1370</v>
      </c>
      <c r="C156" s="423" t="s">
        <v>1439</v>
      </c>
      <c r="D156" s="423" t="s">
        <v>1465</v>
      </c>
      <c r="E156" s="423" t="s">
        <v>1466</v>
      </c>
      <c r="F156" s="426">
        <v>102</v>
      </c>
      <c r="G156" s="426">
        <v>5100</v>
      </c>
      <c r="H156" s="423">
        <v>1</v>
      </c>
      <c r="I156" s="423">
        <v>50</v>
      </c>
      <c r="J156" s="426">
        <v>119</v>
      </c>
      <c r="K156" s="426">
        <v>5950</v>
      </c>
      <c r="L156" s="423">
        <v>1.1666666666666667</v>
      </c>
      <c r="M156" s="423">
        <v>50</v>
      </c>
      <c r="N156" s="426">
        <v>102</v>
      </c>
      <c r="O156" s="426">
        <v>5100</v>
      </c>
      <c r="P156" s="448">
        <v>1</v>
      </c>
      <c r="Q156" s="427">
        <v>50</v>
      </c>
    </row>
    <row r="157" spans="1:17" ht="14.4" customHeight="1" x14ac:dyDescent="0.3">
      <c r="A157" s="422" t="s">
        <v>1377</v>
      </c>
      <c r="B157" s="423" t="s">
        <v>1370</v>
      </c>
      <c r="C157" s="423" t="s">
        <v>1439</v>
      </c>
      <c r="D157" s="423" t="s">
        <v>1521</v>
      </c>
      <c r="E157" s="423" t="s">
        <v>1522</v>
      </c>
      <c r="F157" s="426"/>
      <c r="G157" s="426"/>
      <c r="H157" s="423"/>
      <c r="I157" s="423"/>
      <c r="J157" s="426">
        <v>1</v>
      </c>
      <c r="K157" s="426">
        <v>0</v>
      </c>
      <c r="L157" s="423"/>
      <c r="M157" s="423">
        <v>0</v>
      </c>
      <c r="N157" s="426"/>
      <c r="O157" s="426"/>
      <c r="P157" s="448"/>
      <c r="Q157" s="427"/>
    </row>
    <row r="158" spans="1:17" ht="14.4" customHeight="1" x14ac:dyDescent="0.3">
      <c r="A158" s="422" t="s">
        <v>1377</v>
      </c>
      <c r="B158" s="423" t="s">
        <v>1370</v>
      </c>
      <c r="C158" s="423" t="s">
        <v>1439</v>
      </c>
      <c r="D158" s="423" t="s">
        <v>1471</v>
      </c>
      <c r="E158" s="423" t="s">
        <v>1472</v>
      </c>
      <c r="F158" s="426">
        <v>4</v>
      </c>
      <c r="G158" s="426">
        <v>0</v>
      </c>
      <c r="H158" s="423"/>
      <c r="I158" s="423">
        <v>0</v>
      </c>
      <c r="J158" s="426">
        <v>6</v>
      </c>
      <c r="K158" s="426">
        <v>0</v>
      </c>
      <c r="L158" s="423"/>
      <c r="M158" s="423">
        <v>0</v>
      </c>
      <c r="N158" s="426">
        <v>2</v>
      </c>
      <c r="O158" s="426">
        <v>0</v>
      </c>
      <c r="P158" s="448"/>
      <c r="Q158" s="427">
        <v>0</v>
      </c>
    </row>
    <row r="159" spans="1:17" ht="14.4" customHeight="1" x14ac:dyDescent="0.3">
      <c r="A159" s="422" t="s">
        <v>1377</v>
      </c>
      <c r="B159" s="423" t="s">
        <v>1370</v>
      </c>
      <c r="C159" s="423" t="s">
        <v>1439</v>
      </c>
      <c r="D159" s="423" t="s">
        <v>1473</v>
      </c>
      <c r="E159" s="423" t="s">
        <v>1474</v>
      </c>
      <c r="F159" s="426">
        <v>298</v>
      </c>
      <c r="G159" s="426">
        <v>91055.56</v>
      </c>
      <c r="H159" s="423">
        <v>1</v>
      </c>
      <c r="I159" s="423">
        <v>305.55557046979862</v>
      </c>
      <c r="J159" s="426">
        <v>171</v>
      </c>
      <c r="K159" s="426">
        <v>52250</v>
      </c>
      <c r="L159" s="423">
        <v>0.57382547534713968</v>
      </c>
      <c r="M159" s="423">
        <v>305.55555555555554</v>
      </c>
      <c r="N159" s="426">
        <v>170</v>
      </c>
      <c r="O159" s="426">
        <v>51944.45</v>
      </c>
      <c r="P159" s="448">
        <v>0.57046983182575561</v>
      </c>
      <c r="Q159" s="427">
        <v>305.55558823529412</v>
      </c>
    </row>
    <row r="160" spans="1:17" ht="14.4" customHeight="1" x14ac:dyDescent="0.3">
      <c r="A160" s="422" t="s">
        <v>1377</v>
      </c>
      <c r="B160" s="423" t="s">
        <v>1370</v>
      </c>
      <c r="C160" s="423" t="s">
        <v>1439</v>
      </c>
      <c r="D160" s="423" t="s">
        <v>1475</v>
      </c>
      <c r="E160" s="423" t="s">
        <v>1476</v>
      </c>
      <c r="F160" s="426">
        <v>222</v>
      </c>
      <c r="G160" s="426">
        <v>0</v>
      </c>
      <c r="H160" s="423"/>
      <c r="I160" s="423">
        <v>0</v>
      </c>
      <c r="J160" s="426">
        <v>159</v>
      </c>
      <c r="K160" s="426">
        <v>2333.33</v>
      </c>
      <c r="L160" s="423"/>
      <c r="M160" s="423">
        <v>14.67503144654088</v>
      </c>
      <c r="N160" s="426">
        <v>100</v>
      </c>
      <c r="O160" s="426">
        <v>3333.3500000000004</v>
      </c>
      <c r="P160" s="448"/>
      <c r="Q160" s="427">
        <v>33.333500000000001</v>
      </c>
    </row>
    <row r="161" spans="1:17" ht="14.4" customHeight="1" x14ac:dyDescent="0.3">
      <c r="A161" s="422" t="s">
        <v>1377</v>
      </c>
      <c r="B161" s="423" t="s">
        <v>1370</v>
      </c>
      <c r="C161" s="423" t="s">
        <v>1439</v>
      </c>
      <c r="D161" s="423" t="s">
        <v>1477</v>
      </c>
      <c r="E161" s="423" t="s">
        <v>1478</v>
      </c>
      <c r="F161" s="426">
        <v>839</v>
      </c>
      <c r="G161" s="426">
        <v>382211.11</v>
      </c>
      <c r="H161" s="423">
        <v>1</v>
      </c>
      <c r="I161" s="423">
        <v>455.55555423122763</v>
      </c>
      <c r="J161" s="426">
        <v>680</v>
      </c>
      <c r="K161" s="426">
        <v>309777.78999999998</v>
      </c>
      <c r="L161" s="423">
        <v>0.81048871133023836</v>
      </c>
      <c r="M161" s="423">
        <v>455.55557352941173</v>
      </c>
      <c r="N161" s="426">
        <v>674</v>
      </c>
      <c r="O161" s="426">
        <v>307044.44</v>
      </c>
      <c r="P161" s="448">
        <v>0.80333729702414991</v>
      </c>
      <c r="Q161" s="427">
        <v>455.55554896142434</v>
      </c>
    </row>
    <row r="162" spans="1:17" ht="14.4" customHeight="1" x14ac:dyDescent="0.3">
      <c r="A162" s="422" t="s">
        <v>1377</v>
      </c>
      <c r="B162" s="423" t="s">
        <v>1370</v>
      </c>
      <c r="C162" s="423" t="s">
        <v>1439</v>
      </c>
      <c r="D162" s="423" t="s">
        <v>1479</v>
      </c>
      <c r="E162" s="423" t="s">
        <v>1480</v>
      </c>
      <c r="F162" s="426">
        <v>361</v>
      </c>
      <c r="G162" s="426">
        <v>28077.78</v>
      </c>
      <c r="H162" s="423">
        <v>1</v>
      </c>
      <c r="I162" s="423">
        <v>77.777783933518009</v>
      </c>
      <c r="J162" s="426">
        <v>244</v>
      </c>
      <c r="K162" s="426">
        <v>18977.78</v>
      </c>
      <c r="L162" s="423">
        <v>0.67590030265925582</v>
      </c>
      <c r="M162" s="423">
        <v>77.777786885245902</v>
      </c>
      <c r="N162" s="426">
        <v>227</v>
      </c>
      <c r="O162" s="426">
        <v>17655.559999999998</v>
      </c>
      <c r="P162" s="448">
        <v>0.62880897278915915</v>
      </c>
      <c r="Q162" s="427">
        <v>77.777797356828188</v>
      </c>
    </row>
    <row r="163" spans="1:17" ht="14.4" customHeight="1" x14ac:dyDescent="0.3">
      <c r="A163" s="422" t="s">
        <v>1377</v>
      </c>
      <c r="B163" s="423" t="s">
        <v>1370</v>
      </c>
      <c r="C163" s="423" t="s">
        <v>1439</v>
      </c>
      <c r="D163" s="423" t="s">
        <v>1523</v>
      </c>
      <c r="E163" s="423" t="s">
        <v>1524</v>
      </c>
      <c r="F163" s="426">
        <v>24</v>
      </c>
      <c r="G163" s="426">
        <v>16800</v>
      </c>
      <c r="H163" s="423">
        <v>1</v>
      </c>
      <c r="I163" s="423">
        <v>700</v>
      </c>
      <c r="J163" s="426">
        <v>17</v>
      </c>
      <c r="K163" s="426">
        <v>11900</v>
      </c>
      <c r="L163" s="423">
        <v>0.70833333333333337</v>
      </c>
      <c r="M163" s="423">
        <v>700</v>
      </c>
      <c r="N163" s="426">
        <v>23</v>
      </c>
      <c r="O163" s="426">
        <v>16100</v>
      </c>
      <c r="P163" s="448">
        <v>0.95833333333333337</v>
      </c>
      <c r="Q163" s="427">
        <v>700</v>
      </c>
    </row>
    <row r="164" spans="1:17" ht="14.4" customHeight="1" x14ac:dyDescent="0.3">
      <c r="A164" s="422" t="s">
        <v>1377</v>
      </c>
      <c r="B164" s="423" t="s">
        <v>1370</v>
      </c>
      <c r="C164" s="423" t="s">
        <v>1439</v>
      </c>
      <c r="D164" s="423" t="s">
        <v>1483</v>
      </c>
      <c r="E164" s="423" t="s">
        <v>1484</v>
      </c>
      <c r="F164" s="426"/>
      <c r="G164" s="426"/>
      <c r="H164" s="423"/>
      <c r="I164" s="423"/>
      <c r="J164" s="426">
        <v>1</v>
      </c>
      <c r="K164" s="426">
        <v>270</v>
      </c>
      <c r="L164" s="423"/>
      <c r="M164" s="423">
        <v>270</v>
      </c>
      <c r="N164" s="426"/>
      <c r="O164" s="426"/>
      <c r="P164" s="448"/>
      <c r="Q164" s="427"/>
    </row>
    <row r="165" spans="1:17" ht="14.4" customHeight="1" x14ac:dyDescent="0.3">
      <c r="A165" s="422" t="s">
        <v>1377</v>
      </c>
      <c r="B165" s="423" t="s">
        <v>1370</v>
      </c>
      <c r="C165" s="423" t="s">
        <v>1439</v>
      </c>
      <c r="D165" s="423" t="s">
        <v>1485</v>
      </c>
      <c r="E165" s="423" t="s">
        <v>1486</v>
      </c>
      <c r="F165" s="426">
        <v>438</v>
      </c>
      <c r="G165" s="426">
        <v>38933.339999999997</v>
      </c>
      <c r="H165" s="423">
        <v>1</v>
      </c>
      <c r="I165" s="423">
        <v>88.888904109589035</v>
      </c>
      <c r="J165" s="426">
        <v>376</v>
      </c>
      <c r="K165" s="426">
        <v>33422.229999999996</v>
      </c>
      <c r="L165" s="423">
        <v>0.8584475413617223</v>
      </c>
      <c r="M165" s="423">
        <v>88.888909574468073</v>
      </c>
      <c r="N165" s="426">
        <v>377</v>
      </c>
      <c r="O165" s="426">
        <v>35605.550000000003</v>
      </c>
      <c r="P165" s="448">
        <v>0.91452595641678847</v>
      </c>
      <c r="Q165" s="427">
        <v>94.444429708222813</v>
      </c>
    </row>
    <row r="166" spans="1:17" ht="14.4" customHeight="1" x14ac:dyDescent="0.3">
      <c r="A166" s="422" t="s">
        <v>1377</v>
      </c>
      <c r="B166" s="423" t="s">
        <v>1370</v>
      </c>
      <c r="C166" s="423" t="s">
        <v>1439</v>
      </c>
      <c r="D166" s="423" t="s">
        <v>1487</v>
      </c>
      <c r="E166" s="423" t="s">
        <v>1488</v>
      </c>
      <c r="F166" s="426">
        <v>2</v>
      </c>
      <c r="G166" s="426">
        <v>86.67</v>
      </c>
      <c r="H166" s="423">
        <v>1</v>
      </c>
      <c r="I166" s="423">
        <v>43.335000000000001</v>
      </c>
      <c r="J166" s="426"/>
      <c r="K166" s="426"/>
      <c r="L166" s="423"/>
      <c r="M166" s="423"/>
      <c r="N166" s="426">
        <v>1</v>
      </c>
      <c r="O166" s="426">
        <v>43.33</v>
      </c>
      <c r="P166" s="448">
        <v>0.49994230991115723</v>
      </c>
      <c r="Q166" s="427">
        <v>43.33</v>
      </c>
    </row>
    <row r="167" spans="1:17" ht="14.4" customHeight="1" x14ac:dyDescent="0.3">
      <c r="A167" s="422" t="s">
        <v>1377</v>
      </c>
      <c r="B167" s="423" t="s">
        <v>1370</v>
      </c>
      <c r="C167" s="423" t="s">
        <v>1439</v>
      </c>
      <c r="D167" s="423" t="s">
        <v>1489</v>
      </c>
      <c r="E167" s="423" t="s">
        <v>1490</v>
      </c>
      <c r="F167" s="426">
        <v>424</v>
      </c>
      <c r="G167" s="426">
        <v>40986.660000000003</v>
      </c>
      <c r="H167" s="423">
        <v>1</v>
      </c>
      <c r="I167" s="423">
        <v>96.666650943396235</v>
      </c>
      <c r="J167" s="426">
        <v>332</v>
      </c>
      <c r="K167" s="426">
        <v>32093.339999999997</v>
      </c>
      <c r="L167" s="423">
        <v>0.78301915794065668</v>
      </c>
      <c r="M167" s="423">
        <v>96.666686746987935</v>
      </c>
      <c r="N167" s="426">
        <v>352</v>
      </c>
      <c r="O167" s="426">
        <v>34026.660000000003</v>
      </c>
      <c r="P167" s="448">
        <v>0.83018865162469935</v>
      </c>
      <c r="Q167" s="427">
        <v>96.666647727272732</v>
      </c>
    </row>
    <row r="168" spans="1:17" ht="14.4" customHeight="1" x14ac:dyDescent="0.3">
      <c r="A168" s="422" t="s">
        <v>1377</v>
      </c>
      <c r="B168" s="423" t="s">
        <v>1370</v>
      </c>
      <c r="C168" s="423" t="s">
        <v>1439</v>
      </c>
      <c r="D168" s="423" t="s">
        <v>1491</v>
      </c>
      <c r="E168" s="423" t="s">
        <v>1492</v>
      </c>
      <c r="F168" s="426">
        <v>651</v>
      </c>
      <c r="G168" s="426">
        <v>91140</v>
      </c>
      <c r="H168" s="423">
        <v>1</v>
      </c>
      <c r="I168" s="423">
        <v>140</v>
      </c>
      <c r="J168" s="426">
        <v>365</v>
      </c>
      <c r="K168" s="426">
        <v>51100</v>
      </c>
      <c r="L168" s="423">
        <v>0.5606758832565284</v>
      </c>
      <c r="M168" s="423">
        <v>140</v>
      </c>
      <c r="N168" s="426">
        <v>608</v>
      </c>
      <c r="O168" s="426">
        <v>118897.77</v>
      </c>
      <c r="P168" s="448">
        <v>1.3045618828176433</v>
      </c>
      <c r="Q168" s="427">
        <v>195.55554276315789</v>
      </c>
    </row>
    <row r="169" spans="1:17" ht="14.4" customHeight="1" x14ac:dyDescent="0.3">
      <c r="A169" s="422" t="s">
        <v>1377</v>
      </c>
      <c r="B169" s="423" t="s">
        <v>1370</v>
      </c>
      <c r="C169" s="423" t="s">
        <v>1439</v>
      </c>
      <c r="D169" s="423" t="s">
        <v>1509</v>
      </c>
      <c r="E169" s="423" t="s">
        <v>1510</v>
      </c>
      <c r="F169" s="426">
        <v>592</v>
      </c>
      <c r="G169" s="426">
        <v>44728.89</v>
      </c>
      <c r="H169" s="423">
        <v>1</v>
      </c>
      <c r="I169" s="423">
        <v>75.555557432432437</v>
      </c>
      <c r="J169" s="426">
        <v>521</v>
      </c>
      <c r="K169" s="426">
        <v>39364.449999999997</v>
      </c>
      <c r="L169" s="423">
        <v>0.88006766991087859</v>
      </c>
      <c r="M169" s="423">
        <v>75.555566218809972</v>
      </c>
      <c r="N169" s="426">
        <v>622</v>
      </c>
      <c r="O169" s="426">
        <v>46995.55</v>
      </c>
      <c r="P169" s="448">
        <v>1.0506755253707392</v>
      </c>
      <c r="Q169" s="427">
        <v>75.555546623794214</v>
      </c>
    </row>
    <row r="170" spans="1:17" ht="14.4" customHeight="1" x14ac:dyDescent="0.3">
      <c r="A170" s="422" t="s">
        <v>1377</v>
      </c>
      <c r="B170" s="423" t="s">
        <v>1370</v>
      </c>
      <c r="C170" s="423" t="s">
        <v>1439</v>
      </c>
      <c r="D170" s="423" t="s">
        <v>1525</v>
      </c>
      <c r="E170" s="423" t="s">
        <v>1526</v>
      </c>
      <c r="F170" s="426">
        <v>43</v>
      </c>
      <c r="G170" s="426">
        <v>55183.34</v>
      </c>
      <c r="H170" s="423">
        <v>1</v>
      </c>
      <c r="I170" s="423">
        <v>1283.3334883720929</v>
      </c>
      <c r="J170" s="426">
        <v>55</v>
      </c>
      <c r="K170" s="426">
        <v>70583.320000000007</v>
      </c>
      <c r="L170" s="423">
        <v>1.2790693712993815</v>
      </c>
      <c r="M170" s="423">
        <v>1283.333090909091</v>
      </c>
      <c r="N170" s="426">
        <v>35</v>
      </c>
      <c r="O170" s="426">
        <v>44916.67</v>
      </c>
      <c r="P170" s="448">
        <v>0.81395345044355782</v>
      </c>
      <c r="Q170" s="427">
        <v>1283.3334285714286</v>
      </c>
    </row>
    <row r="171" spans="1:17" ht="14.4" customHeight="1" x14ac:dyDescent="0.3">
      <c r="A171" s="422" t="s">
        <v>1377</v>
      </c>
      <c r="B171" s="423" t="s">
        <v>1370</v>
      </c>
      <c r="C171" s="423" t="s">
        <v>1439</v>
      </c>
      <c r="D171" s="423" t="s">
        <v>1493</v>
      </c>
      <c r="E171" s="423" t="s">
        <v>1494</v>
      </c>
      <c r="F171" s="426">
        <v>1</v>
      </c>
      <c r="G171" s="426">
        <v>116.67</v>
      </c>
      <c r="H171" s="423">
        <v>1</v>
      </c>
      <c r="I171" s="423">
        <v>116.67</v>
      </c>
      <c r="J171" s="426">
        <v>1</v>
      </c>
      <c r="K171" s="426">
        <v>116.67</v>
      </c>
      <c r="L171" s="423">
        <v>1</v>
      </c>
      <c r="M171" s="423">
        <v>116.67</v>
      </c>
      <c r="N171" s="426">
        <v>2</v>
      </c>
      <c r="O171" s="426">
        <v>233.33</v>
      </c>
      <c r="P171" s="448">
        <v>1.9999142881631955</v>
      </c>
      <c r="Q171" s="427">
        <v>116.66500000000001</v>
      </c>
    </row>
    <row r="172" spans="1:17" ht="14.4" customHeight="1" x14ac:dyDescent="0.3">
      <c r="A172" s="422" t="s">
        <v>1377</v>
      </c>
      <c r="B172" s="423" t="s">
        <v>1370</v>
      </c>
      <c r="C172" s="423" t="s">
        <v>1439</v>
      </c>
      <c r="D172" s="423" t="s">
        <v>1511</v>
      </c>
      <c r="E172" s="423" t="s">
        <v>1512</v>
      </c>
      <c r="F172" s="426">
        <v>1</v>
      </c>
      <c r="G172" s="426">
        <v>466.67</v>
      </c>
      <c r="H172" s="423">
        <v>1</v>
      </c>
      <c r="I172" s="423">
        <v>466.67</v>
      </c>
      <c r="J172" s="426"/>
      <c r="K172" s="426"/>
      <c r="L172" s="423"/>
      <c r="M172" s="423"/>
      <c r="N172" s="426"/>
      <c r="O172" s="426"/>
      <c r="P172" s="448"/>
      <c r="Q172" s="427"/>
    </row>
    <row r="173" spans="1:17" ht="14.4" customHeight="1" x14ac:dyDescent="0.3">
      <c r="A173" s="422" t="s">
        <v>1377</v>
      </c>
      <c r="B173" s="423" t="s">
        <v>1370</v>
      </c>
      <c r="C173" s="423" t="s">
        <v>1439</v>
      </c>
      <c r="D173" s="423" t="s">
        <v>1497</v>
      </c>
      <c r="E173" s="423" t="s">
        <v>1498</v>
      </c>
      <c r="F173" s="426">
        <v>24</v>
      </c>
      <c r="G173" s="426">
        <v>7866.67</v>
      </c>
      <c r="H173" s="423">
        <v>1</v>
      </c>
      <c r="I173" s="423">
        <v>327.77791666666667</v>
      </c>
      <c r="J173" s="426">
        <v>2</v>
      </c>
      <c r="K173" s="426">
        <v>655.56</v>
      </c>
      <c r="L173" s="423">
        <v>8.3333862994125846E-2</v>
      </c>
      <c r="M173" s="423">
        <v>327.78</v>
      </c>
      <c r="N173" s="426">
        <v>2</v>
      </c>
      <c r="O173" s="426">
        <v>688.88</v>
      </c>
      <c r="P173" s="448">
        <v>8.7569454419722706E-2</v>
      </c>
      <c r="Q173" s="427">
        <v>344.44</v>
      </c>
    </row>
    <row r="174" spans="1:17" ht="14.4" customHeight="1" x14ac:dyDescent="0.3">
      <c r="A174" s="422" t="s">
        <v>1377</v>
      </c>
      <c r="B174" s="423" t="s">
        <v>1370</v>
      </c>
      <c r="C174" s="423" t="s">
        <v>1439</v>
      </c>
      <c r="D174" s="423" t="s">
        <v>1527</v>
      </c>
      <c r="E174" s="423" t="s">
        <v>1528</v>
      </c>
      <c r="F174" s="426"/>
      <c r="G174" s="426"/>
      <c r="H174" s="423"/>
      <c r="I174" s="423"/>
      <c r="J174" s="426"/>
      <c r="K174" s="426"/>
      <c r="L174" s="423"/>
      <c r="M174" s="423"/>
      <c r="N174" s="426">
        <v>1</v>
      </c>
      <c r="O174" s="426">
        <v>466.67</v>
      </c>
      <c r="P174" s="448"/>
      <c r="Q174" s="427">
        <v>466.67</v>
      </c>
    </row>
    <row r="175" spans="1:17" ht="14.4" customHeight="1" x14ac:dyDescent="0.3">
      <c r="A175" s="422" t="s">
        <v>1377</v>
      </c>
      <c r="B175" s="423" t="s">
        <v>1370</v>
      </c>
      <c r="C175" s="423" t="s">
        <v>1439</v>
      </c>
      <c r="D175" s="423" t="s">
        <v>1501</v>
      </c>
      <c r="E175" s="423" t="s">
        <v>1502</v>
      </c>
      <c r="F175" s="426"/>
      <c r="G175" s="426"/>
      <c r="H175" s="423"/>
      <c r="I175" s="423"/>
      <c r="J175" s="426"/>
      <c r="K175" s="426"/>
      <c r="L175" s="423"/>
      <c r="M175" s="423"/>
      <c r="N175" s="426">
        <v>10</v>
      </c>
      <c r="O175" s="426">
        <v>1166.67</v>
      </c>
      <c r="P175" s="448"/>
      <c r="Q175" s="427">
        <v>116.667</v>
      </c>
    </row>
    <row r="176" spans="1:17" ht="14.4" customHeight="1" x14ac:dyDescent="0.3">
      <c r="A176" s="422" t="s">
        <v>1377</v>
      </c>
      <c r="B176" s="423" t="s">
        <v>1371</v>
      </c>
      <c r="C176" s="423" t="s">
        <v>1439</v>
      </c>
      <c r="D176" s="423" t="s">
        <v>1440</v>
      </c>
      <c r="E176" s="423" t="s">
        <v>1441</v>
      </c>
      <c r="F176" s="426"/>
      <c r="G176" s="426"/>
      <c r="H176" s="423"/>
      <c r="I176" s="423"/>
      <c r="J176" s="426">
        <v>1</v>
      </c>
      <c r="K176" s="426">
        <v>442.22</v>
      </c>
      <c r="L176" s="423"/>
      <c r="M176" s="423">
        <v>442.22</v>
      </c>
      <c r="N176" s="426"/>
      <c r="O176" s="426"/>
      <c r="P176" s="448"/>
      <c r="Q176" s="427"/>
    </row>
    <row r="177" spans="1:17" ht="14.4" customHeight="1" x14ac:dyDescent="0.3">
      <c r="A177" s="422" t="s">
        <v>1377</v>
      </c>
      <c r="B177" s="423" t="s">
        <v>1371</v>
      </c>
      <c r="C177" s="423" t="s">
        <v>1439</v>
      </c>
      <c r="D177" s="423" t="s">
        <v>1444</v>
      </c>
      <c r="E177" s="423" t="s">
        <v>1445</v>
      </c>
      <c r="F177" s="426">
        <v>50</v>
      </c>
      <c r="G177" s="426">
        <v>3888.89</v>
      </c>
      <c r="H177" s="423">
        <v>1</v>
      </c>
      <c r="I177" s="423">
        <v>77.777799999999999</v>
      </c>
      <c r="J177" s="426">
        <v>69</v>
      </c>
      <c r="K177" s="426">
        <v>5366.6599999999989</v>
      </c>
      <c r="L177" s="423">
        <v>1.3799978914291737</v>
      </c>
      <c r="M177" s="423">
        <v>77.777681159420268</v>
      </c>
      <c r="N177" s="426">
        <v>147</v>
      </c>
      <c r="O177" s="426">
        <v>11433.34</v>
      </c>
      <c r="P177" s="448">
        <v>2.9400008742854644</v>
      </c>
      <c r="Q177" s="427">
        <v>77.777823129251701</v>
      </c>
    </row>
    <row r="178" spans="1:17" ht="14.4" customHeight="1" x14ac:dyDescent="0.3">
      <c r="A178" s="422" t="s">
        <v>1377</v>
      </c>
      <c r="B178" s="423" t="s">
        <v>1371</v>
      </c>
      <c r="C178" s="423" t="s">
        <v>1439</v>
      </c>
      <c r="D178" s="423" t="s">
        <v>1446</v>
      </c>
      <c r="E178" s="423" t="s">
        <v>1447</v>
      </c>
      <c r="F178" s="426">
        <v>8</v>
      </c>
      <c r="G178" s="426">
        <v>2000</v>
      </c>
      <c r="H178" s="423">
        <v>1</v>
      </c>
      <c r="I178" s="423">
        <v>250</v>
      </c>
      <c r="J178" s="426">
        <v>4</v>
      </c>
      <c r="K178" s="426">
        <v>1000</v>
      </c>
      <c r="L178" s="423">
        <v>0.5</v>
      </c>
      <c r="M178" s="423">
        <v>250</v>
      </c>
      <c r="N178" s="426">
        <v>3</v>
      </c>
      <c r="O178" s="426">
        <v>750</v>
      </c>
      <c r="P178" s="448">
        <v>0.375</v>
      </c>
      <c r="Q178" s="427">
        <v>250</v>
      </c>
    </row>
    <row r="179" spans="1:17" ht="14.4" customHeight="1" x14ac:dyDescent="0.3">
      <c r="A179" s="422" t="s">
        <v>1377</v>
      </c>
      <c r="B179" s="423" t="s">
        <v>1371</v>
      </c>
      <c r="C179" s="423" t="s">
        <v>1439</v>
      </c>
      <c r="D179" s="423" t="s">
        <v>1448</v>
      </c>
      <c r="E179" s="423" t="s">
        <v>1449</v>
      </c>
      <c r="F179" s="426">
        <v>3</v>
      </c>
      <c r="G179" s="426">
        <v>900</v>
      </c>
      <c r="H179" s="423">
        <v>1</v>
      </c>
      <c r="I179" s="423">
        <v>300</v>
      </c>
      <c r="J179" s="426"/>
      <c r="K179" s="426"/>
      <c r="L179" s="423"/>
      <c r="M179" s="423"/>
      <c r="N179" s="426">
        <v>3</v>
      </c>
      <c r="O179" s="426">
        <v>900</v>
      </c>
      <c r="P179" s="448">
        <v>1</v>
      </c>
      <c r="Q179" s="427">
        <v>300</v>
      </c>
    </row>
    <row r="180" spans="1:17" ht="14.4" customHeight="1" x14ac:dyDescent="0.3">
      <c r="A180" s="422" t="s">
        <v>1377</v>
      </c>
      <c r="B180" s="423" t="s">
        <v>1371</v>
      </c>
      <c r="C180" s="423" t="s">
        <v>1439</v>
      </c>
      <c r="D180" s="423" t="s">
        <v>1450</v>
      </c>
      <c r="E180" s="423" t="s">
        <v>1451</v>
      </c>
      <c r="F180" s="426">
        <v>164</v>
      </c>
      <c r="G180" s="426">
        <v>18222.210000000003</v>
      </c>
      <c r="H180" s="423">
        <v>1</v>
      </c>
      <c r="I180" s="423">
        <v>111.11103658536587</v>
      </c>
      <c r="J180" s="426">
        <v>115</v>
      </c>
      <c r="K180" s="426">
        <v>12777.78</v>
      </c>
      <c r="L180" s="423">
        <v>0.70122010447689931</v>
      </c>
      <c r="M180" s="423">
        <v>111.11113043478261</v>
      </c>
      <c r="N180" s="426">
        <v>144</v>
      </c>
      <c r="O180" s="426">
        <v>16800</v>
      </c>
      <c r="P180" s="448">
        <v>0.92195183789452528</v>
      </c>
      <c r="Q180" s="427">
        <v>116.66666666666667</v>
      </c>
    </row>
    <row r="181" spans="1:17" ht="14.4" customHeight="1" x14ac:dyDescent="0.3">
      <c r="A181" s="422" t="s">
        <v>1377</v>
      </c>
      <c r="B181" s="423" t="s">
        <v>1371</v>
      </c>
      <c r="C181" s="423" t="s">
        <v>1439</v>
      </c>
      <c r="D181" s="423" t="s">
        <v>1452</v>
      </c>
      <c r="E181" s="423" t="s">
        <v>1453</v>
      </c>
      <c r="F181" s="426">
        <v>10</v>
      </c>
      <c r="G181" s="426">
        <v>2444.44</v>
      </c>
      <c r="H181" s="423">
        <v>1</v>
      </c>
      <c r="I181" s="423">
        <v>244.44400000000002</v>
      </c>
      <c r="J181" s="426">
        <v>6</v>
      </c>
      <c r="K181" s="426">
        <v>1613.33</v>
      </c>
      <c r="L181" s="423">
        <v>0.65999983636333881</v>
      </c>
      <c r="M181" s="423">
        <v>268.88833333333332</v>
      </c>
      <c r="N181" s="426">
        <v>12</v>
      </c>
      <c r="O181" s="426">
        <v>3600</v>
      </c>
      <c r="P181" s="448">
        <v>1.4727299504180917</v>
      </c>
      <c r="Q181" s="427">
        <v>300</v>
      </c>
    </row>
    <row r="182" spans="1:17" ht="14.4" customHeight="1" x14ac:dyDescent="0.3">
      <c r="A182" s="422" t="s">
        <v>1377</v>
      </c>
      <c r="B182" s="423" t="s">
        <v>1371</v>
      </c>
      <c r="C182" s="423" t="s">
        <v>1439</v>
      </c>
      <c r="D182" s="423" t="s">
        <v>1454</v>
      </c>
      <c r="E182" s="423" t="s">
        <v>1455</v>
      </c>
      <c r="F182" s="426">
        <v>0</v>
      </c>
      <c r="G182" s="426">
        <v>0</v>
      </c>
      <c r="H182" s="423"/>
      <c r="I182" s="423"/>
      <c r="J182" s="426">
        <v>3</v>
      </c>
      <c r="K182" s="426">
        <v>883.32999999999993</v>
      </c>
      <c r="L182" s="423"/>
      <c r="M182" s="423">
        <v>294.44333333333333</v>
      </c>
      <c r="N182" s="426">
        <v>2</v>
      </c>
      <c r="O182" s="426">
        <v>588.88</v>
      </c>
      <c r="P182" s="448"/>
      <c r="Q182" s="427">
        <v>294.44</v>
      </c>
    </row>
    <row r="183" spans="1:17" ht="14.4" customHeight="1" x14ac:dyDescent="0.3">
      <c r="A183" s="422" t="s">
        <v>1377</v>
      </c>
      <c r="B183" s="423" t="s">
        <v>1371</v>
      </c>
      <c r="C183" s="423" t="s">
        <v>1439</v>
      </c>
      <c r="D183" s="423" t="s">
        <v>1529</v>
      </c>
      <c r="E183" s="423" t="s">
        <v>1530</v>
      </c>
      <c r="F183" s="426">
        <v>1920</v>
      </c>
      <c r="G183" s="426">
        <v>1493333.33</v>
      </c>
      <c r="H183" s="423">
        <v>1</v>
      </c>
      <c r="I183" s="423">
        <v>777.7777760416667</v>
      </c>
      <c r="J183" s="426">
        <v>1683</v>
      </c>
      <c r="K183" s="426">
        <v>1309000.01</v>
      </c>
      <c r="L183" s="423">
        <v>0.87656250865304131</v>
      </c>
      <c r="M183" s="423">
        <v>777.77778371954844</v>
      </c>
      <c r="N183" s="426">
        <v>1202</v>
      </c>
      <c r="O183" s="426">
        <v>934888.9</v>
      </c>
      <c r="P183" s="448">
        <v>0.62604167550455725</v>
      </c>
      <c r="Q183" s="427">
        <v>777.77778702163062</v>
      </c>
    </row>
    <row r="184" spans="1:17" ht="14.4" customHeight="1" x14ac:dyDescent="0.3">
      <c r="A184" s="422" t="s">
        <v>1377</v>
      </c>
      <c r="B184" s="423" t="s">
        <v>1371</v>
      </c>
      <c r="C184" s="423" t="s">
        <v>1439</v>
      </c>
      <c r="D184" s="423" t="s">
        <v>1531</v>
      </c>
      <c r="E184" s="423" t="s">
        <v>1532</v>
      </c>
      <c r="F184" s="426">
        <v>2154</v>
      </c>
      <c r="G184" s="426">
        <v>201040</v>
      </c>
      <c r="H184" s="423">
        <v>1</v>
      </c>
      <c r="I184" s="423">
        <v>93.333333333333329</v>
      </c>
      <c r="J184" s="426">
        <v>1135</v>
      </c>
      <c r="K184" s="426">
        <v>105933.33</v>
      </c>
      <c r="L184" s="423">
        <v>0.52692663151611618</v>
      </c>
      <c r="M184" s="423">
        <v>93.333330396475773</v>
      </c>
      <c r="N184" s="426">
        <v>1710</v>
      </c>
      <c r="O184" s="426">
        <v>159600</v>
      </c>
      <c r="P184" s="448">
        <v>0.79387186629526463</v>
      </c>
      <c r="Q184" s="427">
        <v>93.333333333333329</v>
      </c>
    </row>
    <row r="185" spans="1:17" ht="14.4" customHeight="1" x14ac:dyDescent="0.3">
      <c r="A185" s="422" t="s">
        <v>1377</v>
      </c>
      <c r="B185" s="423" t="s">
        <v>1371</v>
      </c>
      <c r="C185" s="423" t="s">
        <v>1439</v>
      </c>
      <c r="D185" s="423" t="s">
        <v>1533</v>
      </c>
      <c r="E185" s="423" t="s">
        <v>1534</v>
      </c>
      <c r="F185" s="426">
        <v>19</v>
      </c>
      <c r="G185" s="426">
        <v>12666.67</v>
      </c>
      <c r="H185" s="423">
        <v>1</v>
      </c>
      <c r="I185" s="423">
        <v>666.66684210526319</v>
      </c>
      <c r="J185" s="426">
        <v>31</v>
      </c>
      <c r="K185" s="426">
        <v>20666.66</v>
      </c>
      <c r="L185" s="423">
        <v>1.6315779916900022</v>
      </c>
      <c r="M185" s="423">
        <v>666.66645161290319</v>
      </c>
      <c r="N185" s="426">
        <v>29</v>
      </c>
      <c r="O185" s="426">
        <v>19333.339999999997</v>
      </c>
      <c r="P185" s="448">
        <v>1.5263159141273908</v>
      </c>
      <c r="Q185" s="427">
        <v>666.66689655172399</v>
      </c>
    </row>
    <row r="186" spans="1:17" ht="14.4" customHeight="1" x14ac:dyDescent="0.3">
      <c r="A186" s="422" t="s">
        <v>1377</v>
      </c>
      <c r="B186" s="423" t="s">
        <v>1371</v>
      </c>
      <c r="C186" s="423" t="s">
        <v>1439</v>
      </c>
      <c r="D186" s="423" t="s">
        <v>1535</v>
      </c>
      <c r="E186" s="423" t="s">
        <v>1536</v>
      </c>
      <c r="F186" s="426">
        <v>167</v>
      </c>
      <c r="G186" s="426">
        <v>129888.89</v>
      </c>
      <c r="H186" s="423">
        <v>1</v>
      </c>
      <c r="I186" s="423">
        <v>777.77778443113777</v>
      </c>
      <c r="J186" s="426">
        <v>133</v>
      </c>
      <c r="K186" s="426">
        <v>103444.45</v>
      </c>
      <c r="L186" s="423">
        <v>0.79640722158762001</v>
      </c>
      <c r="M186" s="423">
        <v>777.77781954887212</v>
      </c>
      <c r="N186" s="426">
        <v>148</v>
      </c>
      <c r="O186" s="426">
        <v>115111.11</v>
      </c>
      <c r="P186" s="448">
        <v>0.88622752877478594</v>
      </c>
      <c r="Q186" s="427">
        <v>777.77777027027025</v>
      </c>
    </row>
    <row r="187" spans="1:17" ht="14.4" customHeight="1" x14ac:dyDescent="0.3">
      <c r="A187" s="422" t="s">
        <v>1377</v>
      </c>
      <c r="B187" s="423" t="s">
        <v>1371</v>
      </c>
      <c r="C187" s="423" t="s">
        <v>1439</v>
      </c>
      <c r="D187" s="423" t="s">
        <v>1537</v>
      </c>
      <c r="E187" s="423" t="s">
        <v>1538</v>
      </c>
      <c r="F187" s="426">
        <v>51</v>
      </c>
      <c r="G187" s="426">
        <v>17000.010000000002</v>
      </c>
      <c r="H187" s="423">
        <v>1</v>
      </c>
      <c r="I187" s="423">
        <v>333.33352941176474</v>
      </c>
      <c r="J187" s="426">
        <v>55</v>
      </c>
      <c r="K187" s="426">
        <v>18333.330000000002</v>
      </c>
      <c r="L187" s="423">
        <v>1.0784305420996811</v>
      </c>
      <c r="M187" s="423">
        <v>333.33327272727274</v>
      </c>
      <c r="N187" s="426">
        <v>66</v>
      </c>
      <c r="O187" s="426">
        <v>22000</v>
      </c>
      <c r="P187" s="448">
        <v>1.2941168858135965</v>
      </c>
      <c r="Q187" s="427">
        <v>333.33333333333331</v>
      </c>
    </row>
    <row r="188" spans="1:17" ht="14.4" customHeight="1" x14ac:dyDescent="0.3">
      <c r="A188" s="422" t="s">
        <v>1377</v>
      </c>
      <c r="B188" s="423" t="s">
        <v>1371</v>
      </c>
      <c r="C188" s="423" t="s">
        <v>1439</v>
      </c>
      <c r="D188" s="423" t="s">
        <v>1458</v>
      </c>
      <c r="E188" s="423" t="s">
        <v>1443</v>
      </c>
      <c r="F188" s="426"/>
      <c r="G188" s="426"/>
      <c r="H188" s="423"/>
      <c r="I188" s="423"/>
      <c r="J188" s="426">
        <v>1</v>
      </c>
      <c r="K188" s="426">
        <v>373.33</v>
      </c>
      <c r="L188" s="423"/>
      <c r="M188" s="423">
        <v>373.33</v>
      </c>
      <c r="N188" s="426">
        <v>2</v>
      </c>
      <c r="O188" s="426">
        <v>746.66</v>
      </c>
      <c r="P188" s="448"/>
      <c r="Q188" s="427">
        <v>373.33</v>
      </c>
    </row>
    <row r="189" spans="1:17" ht="14.4" customHeight="1" x14ac:dyDescent="0.3">
      <c r="A189" s="422" t="s">
        <v>1377</v>
      </c>
      <c r="B189" s="423" t="s">
        <v>1371</v>
      </c>
      <c r="C189" s="423" t="s">
        <v>1439</v>
      </c>
      <c r="D189" s="423" t="s">
        <v>1459</v>
      </c>
      <c r="E189" s="423" t="s">
        <v>1460</v>
      </c>
      <c r="F189" s="426">
        <v>43</v>
      </c>
      <c r="G189" s="426">
        <v>8026.67</v>
      </c>
      <c r="H189" s="423">
        <v>1</v>
      </c>
      <c r="I189" s="423">
        <v>186.66674418604651</v>
      </c>
      <c r="J189" s="426">
        <v>22</v>
      </c>
      <c r="K189" s="426">
        <v>4106.67</v>
      </c>
      <c r="L189" s="423">
        <v>0.51162810978899098</v>
      </c>
      <c r="M189" s="423">
        <v>186.66681818181817</v>
      </c>
      <c r="N189" s="426">
        <v>66</v>
      </c>
      <c r="O189" s="426">
        <v>13933.34</v>
      </c>
      <c r="P189" s="448">
        <v>1.7358805083552706</v>
      </c>
      <c r="Q189" s="427">
        <v>211.11121212121213</v>
      </c>
    </row>
    <row r="190" spans="1:17" ht="14.4" customHeight="1" x14ac:dyDescent="0.3">
      <c r="A190" s="422" t="s">
        <v>1377</v>
      </c>
      <c r="B190" s="423" t="s">
        <v>1371</v>
      </c>
      <c r="C190" s="423" t="s">
        <v>1439</v>
      </c>
      <c r="D190" s="423" t="s">
        <v>1461</v>
      </c>
      <c r="E190" s="423" t="s">
        <v>1462</v>
      </c>
      <c r="F190" s="426">
        <v>38</v>
      </c>
      <c r="G190" s="426">
        <v>22166.660000000003</v>
      </c>
      <c r="H190" s="423">
        <v>1</v>
      </c>
      <c r="I190" s="423">
        <v>583.33315789473693</v>
      </c>
      <c r="J190" s="426">
        <v>28</v>
      </c>
      <c r="K190" s="426">
        <v>16333.33</v>
      </c>
      <c r="L190" s="423">
        <v>0.7368421764938875</v>
      </c>
      <c r="M190" s="423">
        <v>583.33321428571423</v>
      </c>
      <c r="N190" s="426">
        <v>37</v>
      </c>
      <c r="O190" s="426">
        <v>21583.339999999997</v>
      </c>
      <c r="P190" s="448">
        <v>0.97368480411573022</v>
      </c>
      <c r="Q190" s="427">
        <v>583.33351351351337</v>
      </c>
    </row>
    <row r="191" spans="1:17" ht="14.4" customHeight="1" x14ac:dyDescent="0.3">
      <c r="A191" s="422" t="s">
        <v>1377</v>
      </c>
      <c r="B191" s="423" t="s">
        <v>1371</v>
      </c>
      <c r="C191" s="423" t="s">
        <v>1439</v>
      </c>
      <c r="D191" s="423" t="s">
        <v>1463</v>
      </c>
      <c r="E191" s="423" t="s">
        <v>1464</v>
      </c>
      <c r="F191" s="426">
        <v>46</v>
      </c>
      <c r="G191" s="426">
        <v>21466.66</v>
      </c>
      <c r="H191" s="423">
        <v>1</v>
      </c>
      <c r="I191" s="423">
        <v>466.66652173913042</v>
      </c>
      <c r="J191" s="426">
        <v>45</v>
      </c>
      <c r="K191" s="426">
        <v>21000</v>
      </c>
      <c r="L191" s="423">
        <v>0.9782611733730352</v>
      </c>
      <c r="M191" s="423">
        <v>466.66666666666669</v>
      </c>
      <c r="N191" s="426">
        <v>39</v>
      </c>
      <c r="O191" s="426">
        <v>18200</v>
      </c>
      <c r="P191" s="448">
        <v>0.84782635025663056</v>
      </c>
      <c r="Q191" s="427">
        <v>466.66666666666669</v>
      </c>
    </row>
    <row r="192" spans="1:17" ht="14.4" customHeight="1" x14ac:dyDescent="0.3">
      <c r="A192" s="422" t="s">
        <v>1377</v>
      </c>
      <c r="B192" s="423" t="s">
        <v>1371</v>
      </c>
      <c r="C192" s="423" t="s">
        <v>1439</v>
      </c>
      <c r="D192" s="423" t="s">
        <v>1520</v>
      </c>
      <c r="E192" s="423" t="s">
        <v>1464</v>
      </c>
      <c r="F192" s="426">
        <v>32</v>
      </c>
      <c r="G192" s="426">
        <v>32000</v>
      </c>
      <c r="H192" s="423">
        <v>1</v>
      </c>
      <c r="I192" s="423">
        <v>1000</v>
      </c>
      <c r="J192" s="426">
        <v>31</v>
      </c>
      <c r="K192" s="426">
        <v>31000</v>
      </c>
      <c r="L192" s="423">
        <v>0.96875</v>
      </c>
      <c r="M192" s="423">
        <v>1000</v>
      </c>
      <c r="N192" s="426">
        <v>26</v>
      </c>
      <c r="O192" s="426">
        <v>26000</v>
      </c>
      <c r="P192" s="448">
        <v>0.8125</v>
      </c>
      <c r="Q192" s="427">
        <v>1000</v>
      </c>
    </row>
    <row r="193" spans="1:17" ht="14.4" customHeight="1" x14ac:dyDescent="0.3">
      <c r="A193" s="422" t="s">
        <v>1377</v>
      </c>
      <c r="B193" s="423" t="s">
        <v>1371</v>
      </c>
      <c r="C193" s="423" t="s">
        <v>1439</v>
      </c>
      <c r="D193" s="423" t="s">
        <v>1465</v>
      </c>
      <c r="E193" s="423" t="s">
        <v>1466</v>
      </c>
      <c r="F193" s="426">
        <v>226</v>
      </c>
      <c r="G193" s="426">
        <v>11300</v>
      </c>
      <c r="H193" s="423">
        <v>1</v>
      </c>
      <c r="I193" s="423">
        <v>50</v>
      </c>
      <c r="J193" s="426">
        <v>251</v>
      </c>
      <c r="K193" s="426">
        <v>12550</v>
      </c>
      <c r="L193" s="423">
        <v>1.1106194690265487</v>
      </c>
      <c r="M193" s="423">
        <v>50</v>
      </c>
      <c r="N193" s="426">
        <v>268</v>
      </c>
      <c r="O193" s="426">
        <v>13400</v>
      </c>
      <c r="P193" s="448">
        <v>1.1858407079646018</v>
      </c>
      <c r="Q193" s="427">
        <v>50</v>
      </c>
    </row>
    <row r="194" spans="1:17" ht="14.4" customHeight="1" x14ac:dyDescent="0.3">
      <c r="A194" s="422" t="s">
        <v>1377</v>
      </c>
      <c r="B194" s="423" t="s">
        <v>1371</v>
      </c>
      <c r="C194" s="423" t="s">
        <v>1439</v>
      </c>
      <c r="D194" s="423" t="s">
        <v>1467</v>
      </c>
      <c r="E194" s="423" t="s">
        <v>1468</v>
      </c>
      <c r="F194" s="426">
        <v>3</v>
      </c>
      <c r="G194" s="426">
        <v>303.33</v>
      </c>
      <c r="H194" s="423">
        <v>1</v>
      </c>
      <c r="I194" s="423">
        <v>101.11</v>
      </c>
      <c r="J194" s="426"/>
      <c r="K194" s="426"/>
      <c r="L194" s="423"/>
      <c r="M194" s="423"/>
      <c r="N194" s="426"/>
      <c r="O194" s="426"/>
      <c r="P194" s="448"/>
      <c r="Q194" s="427"/>
    </row>
    <row r="195" spans="1:17" ht="14.4" customHeight="1" x14ac:dyDescent="0.3">
      <c r="A195" s="422" t="s">
        <v>1377</v>
      </c>
      <c r="B195" s="423" t="s">
        <v>1371</v>
      </c>
      <c r="C195" s="423" t="s">
        <v>1439</v>
      </c>
      <c r="D195" s="423" t="s">
        <v>1521</v>
      </c>
      <c r="E195" s="423" t="s">
        <v>1522</v>
      </c>
      <c r="F195" s="426">
        <v>7</v>
      </c>
      <c r="G195" s="426">
        <v>0</v>
      </c>
      <c r="H195" s="423"/>
      <c r="I195" s="423">
        <v>0</v>
      </c>
      <c r="J195" s="426"/>
      <c r="K195" s="426"/>
      <c r="L195" s="423"/>
      <c r="M195" s="423"/>
      <c r="N195" s="426">
        <v>1</v>
      </c>
      <c r="O195" s="426">
        <v>0</v>
      </c>
      <c r="P195" s="448"/>
      <c r="Q195" s="427">
        <v>0</v>
      </c>
    </row>
    <row r="196" spans="1:17" ht="14.4" customHeight="1" x14ac:dyDescent="0.3">
      <c r="A196" s="422" t="s">
        <v>1377</v>
      </c>
      <c r="B196" s="423" t="s">
        <v>1371</v>
      </c>
      <c r="C196" s="423" t="s">
        <v>1439</v>
      </c>
      <c r="D196" s="423" t="s">
        <v>1473</v>
      </c>
      <c r="E196" s="423" t="s">
        <v>1474</v>
      </c>
      <c r="F196" s="426">
        <v>332</v>
      </c>
      <c r="G196" s="426">
        <v>101444.45</v>
      </c>
      <c r="H196" s="423">
        <v>1</v>
      </c>
      <c r="I196" s="423">
        <v>305.5555722891566</v>
      </c>
      <c r="J196" s="426">
        <v>308</v>
      </c>
      <c r="K196" s="426">
        <v>94111.11</v>
      </c>
      <c r="L196" s="423">
        <v>0.92771078161496268</v>
      </c>
      <c r="M196" s="423">
        <v>305.55555194805197</v>
      </c>
      <c r="N196" s="426">
        <v>298</v>
      </c>
      <c r="O196" s="426">
        <v>91055.569999999992</v>
      </c>
      <c r="P196" s="448">
        <v>0.89759045467741205</v>
      </c>
      <c r="Q196" s="427">
        <v>305.55560402684563</v>
      </c>
    </row>
    <row r="197" spans="1:17" ht="14.4" customHeight="1" x14ac:dyDescent="0.3">
      <c r="A197" s="422" t="s">
        <v>1377</v>
      </c>
      <c r="B197" s="423" t="s">
        <v>1371</v>
      </c>
      <c r="C197" s="423" t="s">
        <v>1439</v>
      </c>
      <c r="D197" s="423" t="s">
        <v>1475</v>
      </c>
      <c r="E197" s="423" t="s">
        <v>1476</v>
      </c>
      <c r="F197" s="426">
        <v>2357</v>
      </c>
      <c r="G197" s="426">
        <v>0</v>
      </c>
      <c r="H197" s="423"/>
      <c r="I197" s="423">
        <v>0</v>
      </c>
      <c r="J197" s="426">
        <v>1637</v>
      </c>
      <c r="K197" s="426">
        <v>19100</v>
      </c>
      <c r="L197" s="423"/>
      <c r="M197" s="423">
        <v>11.667684789248625</v>
      </c>
      <c r="N197" s="426">
        <v>2109</v>
      </c>
      <c r="O197" s="426">
        <v>70299.989999999991</v>
      </c>
      <c r="P197" s="448"/>
      <c r="Q197" s="427">
        <v>33.333328591749641</v>
      </c>
    </row>
    <row r="198" spans="1:17" ht="14.4" customHeight="1" x14ac:dyDescent="0.3">
      <c r="A198" s="422" t="s">
        <v>1377</v>
      </c>
      <c r="B198" s="423" t="s">
        <v>1371</v>
      </c>
      <c r="C198" s="423" t="s">
        <v>1439</v>
      </c>
      <c r="D198" s="423" t="s">
        <v>1477</v>
      </c>
      <c r="E198" s="423" t="s">
        <v>1478</v>
      </c>
      <c r="F198" s="426">
        <v>182</v>
      </c>
      <c r="G198" s="426">
        <v>82911.100000000006</v>
      </c>
      <c r="H198" s="423">
        <v>1</v>
      </c>
      <c r="I198" s="423">
        <v>455.55549450549455</v>
      </c>
      <c r="J198" s="426">
        <v>172</v>
      </c>
      <c r="K198" s="426">
        <v>78355.56</v>
      </c>
      <c r="L198" s="423">
        <v>0.94505512530891511</v>
      </c>
      <c r="M198" s="423">
        <v>455.55558139534884</v>
      </c>
      <c r="N198" s="426">
        <v>151</v>
      </c>
      <c r="O198" s="426">
        <v>68788.88</v>
      </c>
      <c r="P198" s="448">
        <v>0.82967033364652021</v>
      </c>
      <c r="Q198" s="427">
        <v>455.55549668874175</v>
      </c>
    </row>
    <row r="199" spans="1:17" ht="14.4" customHeight="1" x14ac:dyDescent="0.3">
      <c r="A199" s="422" t="s">
        <v>1377</v>
      </c>
      <c r="B199" s="423" t="s">
        <v>1371</v>
      </c>
      <c r="C199" s="423" t="s">
        <v>1439</v>
      </c>
      <c r="D199" s="423" t="s">
        <v>1507</v>
      </c>
      <c r="E199" s="423" t="s">
        <v>1508</v>
      </c>
      <c r="F199" s="426">
        <v>105</v>
      </c>
      <c r="G199" s="426">
        <v>6183.3300000000008</v>
      </c>
      <c r="H199" s="423">
        <v>1</v>
      </c>
      <c r="I199" s="423">
        <v>58.888857142857148</v>
      </c>
      <c r="J199" s="426">
        <v>73</v>
      </c>
      <c r="K199" s="426">
        <v>4298.88</v>
      </c>
      <c r="L199" s="423">
        <v>0.69523703247279367</v>
      </c>
      <c r="M199" s="423">
        <v>58.888767123287671</v>
      </c>
      <c r="N199" s="426">
        <v>99</v>
      </c>
      <c r="O199" s="426">
        <v>5830</v>
      </c>
      <c r="P199" s="448">
        <v>0.9428576511361999</v>
      </c>
      <c r="Q199" s="427">
        <v>58.888888888888886</v>
      </c>
    </row>
    <row r="200" spans="1:17" ht="14.4" customHeight="1" x14ac:dyDescent="0.3">
      <c r="A200" s="422" t="s">
        <v>1377</v>
      </c>
      <c r="B200" s="423" t="s">
        <v>1371</v>
      </c>
      <c r="C200" s="423" t="s">
        <v>1439</v>
      </c>
      <c r="D200" s="423" t="s">
        <v>1479</v>
      </c>
      <c r="E200" s="423" t="s">
        <v>1480</v>
      </c>
      <c r="F200" s="426">
        <v>352</v>
      </c>
      <c r="G200" s="426">
        <v>27377.769999999997</v>
      </c>
      <c r="H200" s="423">
        <v>1</v>
      </c>
      <c r="I200" s="423">
        <v>77.777755681818178</v>
      </c>
      <c r="J200" s="426">
        <v>335</v>
      </c>
      <c r="K200" s="426">
        <v>26055.55</v>
      </c>
      <c r="L200" s="423">
        <v>0.95170461290309627</v>
      </c>
      <c r="M200" s="423">
        <v>77.77776119402985</v>
      </c>
      <c r="N200" s="426">
        <v>335</v>
      </c>
      <c r="O200" s="426">
        <v>26055.550000000003</v>
      </c>
      <c r="P200" s="448">
        <v>0.95170461290309638</v>
      </c>
      <c r="Q200" s="427">
        <v>77.777761194029864</v>
      </c>
    </row>
    <row r="201" spans="1:17" ht="14.4" customHeight="1" x14ac:dyDescent="0.3">
      <c r="A201" s="422" t="s">
        <v>1377</v>
      </c>
      <c r="B201" s="423" t="s">
        <v>1371</v>
      </c>
      <c r="C201" s="423" t="s">
        <v>1439</v>
      </c>
      <c r="D201" s="423" t="s">
        <v>1539</v>
      </c>
      <c r="E201" s="423" t="s">
        <v>1540</v>
      </c>
      <c r="F201" s="426">
        <v>92</v>
      </c>
      <c r="G201" s="426">
        <v>102222.22</v>
      </c>
      <c r="H201" s="423">
        <v>1</v>
      </c>
      <c r="I201" s="423">
        <v>1111.1110869565218</v>
      </c>
      <c r="J201" s="426">
        <v>116</v>
      </c>
      <c r="K201" s="426">
        <v>128888.9</v>
      </c>
      <c r="L201" s="423">
        <v>1.2608697013232544</v>
      </c>
      <c r="M201" s="423">
        <v>1111.1112068965517</v>
      </c>
      <c r="N201" s="426">
        <v>146</v>
      </c>
      <c r="O201" s="426">
        <v>162222.22999999998</v>
      </c>
      <c r="P201" s="448">
        <v>1.5869566323251441</v>
      </c>
      <c r="Q201" s="427">
        <v>1111.1111643835616</v>
      </c>
    </row>
    <row r="202" spans="1:17" ht="14.4" customHeight="1" x14ac:dyDescent="0.3">
      <c r="A202" s="422" t="s">
        <v>1377</v>
      </c>
      <c r="B202" s="423" t="s">
        <v>1371</v>
      </c>
      <c r="C202" s="423" t="s">
        <v>1439</v>
      </c>
      <c r="D202" s="423" t="s">
        <v>1483</v>
      </c>
      <c r="E202" s="423" t="s">
        <v>1484</v>
      </c>
      <c r="F202" s="426">
        <v>114</v>
      </c>
      <c r="G202" s="426">
        <v>30780</v>
      </c>
      <c r="H202" s="423">
        <v>1</v>
      </c>
      <c r="I202" s="423">
        <v>270</v>
      </c>
      <c r="J202" s="426">
        <v>82</v>
      </c>
      <c r="K202" s="426">
        <v>22140</v>
      </c>
      <c r="L202" s="423">
        <v>0.7192982456140351</v>
      </c>
      <c r="M202" s="423">
        <v>270</v>
      </c>
      <c r="N202" s="426">
        <v>665</v>
      </c>
      <c r="O202" s="426">
        <v>179550</v>
      </c>
      <c r="P202" s="448">
        <v>5.833333333333333</v>
      </c>
      <c r="Q202" s="427">
        <v>270</v>
      </c>
    </row>
    <row r="203" spans="1:17" ht="14.4" customHeight="1" x14ac:dyDescent="0.3">
      <c r="A203" s="422" t="s">
        <v>1377</v>
      </c>
      <c r="B203" s="423" t="s">
        <v>1371</v>
      </c>
      <c r="C203" s="423" t="s">
        <v>1439</v>
      </c>
      <c r="D203" s="423" t="s">
        <v>1485</v>
      </c>
      <c r="E203" s="423" t="s">
        <v>1486</v>
      </c>
      <c r="F203" s="426">
        <v>583</v>
      </c>
      <c r="G203" s="426">
        <v>51822.22</v>
      </c>
      <c r="H203" s="423">
        <v>1</v>
      </c>
      <c r="I203" s="423">
        <v>88.88888507718697</v>
      </c>
      <c r="J203" s="426">
        <v>443</v>
      </c>
      <c r="K203" s="426">
        <v>39377.78</v>
      </c>
      <c r="L203" s="423">
        <v>0.75986285419652033</v>
      </c>
      <c r="M203" s="423">
        <v>88.888893905191864</v>
      </c>
      <c r="N203" s="426">
        <v>619</v>
      </c>
      <c r="O203" s="426">
        <v>58461.11</v>
      </c>
      <c r="P203" s="448">
        <v>1.1281089463168501</v>
      </c>
      <c r="Q203" s="427">
        <v>94.444442649434578</v>
      </c>
    </row>
    <row r="204" spans="1:17" ht="14.4" customHeight="1" x14ac:dyDescent="0.3">
      <c r="A204" s="422" t="s">
        <v>1377</v>
      </c>
      <c r="B204" s="423" t="s">
        <v>1371</v>
      </c>
      <c r="C204" s="423" t="s">
        <v>1439</v>
      </c>
      <c r="D204" s="423" t="s">
        <v>1489</v>
      </c>
      <c r="E204" s="423" t="s">
        <v>1490</v>
      </c>
      <c r="F204" s="426"/>
      <c r="G204" s="426"/>
      <c r="H204" s="423"/>
      <c r="I204" s="423"/>
      <c r="J204" s="426">
        <v>1</v>
      </c>
      <c r="K204" s="426">
        <v>96.67</v>
      </c>
      <c r="L204" s="423"/>
      <c r="M204" s="423">
        <v>96.67</v>
      </c>
      <c r="N204" s="426">
        <v>1</v>
      </c>
      <c r="O204" s="426">
        <v>96.67</v>
      </c>
      <c r="P204" s="448"/>
      <c r="Q204" s="427">
        <v>96.67</v>
      </c>
    </row>
    <row r="205" spans="1:17" ht="14.4" customHeight="1" x14ac:dyDescent="0.3">
      <c r="A205" s="422" t="s">
        <v>1377</v>
      </c>
      <c r="B205" s="423" t="s">
        <v>1371</v>
      </c>
      <c r="C205" s="423" t="s">
        <v>1439</v>
      </c>
      <c r="D205" s="423" t="s">
        <v>1491</v>
      </c>
      <c r="E205" s="423" t="s">
        <v>1492</v>
      </c>
      <c r="F205" s="426">
        <v>1</v>
      </c>
      <c r="G205" s="426">
        <v>140</v>
      </c>
      <c r="H205" s="423">
        <v>1</v>
      </c>
      <c r="I205" s="423">
        <v>140</v>
      </c>
      <c r="J205" s="426"/>
      <c r="K205" s="426"/>
      <c r="L205" s="423"/>
      <c r="M205" s="423"/>
      <c r="N205" s="426"/>
      <c r="O205" s="426"/>
      <c r="P205" s="448"/>
      <c r="Q205" s="427"/>
    </row>
    <row r="206" spans="1:17" ht="14.4" customHeight="1" x14ac:dyDescent="0.3">
      <c r="A206" s="422" t="s">
        <v>1377</v>
      </c>
      <c r="B206" s="423" t="s">
        <v>1371</v>
      </c>
      <c r="C206" s="423" t="s">
        <v>1439</v>
      </c>
      <c r="D206" s="423" t="s">
        <v>1525</v>
      </c>
      <c r="E206" s="423" t="s">
        <v>1526</v>
      </c>
      <c r="F206" s="426">
        <v>14</v>
      </c>
      <c r="G206" s="426">
        <v>17966.669999999998</v>
      </c>
      <c r="H206" s="423">
        <v>1</v>
      </c>
      <c r="I206" s="423">
        <v>1283.3335714285713</v>
      </c>
      <c r="J206" s="426">
        <v>23</v>
      </c>
      <c r="K206" s="426">
        <v>29516.66</v>
      </c>
      <c r="L206" s="423">
        <v>1.642856467002511</v>
      </c>
      <c r="M206" s="423">
        <v>1283.3330434782608</v>
      </c>
      <c r="N206" s="426">
        <v>21</v>
      </c>
      <c r="O206" s="426">
        <v>26950.010000000002</v>
      </c>
      <c r="P206" s="448">
        <v>1.5000002782930841</v>
      </c>
      <c r="Q206" s="427">
        <v>1283.3338095238096</v>
      </c>
    </row>
    <row r="207" spans="1:17" ht="14.4" customHeight="1" x14ac:dyDescent="0.3">
      <c r="A207" s="422" t="s">
        <v>1377</v>
      </c>
      <c r="B207" s="423" t="s">
        <v>1371</v>
      </c>
      <c r="C207" s="423" t="s">
        <v>1439</v>
      </c>
      <c r="D207" s="423" t="s">
        <v>1493</v>
      </c>
      <c r="E207" s="423" t="s">
        <v>1494</v>
      </c>
      <c r="F207" s="426">
        <v>1</v>
      </c>
      <c r="G207" s="426">
        <v>116.67</v>
      </c>
      <c r="H207" s="423">
        <v>1</v>
      </c>
      <c r="I207" s="423">
        <v>116.67</v>
      </c>
      <c r="J207" s="426">
        <v>3</v>
      </c>
      <c r="K207" s="426">
        <v>350</v>
      </c>
      <c r="L207" s="423">
        <v>2.9999142881631955</v>
      </c>
      <c r="M207" s="423">
        <v>116.66666666666667</v>
      </c>
      <c r="N207" s="426">
        <v>3</v>
      </c>
      <c r="O207" s="426">
        <v>350.01</v>
      </c>
      <c r="P207" s="448">
        <v>3</v>
      </c>
      <c r="Q207" s="427">
        <v>116.67</v>
      </c>
    </row>
    <row r="208" spans="1:17" ht="14.4" customHeight="1" x14ac:dyDescent="0.3">
      <c r="A208" s="422" t="s">
        <v>1377</v>
      </c>
      <c r="B208" s="423" t="s">
        <v>1371</v>
      </c>
      <c r="C208" s="423" t="s">
        <v>1439</v>
      </c>
      <c r="D208" s="423" t="s">
        <v>1495</v>
      </c>
      <c r="E208" s="423" t="s">
        <v>1496</v>
      </c>
      <c r="F208" s="426">
        <v>20</v>
      </c>
      <c r="G208" s="426">
        <v>977.78</v>
      </c>
      <c r="H208" s="423">
        <v>1</v>
      </c>
      <c r="I208" s="423">
        <v>48.888999999999996</v>
      </c>
      <c r="J208" s="426">
        <v>32</v>
      </c>
      <c r="K208" s="426">
        <v>1564.4499999999998</v>
      </c>
      <c r="L208" s="423">
        <v>1.6000020454498967</v>
      </c>
      <c r="M208" s="423">
        <v>48.889062499999994</v>
      </c>
      <c r="N208" s="426">
        <v>28</v>
      </c>
      <c r="O208" s="426">
        <v>1368.88</v>
      </c>
      <c r="P208" s="448">
        <v>1.3999877273006198</v>
      </c>
      <c r="Q208" s="427">
        <v>48.888571428571431</v>
      </c>
    </row>
    <row r="209" spans="1:17" ht="14.4" customHeight="1" x14ac:dyDescent="0.3">
      <c r="A209" s="422" t="s">
        <v>1377</v>
      </c>
      <c r="B209" s="423" t="s">
        <v>1371</v>
      </c>
      <c r="C209" s="423" t="s">
        <v>1439</v>
      </c>
      <c r="D209" s="423" t="s">
        <v>1511</v>
      </c>
      <c r="E209" s="423" t="s">
        <v>1512</v>
      </c>
      <c r="F209" s="426">
        <v>1</v>
      </c>
      <c r="G209" s="426">
        <v>466.67</v>
      </c>
      <c r="H209" s="423">
        <v>1</v>
      </c>
      <c r="I209" s="423">
        <v>466.67</v>
      </c>
      <c r="J209" s="426">
        <v>5</v>
      </c>
      <c r="K209" s="426">
        <v>2333.33</v>
      </c>
      <c r="L209" s="423">
        <v>4.9999571431632628</v>
      </c>
      <c r="M209" s="423">
        <v>466.666</v>
      </c>
      <c r="N209" s="426">
        <v>4</v>
      </c>
      <c r="O209" s="426">
        <v>1866.67</v>
      </c>
      <c r="P209" s="448">
        <v>3.9999785715816314</v>
      </c>
      <c r="Q209" s="427">
        <v>466.66750000000002</v>
      </c>
    </row>
    <row r="210" spans="1:17" ht="14.4" customHeight="1" x14ac:dyDescent="0.3">
      <c r="A210" s="422" t="s">
        <v>1377</v>
      </c>
      <c r="B210" s="423" t="s">
        <v>1371</v>
      </c>
      <c r="C210" s="423" t="s">
        <v>1439</v>
      </c>
      <c r="D210" s="423" t="s">
        <v>1527</v>
      </c>
      <c r="E210" s="423" t="s">
        <v>1528</v>
      </c>
      <c r="F210" s="426">
        <v>44</v>
      </c>
      <c r="G210" s="426">
        <v>20533.34</v>
      </c>
      <c r="H210" s="423">
        <v>1</v>
      </c>
      <c r="I210" s="423">
        <v>466.6668181818182</v>
      </c>
      <c r="J210" s="426">
        <v>101</v>
      </c>
      <c r="K210" s="426">
        <v>47133.33</v>
      </c>
      <c r="L210" s="423">
        <v>2.2954536378397279</v>
      </c>
      <c r="M210" s="423">
        <v>466.66663366336633</v>
      </c>
      <c r="N210" s="426">
        <v>75</v>
      </c>
      <c r="O210" s="426">
        <v>35000</v>
      </c>
      <c r="P210" s="448">
        <v>1.7045449011217852</v>
      </c>
      <c r="Q210" s="427">
        <v>466.66666666666669</v>
      </c>
    </row>
    <row r="211" spans="1:17" ht="14.4" customHeight="1" x14ac:dyDescent="0.3">
      <c r="A211" s="422" t="s">
        <v>1377</v>
      </c>
      <c r="B211" s="423" t="s">
        <v>1371</v>
      </c>
      <c r="C211" s="423" t="s">
        <v>1439</v>
      </c>
      <c r="D211" s="423" t="s">
        <v>1541</v>
      </c>
      <c r="E211" s="423" t="s">
        <v>1542</v>
      </c>
      <c r="F211" s="426">
        <v>20</v>
      </c>
      <c r="G211" s="426">
        <v>1955.5600000000002</v>
      </c>
      <c r="H211" s="423">
        <v>1</v>
      </c>
      <c r="I211" s="423">
        <v>97.778000000000006</v>
      </c>
      <c r="J211" s="426">
        <v>16</v>
      </c>
      <c r="K211" s="426">
        <v>1564.4599999999998</v>
      </c>
      <c r="L211" s="423">
        <v>0.80000613634968998</v>
      </c>
      <c r="M211" s="423">
        <v>97.778749999999988</v>
      </c>
      <c r="N211" s="426">
        <v>16</v>
      </c>
      <c r="O211" s="426">
        <v>1564.45</v>
      </c>
      <c r="P211" s="448">
        <v>0.80000102272494833</v>
      </c>
      <c r="Q211" s="427">
        <v>97.778125000000003</v>
      </c>
    </row>
    <row r="212" spans="1:17" ht="14.4" customHeight="1" x14ac:dyDescent="0.3">
      <c r="A212" s="422" t="s">
        <v>1377</v>
      </c>
      <c r="B212" s="423" t="s">
        <v>1371</v>
      </c>
      <c r="C212" s="423" t="s">
        <v>1439</v>
      </c>
      <c r="D212" s="423" t="s">
        <v>1543</v>
      </c>
      <c r="E212" s="423" t="s">
        <v>1544</v>
      </c>
      <c r="F212" s="426"/>
      <c r="G212" s="426"/>
      <c r="H212" s="423"/>
      <c r="I212" s="423"/>
      <c r="J212" s="426"/>
      <c r="K212" s="426"/>
      <c r="L212" s="423"/>
      <c r="M212" s="423"/>
      <c r="N212" s="426">
        <v>2</v>
      </c>
      <c r="O212" s="426">
        <v>962.22</v>
      </c>
      <c r="P212" s="448"/>
      <c r="Q212" s="427">
        <v>481.11</v>
      </c>
    </row>
    <row r="213" spans="1:17" ht="14.4" customHeight="1" x14ac:dyDescent="0.3">
      <c r="A213" s="422" t="s">
        <v>1545</v>
      </c>
      <c r="B213" s="423" t="s">
        <v>1368</v>
      </c>
      <c r="C213" s="423" t="s">
        <v>1378</v>
      </c>
      <c r="D213" s="423" t="s">
        <v>1546</v>
      </c>
      <c r="E213" s="423"/>
      <c r="F213" s="426"/>
      <c r="G213" s="426"/>
      <c r="H213" s="423"/>
      <c r="I213" s="423"/>
      <c r="J213" s="426">
        <v>2</v>
      </c>
      <c r="K213" s="426">
        <v>226</v>
      </c>
      <c r="L213" s="423"/>
      <c r="M213" s="423">
        <v>113</v>
      </c>
      <c r="N213" s="426">
        <v>2</v>
      </c>
      <c r="O213" s="426">
        <v>226</v>
      </c>
      <c r="P213" s="448"/>
      <c r="Q213" s="427">
        <v>113</v>
      </c>
    </row>
    <row r="214" spans="1:17" ht="14.4" customHeight="1" x14ac:dyDescent="0.3">
      <c r="A214" s="422" t="s">
        <v>1545</v>
      </c>
      <c r="B214" s="423" t="s">
        <v>1368</v>
      </c>
      <c r="C214" s="423" t="s">
        <v>1378</v>
      </c>
      <c r="D214" s="423" t="s">
        <v>1515</v>
      </c>
      <c r="E214" s="423"/>
      <c r="F214" s="426">
        <v>2</v>
      </c>
      <c r="G214" s="426">
        <v>3314</v>
      </c>
      <c r="H214" s="423">
        <v>1</v>
      </c>
      <c r="I214" s="423">
        <v>1657</v>
      </c>
      <c r="J214" s="426"/>
      <c r="K214" s="426"/>
      <c r="L214" s="423"/>
      <c r="M214" s="423"/>
      <c r="N214" s="426"/>
      <c r="O214" s="426"/>
      <c r="P214" s="448"/>
      <c r="Q214" s="427"/>
    </row>
    <row r="215" spans="1:17" ht="14.4" customHeight="1" x14ac:dyDescent="0.3">
      <c r="A215" s="422" t="s">
        <v>1545</v>
      </c>
      <c r="B215" s="423" t="s">
        <v>1368</v>
      </c>
      <c r="C215" s="423" t="s">
        <v>1378</v>
      </c>
      <c r="D215" s="423" t="s">
        <v>1547</v>
      </c>
      <c r="E215" s="423"/>
      <c r="F215" s="426">
        <v>1</v>
      </c>
      <c r="G215" s="426">
        <v>1008</v>
      </c>
      <c r="H215" s="423">
        <v>1</v>
      </c>
      <c r="I215" s="423">
        <v>1008</v>
      </c>
      <c r="J215" s="426">
        <v>8</v>
      </c>
      <c r="K215" s="426">
        <v>8064</v>
      </c>
      <c r="L215" s="423">
        <v>8</v>
      </c>
      <c r="M215" s="423">
        <v>1008</v>
      </c>
      <c r="N215" s="426">
        <v>3</v>
      </c>
      <c r="O215" s="426">
        <v>3024</v>
      </c>
      <c r="P215" s="448">
        <v>3</v>
      </c>
      <c r="Q215" s="427">
        <v>1008</v>
      </c>
    </row>
    <row r="216" spans="1:17" ht="14.4" customHeight="1" x14ac:dyDescent="0.3">
      <c r="A216" s="422" t="s">
        <v>1545</v>
      </c>
      <c r="B216" s="423" t="s">
        <v>1368</v>
      </c>
      <c r="C216" s="423" t="s">
        <v>1378</v>
      </c>
      <c r="D216" s="423" t="s">
        <v>1548</v>
      </c>
      <c r="E216" s="423"/>
      <c r="F216" s="426">
        <v>223</v>
      </c>
      <c r="G216" s="426">
        <v>48391</v>
      </c>
      <c r="H216" s="423">
        <v>1</v>
      </c>
      <c r="I216" s="423">
        <v>217</v>
      </c>
      <c r="J216" s="426">
        <v>202</v>
      </c>
      <c r="K216" s="426">
        <v>43834</v>
      </c>
      <c r="L216" s="423">
        <v>0.905829596412556</v>
      </c>
      <c r="M216" s="423">
        <v>217</v>
      </c>
      <c r="N216" s="426">
        <v>213</v>
      </c>
      <c r="O216" s="426">
        <v>46221</v>
      </c>
      <c r="P216" s="448">
        <v>0.95515695067264572</v>
      </c>
      <c r="Q216" s="427">
        <v>217</v>
      </c>
    </row>
    <row r="217" spans="1:17" ht="14.4" customHeight="1" x14ac:dyDescent="0.3">
      <c r="A217" s="422" t="s">
        <v>1545</v>
      </c>
      <c r="B217" s="423" t="s">
        <v>1368</v>
      </c>
      <c r="C217" s="423" t="s">
        <v>1378</v>
      </c>
      <c r="D217" s="423" t="s">
        <v>1549</v>
      </c>
      <c r="E217" s="423"/>
      <c r="F217" s="426"/>
      <c r="G217" s="426"/>
      <c r="H217" s="423"/>
      <c r="I217" s="423"/>
      <c r="J217" s="426">
        <v>1</v>
      </c>
      <c r="K217" s="426">
        <v>1289</v>
      </c>
      <c r="L217" s="423"/>
      <c r="M217" s="423">
        <v>1289</v>
      </c>
      <c r="N217" s="426">
        <v>2</v>
      </c>
      <c r="O217" s="426">
        <v>2578</v>
      </c>
      <c r="P217" s="448"/>
      <c r="Q217" s="427">
        <v>1289</v>
      </c>
    </row>
    <row r="218" spans="1:17" ht="14.4" customHeight="1" x14ac:dyDescent="0.3">
      <c r="A218" s="422" t="s">
        <v>1545</v>
      </c>
      <c r="B218" s="423" t="s">
        <v>1368</v>
      </c>
      <c r="C218" s="423" t="s">
        <v>1378</v>
      </c>
      <c r="D218" s="423" t="s">
        <v>1550</v>
      </c>
      <c r="E218" s="423"/>
      <c r="F218" s="426">
        <v>1</v>
      </c>
      <c r="G218" s="426">
        <v>1770</v>
      </c>
      <c r="H218" s="423">
        <v>1</v>
      </c>
      <c r="I218" s="423">
        <v>1770</v>
      </c>
      <c r="J218" s="426"/>
      <c r="K218" s="426"/>
      <c r="L218" s="423"/>
      <c r="M218" s="423"/>
      <c r="N218" s="426">
        <v>1</v>
      </c>
      <c r="O218" s="426">
        <v>1770</v>
      </c>
      <c r="P218" s="448">
        <v>1</v>
      </c>
      <c r="Q218" s="427">
        <v>1770</v>
      </c>
    </row>
    <row r="219" spans="1:17" ht="14.4" customHeight="1" x14ac:dyDescent="0.3">
      <c r="A219" s="422" t="s">
        <v>1545</v>
      </c>
      <c r="B219" s="423" t="s">
        <v>1368</v>
      </c>
      <c r="C219" s="423" t="s">
        <v>1378</v>
      </c>
      <c r="D219" s="423" t="s">
        <v>1551</v>
      </c>
      <c r="E219" s="423"/>
      <c r="F219" s="426">
        <v>1</v>
      </c>
      <c r="G219" s="426">
        <v>2450</v>
      </c>
      <c r="H219" s="423">
        <v>1</v>
      </c>
      <c r="I219" s="423">
        <v>2450</v>
      </c>
      <c r="J219" s="426">
        <v>2</v>
      </c>
      <c r="K219" s="426">
        <v>4900</v>
      </c>
      <c r="L219" s="423">
        <v>2</v>
      </c>
      <c r="M219" s="423">
        <v>2450</v>
      </c>
      <c r="N219" s="426">
        <v>1</v>
      </c>
      <c r="O219" s="426">
        <v>2450</v>
      </c>
      <c r="P219" s="448">
        <v>1</v>
      </c>
      <c r="Q219" s="427">
        <v>2450</v>
      </c>
    </row>
    <row r="220" spans="1:17" ht="14.4" customHeight="1" x14ac:dyDescent="0.3">
      <c r="A220" s="422" t="s">
        <v>1545</v>
      </c>
      <c r="B220" s="423" t="s">
        <v>1368</v>
      </c>
      <c r="C220" s="423" t="s">
        <v>1378</v>
      </c>
      <c r="D220" s="423" t="s">
        <v>1552</v>
      </c>
      <c r="E220" s="423"/>
      <c r="F220" s="426"/>
      <c r="G220" s="426"/>
      <c r="H220" s="423"/>
      <c r="I220" s="423"/>
      <c r="J220" s="426">
        <v>2</v>
      </c>
      <c r="K220" s="426">
        <v>2606</v>
      </c>
      <c r="L220" s="423"/>
      <c r="M220" s="423">
        <v>1303</v>
      </c>
      <c r="N220" s="426">
        <v>2</v>
      </c>
      <c r="O220" s="426">
        <v>2606</v>
      </c>
      <c r="P220" s="448"/>
      <c r="Q220" s="427">
        <v>1303</v>
      </c>
    </row>
    <row r="221" spans="1:17" ht="14.4" customHeight="1" x14ac:dyDescent="0.3">
      <c r="A221" s="422" t="s">
        <v>1545</v>
      </c>
      <c r="B221" s="423" t="s">
        <v>1368</v>
      </c>
      <c r="C221" s="423" t="s">
        <v>1378</v>
      </c>
      <c r="D221" s="423" t="s">
        <v>1553</v>
      </c>
      <c r="E221" s="423"/>
      <c r="F221" s="426">
        <v>105</v>
      </c>
      <c r="G221" s="426">
        <v>109515</v>
      </c>
      <c r="H221" s="423">
        <v>1</v>
      </c>
      <c r="I221" s="423">
        <v>1043</v>
      </c>
      <c r="J221" s="426">
        <v>89</v>
      </c>
      <c r="K221" s="426">
        <v>92827</v>
      </c>
      <c r="L221" s="423">
        <v>0.84761904761904761</v>
      </c>
      <c r="M221" s="423">
        <v>1043</v>
      </c>
      <c r="N221" s="426">
        <v>98</v>
      </c>
      <c r="O221" s="426">
        <v>102214</v>
      </c>
      <c r="P221" s="448">
        <v>0.93333333333333335</v>
      </c>
      <c r="Q221" s="427">
        <v>1043</v>
      </c>
    </row>
    <row r="222" spans="1:17" ht="14.4" customHeight="1" x14ac:dyDescent="0.3">
      <c r="A222" s="422" t="s">
        <v>1545</v>
      </c>
      <c r="B222" s="423" t="s">
        <v>1368</v>
      </c>
      <c r="C222" s="423" t="s">
        <v>1378</v>
      </c>
      <c r="D222" s="423" t="s">
        <v>1554</v>
      </c>
      <c r="E222" s="423"/>
      <c r="F222" s="426"/>
      <c r="G222" s="426"/>
      <c r="H222" s="423"/>
      <c r="I222" s="423"/>
      <c r="J222" s="426"/>
      <c r="K222" s="426"/>
      <c r="L222" s="423"/>
      <c r="M222" s="423"/>
      <c r="N222" s="426">
        <v>1</v>
      </c>
      <c r="O222" s="426">
        <v>1654</v>
      </c>
      <c r="P222" s="448"/>
      <c r="Q222" s="427">
        <v>1654</v>
      </c>
    </row>
    <row r="223" spans="1:17" ht="14.4" customHeight="1" x14ac:dyDescent="0.3">
      <c r="A223" s="422" t="s">
        <v>1545</v>
      </c>
      <c r="B223" s="423" t="s">
        <v>1368</v>
      </c>
      <c r="C223" s="423" t="s">
        <v>1378</v>
      </c>
      <c r="D223" s="423" t="s">
        <v>1555</v>
      </c>
      <c r="E223" s="423"/>
      <c r="F223" s="426">
        <v>19</v>
      </c>
      <c r="G223" s="426">
        <v>25137</v>
      </c>
      <c r="H223" s="423">
        <v>1</v>
      </c>
      <c r="I223" s="423">
        <v>1323</v>
      </c>
      <c r="J223" s="426">
        <v>10</v>
      </c>
      <c r="K223" s="426">
        <v>13230</v>
      </c>
      <c r="L223" s="423">
        <v>0.52631578947368418</v>
      </c>
      <c r="M223" s="423">
        <v>1323</v>
      </c>
      <c r="N223" s="426">
        <v>14</v>
      </c>
      <c r="O223" s="426">
        <v>18522</v>
      </c>
      <c r="P223" s="448">
        <v>0.73684210526315785</v>
      </c>
      <c r="Q223" s="427">
        <v>1323</v>
      </c>
    </row>
    <row r="224" spans="1:17" ht="14.4" customHeight="1" x14ac:dyDescent="0.3">
      <c r="A224" s="422" t="s">
        <v>1545</v>
      </c>
      <c r="B224" s="423" t="s">
        <v>1368</v>
      </c>
      <c r="C224" s="423" t="s">
        <v>1378</v>
      </c>
      <c r="D224" s="423" t="s">
        <v>1556</v>
      </c>
      <c r="E224" s="423"/>
      <c r="F224" s="426"/>
      <c r="G224" s="426"/>
      <c r="H224" s="423"/>
      <c r="I224" s="423"/>
      <c r="J224" s="426"/>
      <c r="K224" s="426"/>
      <c r="L224" s="423"/>
      <c r="M224" s="423"/>
      <c r="N224" s="426">
        <v>1</v>
      </c>
      <c r="O224" s="426">
        <v>2416</v>
      </c>
      <c r="P224" s="448"/>
      <c r="Q224" s="427">
        <v>2416</v>
      </c>
    </row>
    <row r="225" spans="1:17" ht="14.4" customHeight="1" x14ac:dyDescent="0.3">
      <c r="A225" s="422" t="s">
        <v>1545</v>
      </c>
      <c r="B225" s="423" t="s">
        <v>1368</v>
      </c>
      <c r="C225" s="423" t="s">
        <v>1378</v>
      </c>
      <c r="D225" s="423" t="s">
        <v>1557</v>
      </c>
      <c r="E225" s="423"/>
      <c r="F225" s="426">
        <v>3</v>
      </c>
      <c r="G225" s="426">
        <v>5799</v>
      </c>
      <c r="H225" s="423">
        <v>1</v>
      </c>
      <c r="I225" s="423">
        <v>1933</v>
      </c>
      <c r="J225" s="426">
        <v>3</v>
      </c>
      <c r="K225" s="426">
        <v>5799</v>
      </c>
      <c r="L225" s="423">
        <v>1</v>
      </c>
      <c r="M225" s="423">
        <v>1933</v>
      </c>
      <c r="N225" s="426"/>
      <c r="O225" s="426"/>
      <c r="P225" s="448"/>
      <c r="Q225" s="427"/>
    </row>
    <row r="226" spans="1:17" ht="14.4" customHeight="1" x14ac:dyDescent="0.3">
      <c r="A226" s="422" t="s">
        <v>1545</v>
      </c>
      <c r="B226" s="423" t="s">
        <v>1368</v>
      </c>
      <c r="C226" s="423" t="s">
        <v>1378</v>
      </c>
      <c r="D226" s="423" t="s">
        <v>1558</v>
      </c>
      <c r="E226" s="423"/>
      <c r="F226" s="426">
        <v>49</v>
      </c>
      <c r="G226" s="426">
        <v>26558</v>
      </c>
      <c r="H226" s="423">
        <v>1</v>
      </c>
      <c r="I226" s="423">
        <v>542</v>
      </c>
      <c r="J226" s="426">
        <v>46</v>
      </c>
      <c r="K226" s="426">
        <v>24932</v>
      </c>
      <c r="L226" s="423">
        <v>0.93877551020408168</v>
      </c>
      <c r="M226" s="423">
        <v>542</v>
      </c>
      <c r="N226" s="426">
        <v>32</v>
      </c>
      <c r="O226" s="426">
        <v>17344</v>
      </c>
      <c r="P226" s="448">
        <v>0.65306122448979587</v>
      </c>
      <c r="Q226" s="427">
        <v>542</v>
      </c>
    </row>
    <row r="227" spans="1:17" ht="14.4" customHeight="1" x14ac:dyDescent="0.3">
      <c r="A227" s="422" t="s">
        <v>1545</v>
      </c>
      <c r="B227" s="423" t="s">
        <v>1368</v>
      </c>
      <c r="C227" s="423" t="s">
        <v>1378</v>
      </c>
      <c r="D227" s="423" t="s">
        <v>1559</v>
      </c>
      <c r="E227" s="423"/>
      <c r="F227" s="426">
        <v>1</v>
      </c>
      <c r="G227" s="426">
        <v>298</v>
      </c>
      <c r="H227" s="423">
        <v>1</v>
      </c>
      <c r="I227" s="423">
        <v>298</v>
      </c>
      <c r="J227" s="426"/>
      <c r="K227" s="426"/>
      <c r="L227" s="423"/>
      <c r="M227" s="423"/>
      <c r="N227" s="426">
        <v>2</v>
      </c>
      <c r="O227" s="426">
        <v>596</v>
      </c>
      <c r="P227" s="448">
        <v>2</v>
      </c>
      <c r="Q227" s="427">
        <v>298</v>
      </c>
    </row>
    <row r="228" spans="1:17" ht="14.4" customHeight="1" x14ac:dyDescent="0.3">
      <c r="A228" s="422" t="s">
        <v>1545</v>
      </c>
      <c r="B228" s="423" t="s">
        <v>1368</v>
      </c>
      <c r="C228" s="423" t="s">
        <v>1378</v>
      </c>
      <c r="D228" s="423" t="s">
        <v>1560</v>
      </c>
      <c r="E228" s="423"/>
      <c r="F228" s="426">
        <v>23</v>
      </c>
      <c r="G228" s="426">
        <v>13317</v>
      </c>
      <c r="H228" s="423">
        <v>1</v>
      </c>
      <c r="I228" s="423">
        <v>579</v>
      </c>
      <c r="J228" s="426">
        <v>20</v>
      </c>
      <c r="K228" s="426">
        <v>11580</v>
      </c>
      <c r="L228" s="423">
        <v>0.86956521739130432</v>
      </c>
      <c r="M228" s="423">
        <v>579</v>
      </c>
      <c r="N228" s="426">
        <v>26</v>
      </c>
      <c r="O228" s="426">
        <v>15054</v>
      </c>
      <c r="P228" s="448">
        <v>1.1304347826086956</v>
      </c>
      <c r="Q228" s="427">
        <v>579</v>
      </c>
    </row>
    <row r="229" spans="1:17" ht="14.4" customHeight="1" x14ac:dyDescent="0.3">
      <c r="A229" s="422" t="s">
        <v>1545</v>
      </c>
      <c r="B229" s="423" t="s">
        <v>1368</v>
      </c>
      <c r="C229" s="423" t="s">
        <v>1378</v>
      </c>
      <c r="D229" s="423" t="s">
        <v>1380</v>
      </c>
      <c r="E229" s="423"/>
      <c r="F229" s="426">
        <v>9</v>
      </c>
      <c r="G229" s="426">
        <v>1017</v>
      </c>
      <c r="H229" s="423">
        <v>1</v>
      </c>
      <c r="I229" s="423">
        <v>113</v>
      </c>
      <c r="J229" s="426">
        <v>10</v>
      </c>
      <c r="K229" s="426">
        <v>1130</v>
      </c>
      <c r="L229" s="423">
        <v>1.1111111111111112</v>
      </c>
      <c r="M229" s="423">
        <v>113</v>
      </c>
      <c r="N229" s="426">
        <v>10</v>
      </c>
      <c r="O229" s="426">
        <v>1130</v>
      </c>
      <c r="P229" s="448">
        <v>1.1111111111111112</v>
      </c>
      <c r="Q229" s="427">
        <v>113</v>
      </c>
    </row>
    <row r="230" spans="1:17" ht="14.4" customHeight="1" x14ac:dyDescent="0.3">
      <c r="A230" s="422" t="s">
        <v>1545</v>
      </c>
      <c r="B230" s="423" t="s">
        <v>1368</v>
      </c>
      <c r="C230" s="423" t="s">
        <v>1378</v>
      </c>
      <c r="D230" s="423" t="s">
        <v>1381</v>
      </c>
      <c r="E230" s="423"/>
      <c r="F230" s="426"/>
      <c r="G230" s="426"/>
      <c r="H230" s="423"/>
      <c r="I230" s="423"/>
      <c r="J230" s="426">
        <v>2</v>
      </c>
      <c r="K230" s="426">
        <v>264</v>
      </c>
      <c r="L230" s="423"/>
      <c r="M230" s="423">
        <v>132</v>
      </c>
      <c r="N230" s="426">
        <v>3</v>
      </c>
      <c r="O230" s="426">
        <v>396</v>
      </c>
      <c r="P230" s="448"/>
      <c r="Q230" s="427">
        <v>132</v>
      </c>
    </row>
    <row r="231" spans="1:17" ht="14.4" customHeight="1" x14ac:dyDescent="0.3">
      <c r="A231" s="422" t="s">
        <v>1545</v>
      </c>
      <c r="B231" s="423" t="s">
        <v>1368</v>
      </c>
      <c r="C231" s="423" t="s">
        <v>1378</v>
      </c>
      <c r="D231" s="423" t="s">
        <v>1561</v>
      </c>
      <c r="E231" s="423"/>
      <c r="F231" s="426"/>
      <c r="G231" s="426"/>
      <c r="H231" s="423"/>
      <c r="I231" s="423"/>
      <c r="J231" s="426">
        <v>1</v>
      </c>
      <c r="K231" s="426">
        <v>156</v>
      </c>
      <c r="L231" s="423"/>
      <c r="M231" s="423">
        <v>156</v>
      </c>
      <c r="N231" s="426">
        <v>3</v>
      </c>
      <c r="O231" s="426">
        <v>468</v>
      </c>
      <c r="P231" s="448"/>
      <c r="Q231" s="427">
        <v>156</v>
      </c>
    </row>
    <row r="232" spans="1:17" ht="14.4" customHeight="1" x14ac:dyDescent="0.3">
      <c r="A232" s="422" t="s">
        <v>1545</v>
      </c>
      <c r="B232" s="423" t="s">
        <v>1368</v>
      </c>
      <c r="C232" s="423" t="s">
        <v>1378</v>
      </c>
      <c r="D232" s="423" t="s">
        <v>1407</v>
      </c>
      <c r="E232" s="423"/>
      <c r="F232" s="426">
        <v>3</v>
      </c>
      <c r="G232" s="426">
        <v>5220</v>
      </c>
      <c r="H232" s="423">
        <v>1</v>
      </c>
      <c r="I232" s="423">
        <v>1740</v>
      </c>
      <c r="J232" s="426">
        <v>4</v>
      </c>
      <c r="K232" s="426">
        <v>6960</v>
      </c>
      <c r="L232" s="423">
        <v>1.3333333333333333</v>
      </c>
      <c r="M232" s="423">
        <v>1740</v>
      </c>
      <c r="N232" s="426"/>
      <c r="O232" s="426"/>
      <c r="P232" s="448"/>
      <c r="Q232" s="427"/>
    </row>
    <row r="233" spans="1:17" ht="14.4" customHeight="1" x14ac:dyDescent="0.3">
      <c r="A233" s="422" t="s">
        <v>1545</v>
      </c>
      <c r="B233" s="423" t="s">
        <v>1368</v>
      </c>
      <c r="C233" s="423" t="s">
        <v>1378</v>
      </c>
      <c r="D233" s="423" t="s">
        <v>1562</v>
      </c>
      <c r="E233" s="423"/>
      <c r="F233" s="426">
        <v>1</v>
      </c>
      <c r="G233" s="426">
        <v>1008</v>
      </c>
      <c r="H233" s="423">
        <v>1</v>
      </c>
      <c r="I233" s="423">
        <v>1008</v>
      </c>
      <c r="J233" s="426"/>
      <c r="K233" s="426"/>
      <c r="L233" s="423"/>
      <c r="M233" s="423"/>
      <c r="N233" s="426">
        <v>3</v>
      </c>
      <c r="O233" s="426">
        <v>3024</v>
      </c>
      <c r="P233" s="448">
        <v>3</v>
      </c>
      <c r="Q233" s="427">
        <v>1008</v>
      </c>
    </row>
    <row r="234" spans="1:17" ht="14.4" customHeight="1" x14ac:dyDescent="0.3">
      <c r="A234" s="422" t="s">
        <v>1545</v>
      </c>
      <c r="B234" s="423" t="s">
        <v>1368</v>
      </c>
      <c r="C234" s="423" t="s">
        <v>1378</v>
      </c>
      <c r="D234" s="423" t="s">
        <v>1563</v>
      </c>
      <c r="E234" s="423"/>
      <c r="F234" s="426">
        <v>105</v>
      </c>
      <c r="G234" s="426">
        <v>22785</v>
      </c>
      <c r="H234" s="423">
        <v>1</v>
      </c>
      <c r="I234" s="423">
        <v>217</v>
      </c>
      <c r="J234" s="426">
        <v>107</v>
      </c>
      <c r="K234" s="426">
        <v>23219</v>
      </c>
      <c r="L234" s="423">
        <v>1.019047619047619</v>
      </c>
      <c r="M234" s="423">
        <v>217</v>
      </c>
      <c r="N234" s="426">
        <v>104</v>
      </c>
      <c r="O234" s="426">
        <v>22568</v>
      </c>
      <c r="P234" s="448">
        <v>0.99047619047619051</v>
      </c>
      <c r="Q234" s="427">
        <v>217</v>
      </c>
    </row>
    <row r="235" spans="1:17" ht="14.4" customHeight="1" x14ac:dyDescent="0.3">
      <c r="A235" s="422" t="s">
        <v>1545</v>
      </c>
      <c r="B235" s="423" t="s">
        <v>1368</v>
      </c>
      <c r="C235" s="423" t="s">
        <v>1378</v>
      </c>
      <c r="D235" s="423" t="s">
        <v>1564</v>
      </c>
      <c r="E235" s="423"/>
      <c r="F235" s="426">
        <v>83</v>
      </c>
      <c r="G235" s="426">
        <v>86569</v>
      </c>
      <c r="H235" s="423">
        <v>1</v>
      </c>
      <c r="I235" s="423">
        <v>1043</v>
      </c>
      <c r="J235" s="426">
        <v>65</v>
      </c>
      <c r="K235" s="426">
        <v>67795</v>
      </c>
      <c r="L235" s="423">
        <v>0.7831325301204819</v>
      </c>
      <c r="M235" s="423">
        <v>1043</v>
      </c>
      <c r="N235" s="426">
        <v>56</v>
      </c>
      <c r="O235" s="426">
        <v>58408</v>
      </c>
      <c r="P235" s="448">
        <v>0.67469879518072284</v>
      </c>
      <c r="Q235" s="427">
        <v>1043</v>
      </c>
    </row>
    <row r="236" spans="1:17" ht="14.4" customHeight="1" x14ac:dyDescent="0.3">
      <c r="A236" s="422" t="s">
        <v>1545</v>
      </c>
      <c r="B236" s="423" t="s">
        <v>1368</v>
      </c>
      <c r="C236" s="423" t="s">
        <v>1378</v>
      </c>
      <c r="D236" s="423" t="s">
        <v>1565</v>
      </c>
      <c r="E236" s="423"/>
      <c r="F236" s="426">
        <v>1</v>
      </c>
      <c r="G236" s="426">
        <v>1323</v>
      </c>
      <c r="H236" s="423">
        <v>1</v>
      </c>
      <c r="I236" s="423">
        <v>1323</v>
      </c>
      <c r="J236" s="426">
        <v>2</v>
      </c>
      <c r="K236" s="426">
        <v>2646</v>
      </c>
      <c r="L236" s="423">
        <v>2</v>
      </c>
      <c r="M236" s="423">
        <v>1323</v>
      </c>
      <c r="N236" s="426">
        <v>3</v>
      </c>
      <c r="O236" s="426">
        <v>3969</v>
      </c>
      <c r="P236" s="448">
        <v>3</v>
      </c>
      <c r="Q236" s="427">
        <v>1323</v>
      </c>
    </row>
    <row r="237" spans="1:17" ht="14.4" customHeight="1" x14ac:dyDescent="0.3">
      <c r="A237" s="422" t="s">
        <v>1545</v>
      </c>
      <c r="B237" s="423" t="s">
        <v>1368</v>
      </c>
      <c r="C237" s="423" t="s">
        <v>1378</v>
      </c>
      <c r="D237" s="423" t="s">
        <v>1566</v>
      </c>
      <c r="E237" s="423"/>
      <c r="F237" s="426">
        <v>15</v>
      </c>
      <c r="G237" s="426">
        <v>8130</v>
      </c>
      <c r="H237" s="423">
        <v>1</v>
      </c>
      <c r="I237" s="423">
        <v>542</v>
      </c>
      <c r="J237" s="426">
        <v>10</v>
      </c>
      <c r="K237" s="426">
        <v>5420</v>
      </c>
      <c r="L237" s="423">
        <v>0.66666666666666663</v>
      </c>
      <c r="M237" s="423">
        <v>542</v>
      </c>
      <c r="N237" s="426">
        <v>5</v>
      </c>
      <c r="O237" s="426">
        <v>2710</v>
      </c>
      <c r="P237" s="448">
        <v>0.33333333333333331</v>
      </c>
      <c r="Q237" s="427">
        <v>542</v>
      </c>
    </row>
    <row r="238" spans="1:17" ht="14.4" customHeight="1" x14ac:dyDescent="0.3">
      <c r="A238" s="422" t="s">
        <v>1545</v>
      </c>
      <c r="B238" s="423" t="s">
        <v>1368</v>
      </c>
      <c r="C238" s="423" t="s">
        <v>1378</v>
      </c>
      <c r="D238" s="423" t="s">
        <v>1567</v>
      </c>
      <c r="E238" s="423"/>
      <c r="F238" s="426"/>
      <c r="G238" s="426"/>
      <c r="H238" s="423"/>
      <c r="I238" s="423"/>
      <c r="J238" s="426"/>
      <c r="K238" s="426"/>
      <c r="L238" s="423"/>
      <c r="M238" s="423"/>
      <c r="N238" s="426">
        <v>5</v>
      </c>
      <c r="O238" s="426">
        <v>1490</v>
      </c>
      <c r="P238" s="448"/>
      <c r="Q238" s="427">
        <v>298</v>
      </c>
    </row>
    <row r="239" spans="1:17" ht="14.4" customHeight="1" x14ac:dyDescent="0.3">
      <c r="A239" s="422" t="s">
        <v>1545</v>
      </c>
      <c r="B239" s="423" t="s">
        <v>1368</v>
      </c>
      <c r="C239" s="423" t="s">
        <v>1378</v>
      </c>
      <c r="D239" s="423" t="s">
        <v>1568</v>
      </c>
      <c r="E239" s="423"/>
      <c r="F239" s="426">
        <v>31</v>
      </c>
      <c r="G239" s="426">
        <v>17949</v>
      </c>
      <c r="H239" s="423">
        <v>1</v>
      </c>
      <c r="I239" s="423">
        <v>579</v>
      </c>
      <c r="J239" s="426">
        <v>36</v>
      </c>
      <c r="K239" s="426">
        <v>20844</v>
      </c>
      <c r="L239" s="423">
        <v>1.1612903225806452</v>
      </c>
      <c r="M239" s="423">
        <v>579</v>
      </c>
      <c r="N239" s="426">
        <v>41</v>
      </c>
      <c r="O239" s="426">
        <v>23739</v>
      </c>
      <c r="P239" s="448">
        <v>1.3225806451612903</v>
      </c>
      <c r="Q239" s="427">
        <v>579</v>
      </c>
    </row>
    <row r="240" spans="1:17" ht="14.4" customHeight="1" x14ac:dyDescent="0.3">
      <c r="A240" s="422" t="s">
        <v>1545</v>
      </c>
      <c r="B240" s="423" t="s">
        <v>1368</v>
      </c>
      <c r="C240" s="423" t="s">
        <v>1378</v>
      </c>
      <c r="D240" s="423" t="s">
        <v>1569</v>
      </c>
      <c r="E240" s="423"/>
      <c r="F240" s="426"/>
      <c r="G240" s="426"/>
      <c r="H240" s="423"/>
      <c r="I240" s="423"/>
      <c r="J240" s="426"/>
      <c r="K240" s="426"/>
      <c r="L240" s="423"/>
      <c r="M240" s="423"/>
      <c r="N240" s="426">
        <v>1</v>
      </c>
      <c r="O240" s="426">
        <v>540</v>
      </c>
      <c r="P240" s="448"/>
      <c r="Q240" s="427">
        <v>540</v>
      </c>
    </row>
    <row r="241" spans="1:17" ht="14.4" customHeight="1" x14ac:dyDescent="0.3">
      <c r="A241" s="422" t="s">
        <v>1545</v>
      </c>
      <c r="B241" s="423" t="s">
        <v>1368</v>
      </c>
      <c r="C241" s="423" t="s">
        <v>1378</v>
      </c>
      <c r="D241" s="423" t="s">
        <v>1570</v>
      </c>
      <c r="E241" s="423"/>
      <c r="F241" s="426"/>
      <c r="G241" s="426"/>
      <c r="H241" s="423"/>
      <c r="I241" s="423"/>
      <c r="J241" s="426">
        <v>1</v>
      </c>
      <c r="K241" s="426">
        <v>678</v>
      </c>
      <c r="L241" s="423"/>
      <c r="M241" s="423">
        <v>678</v>
      </c>
      <c r="N241" s="426"/>
      <c r="O241" s="426"/>
      <c r="P241" s="448"/>
      <c r="Q241" s="427"/>
    </row>
    <row r="242" spans="1:17" ht="14.4" customHeight="1" x14ac:dyDescent="0.3">
      <c r="A242" s="422" t="s">
        <v>1545</v>
      </c>
      <c r="B242" s="423" t="s">
        <v>1368</v>
      </c>
      <c r="C242" s="423" t="s">
        <v>1378</v>
      </c>
      <c r="D242" s="423" t="s">
        <v>1571</v>
      </c>
      <c r="E242" s="423"/>
      <c r="F242" s="426"/>
      <c r="G242" s="426"/>
      <c r="H242" s="423"/>
      <c r="I242" s="423"/>
      <c r="J242" s="426">
        <v>3</v>
      </c>
      <c r="K242" s="426">
        <v>3909</v>
      </c>
      <c r="L242" s="423"/>
      <c r="M242" s="423">
        <v>1303</v>
      </c>
      <c r="N242" s="426"/>
      <c r="O242" s="426"/>
      <c r="P242" s="448"/>
      <c r="Q242" s="427"/>
    </row>
    <row r="243" spans="1:17" ht="14.4" customHeight="1" x14ac:dyDescent="0.3">
      <c r="A243" s="422" t="s">
        <v>1545</v>
      </c>
      <c r="B243" s="423" t="s">
        <v>1368</v>
      </c>
      <c r="C243" s="423" t="s">
        <v>1378</v>
      </c>
      <c r="D243" s="423" t="s">
        <v>1572</v>
      </c>
      <c r="E243" s="423"/>
      <c r="F243" s="426"/>
      <c r="G243" s="426"/>
      <c r="H243" s="423"/>
      <c r="I243" s="423"/>
      <c r="J243" s="426"/>
      <c r="K243" s="426"/>
      <c r="L243" s="423"/>
      <c r="M243" s="423"/>
      <c r="N243" s="426">
        <v>1</v>
      </c>
      <c r="O243" s="426">
        <v>2416</v>
      </c>
      <c r="P243" s="448"/>
      <c r="Q243" s="427">
        <v>2416</v>
      </c>
    </row>
    <row r="244" spans="1:17" ht="14.4" customHeight="1" x14ac:dyDescent="0.3">
      <c r="A244" s="422" t="s">
        <v>1545</v>
      </c>
      <c r="B244" s="423" t="s">
        <v>1368</v>
      </c>
      <c r="C244" s="423" t="s">
        <v>1439</v>
      </c>
      <c r="D244" s="423" t="s">
        <v>1444</v>
      </c>
      <c r="E244" s="423" t="s">
        <v>1445</v>
      </c>
      <c r="F244" s="426">
        <v>3</v>
      </c>
      <c r="G244" s="426">
        <v>233.34</v>
      </c>
      <c r="H244" s="423">
        <v>1</v>
      </c>
      <c r="I244" s="423">
        <v>77.78</v>
      </c>
      <c r="J244" s="426">
        <v>9</v>
      </c>
      <c r="K244" s="426">
        <v>700</v>
      </c>
      <c r="L244" s="423">
        <v>2.9999142881631955</v>
      </c>
      <c r="M244" s="423">
        <v>77.777777777777771</v>
      </c>
      <c r="N244" s="426">
        <v>4</v>
      </c>
      <c r="O244" s="426">
        <v>311.12</v>
      </c>
      <c r="P244" s="448">
        <v>1.3333333333333333</v>
      </c>
      <c r="Q244" s="427">
        <v>77.78</v>
      </c>
    </row>
    <row r="245" spans="1:17" ht="14.4" customHeight="1" x14ac:dyDescent="0.3">
      <c r="A245" s="422" t="s">
        <v>1545</v>
      </c>
      <c r="B245" s="423" t="s">
        <v>1368</v>
      </c>
      <c r="C245" s="423" t="s">
        <v>1439</v>
      </c>
      <c r="D245" s="423" t="s">
        <v>1446</v>
      </c>
      <c r="E245" s="423" t="s">
        <v>1447</v>
      </c>
      <c r="F245" s="426">
        <v>25</v>
      </c>
      <c r="G245" s="426">
        <v>6250</v>
      </c>
      <c r="H245" s="423">
        <v>1</v>
      </c>
      <c r="I245" s="423">
        <v>250</v>
      </c>
      <c r="J245" s="426">
        <v>20</v>
      </c>
      <c r="K245" s="426">
        <v>5000</v>
      </c>
      <c r="L245" s="423">
        <v>0.8</v>
      </c>
      <c r="M245" s="423">
        <v>250</v>
      </c>
      <c r="N245" s="426">
        <v>23</v>
      </c>
      <c r="O245" s="426">
        <v>5750</v>
      </c>
      <c r="P245" s="448">
        <v>0.92</v>
      </c>
      <c r="Q245" s="427">
        <v>250</v>
      </c>
    </row>
    <row r="246" spans="1:17" ht="14.4" customHeight="1" x14ac:dyDescent="0.3">
      <c r="A246" s="422" t="s">
        <v>1545</v>
      </c>
      <c r="B246" s="423" t="s">
        <v>1368</v>
      </c>
      <c r="C246" s="423" t="s">
        <v>1439</v>
      </c>
      <c r="D246" s="423" t="s">
        <v>1448</v>
      </c>
      <c r="E246" s="423" t="s">
        <v>1449</v>
      </c>
      <c r="F246" s="426">
        <v>311</v>
      </c>
      <c r="G246" s="426">
        <v>93300</v>
      </c>
      <c r="H246" s="423">
        <v>1</v>
      </c>
      <c r="I246" s="423">
        <v>300</v>
      </c>
      <c r="J246" s="426">
        <v>300</v>
      </c>
      <c r="K246" s="426">
        <v>90000</v>
      </c>
      <c r="L246" s="423">
        <v>0.96463022508038587</v>
      </c>
      <c r="M246" s="423">
        <v>300</v>
      </c>
      <c r="N246" s="426">
        <v>307</v>
      </c>
      <c r="O246" s="426">
        <v>92100</v>
      </c>
      <c r="P246" s="448">
        <v>0.98713826366559487</v>
      </c>
      <c r="Q246" s="427">
        <v>300</v>
      </c>
    </row>
    <row r="247" spans="1:17" ht="14.4" customHeight="1" x14ac:dyDescent="0.3">
      <c r="A247" s="422" t="s">
        <v>1545</v>
      </c>
      <c r="B247" s="423" t="s">
        <v>1368</v>
      </c>
      <c r="C247" s="423" t="s">
        <v>1439</v>
      </c>
      <c r="D247" s="423" t="s">
        <v>1573</v>
      </c>
      <c r="E247" s="423" t="s">
        <v>1574</v>
      </c>
      <c r="F247" s="426">
        <v>185</v>
      </c>
      <c r="G247" s="426">
        <v>123333.33</v>
      </c>
      <c r="H247" s="423">
        <v>1</v>
      </c>
      <c r="I247" s="423">
        <v>666.66664864864867</v>
      </c>
      <c r="J247" s="426">
        <v>172</v>
      </c>
      <c r="K247" s="426">
        <v>114666.67</v>
      </c>
      <c r="L247" s="423">
        <v>0.92972978188458866</v>
      </c>
      <c r="M247" s="423">
        <v>666.66668604651159</v>
      </c>
      <c r="N247" s="426">
        <v>196</v>
      </c>
      <c r="O247" s="426">
        <v>130666.68</v>
      </c>
      <c r="P247" s="448">
        <v>1.0594595962016107</v>
      </c>
      <c r="Q247" s="427">
        <v>666.66673469387752</v>
      </c>
    </row>
    <row r="248" spans="1:17" ht="14.4" customHeight="1" x14ac:dyDescent="0.3">
      <c r="A248" s="422" t="s">
        <v>1545</v>
      </c>
      <c r="B248" s="423" t="s">
        <v>1368</v>
      </c>
      <c r="C248" s="423" t="s">
        <v>1439</v>
      </c>
      <c r="D248" s="423" t="s">
        <v>1575</v>
      </c>
      <c r="E248" s="423" t="s">
        <v>1576</v>
      </c>
      <c r="F248" s="426">
        <v>217</v>
      </c>
      <c r="G248" s="426">
        <v>50633.33</v>
      </c>
      <c r="H248" s="423">
        <v>1</v>
      </c>
      <c r="I248" s="423">
        <v>233.33331797235024</v>
      </c>
      <c r="J248" s="426">
        <v>249</v>
      </c>
      <c r="K248" s="426">
        <v>58100</v>
      </c>
      <c r="L248" s="423">
        <v>1.1474655133288685</v>
      </c>
      <c r="M248" s="423">
        <v>233.33333333333334</v>
      </c>
      <c r="N248" s="426">
        <v>309</v>
      </c>
      <c r="O248" s="426">
        <v>72100</v>
      </c>
      <c r="P248" s="448">
        <v>1.4239632273840175</v>
      </c>
      <c r="Q248" s="427">
        <v>233.33333333333334</v>
      </c>
    </row>
    <row r="249" spans="1:17" ht="14.4" customHeight="1" x14ac:dyDescent="0.3">
      <c r="A249" s="422" t="s">
        <v>1545</v>
      </c>
      <c r="B249" s="423" t="s">
        <v>1368</v>
      </c>
      <c r="C249" s="423" t="s">
        <v>1439</v>
      </c>
      <c r="D249" s="423" t="s">
        <v>1577</v>
      </c>
      <c r="E249" s="423" t="s">
        <v>1578</v>
      </c>
      <c r="F249" s="426">
        <v>188</v>
      </c>
      <c r="G249" s="426">
        <v>146222.22999999998</v>
      </c>
      <c r="H249" s="423">
        <v>1</v>
      </c>
      <c r="I249" s="423">
        <v>777.77781914893603</v>
      </c>
      <c r="J249" s="426">
        <v>170</v>
      </c>
      <c r="K249" s="426">
        <v>132222.22</v>
      </c>
      <c r="L249" s="423">
        <v>0.90425525585268407</v>
      </c>
      <c r="M249" s="423">
        <v>777.7777647058823</v>
      </c>
      <c r="N249" s="426">
        <v>151</v>
      </c>
      <c r="O249" s="426">
        <v>117444.45</v>
      </c>
      <c r="P249" s="448">
        <v>0.80319148463267187</v>
      </c>
      <c r="Q249" s="427">
        <v>777.77781456953642</v>
      </c>
    </row>
    <row r="250" spans="1:17" ht="14.4" customHeight="1" x14ac:dyDescent="0.3">
      <c r="A250" s="422" t="s">
        <v>1545</v>
      </c>
      <c r="B250" s="423" t="s">
        <v>1368</v>
      </c>
      <c r="C250" s="423" t="s">
        <v>1439</v>
      </c>
      <c r="D250" s="423" t="s">
        <v>1579</v>
      </c>
      <c r="E250" s="423" t="s">
        <v>1580</v>
      </c>
      <c r="F250" s="426">
        <v>651</v>
      </c>
      <c r="G250" s="426">
        <v>159133.34</v>
      </c>
      <c r="H250" s="423">
        <v>1</v>
      </c>
      <c r="I250" s="423">
        <v>244.44445468509983</v>
      </c>
      <c r="J250" s="426">
        <v>605</v>
      </c>
      <c r="K250" s="426">
        <v>147888.90000000002</v>
      </c>
      <c r="L250" s="423">
        <v>0.92933950861585657</v>
      </c>
      <c r="M250" s="423">
        <v>244.44446280991738</v>
      </c>
      <c r="N250" s="426">
        <v>498</v>
      </c>
      <c r="O250" s="426">
        <v>121733.34</v>
      </c>
      <c r="P250" s="448">
        <v>0.76497696837130424</v>
      </c>
      <c r="Q250" s="427">
        <v>244.44445783132528</v>
      </c>
    </row>
    <row r="251" spans="1:17" ht="14.4" customHeight="1" x14ac:dyDescent="0.3">
      <c r="A251" s="422" t="s">
        <v>1545</v>
      </c>
      <c r="B251" s="423" t="s">
        <v>1368</v>
      </c>
      <c r="C251" s="423" t="s">
        <v>1439</v>
      </c>
      <c r="D251" s="423" t="s">
        <v>1581</v>
      </c>
      <c r="E251" s="423" t="s">
        <v>1582</v>
      </c>
      <c r="F251" s="426">
        <v>6</v>
      </c>
      <c r="G251" s="426">
        <v>3153.33</v>
      </c>
      <c r="H251" s="423">
        <v>1</v>
      </c>
      <c r="I251" s="423">
        <v>525.55499999999995</v>
      </c>
      <c r="J251" s="426">
        <v>6</v>
      </c>
      <c r="K251" s="426">
        <v>3153.33</v>
      </c>
      <c r="L251" s="423">
        <v>1</v>
      </c>
      <c r="M251" s="423">
        <v>525.55499999999995</v>
      </c>
      <c r="N251" s="426">
        <v>8</v>
      </c>
      <c r="O251" s="426">
        <v>4204.4399999999996</v>
      </c>
      <c r="P251" s="448">
        <v>1.3333333333333333</v>
      </c>
      <c r="Q251" s="427">
        <v>525.55499999999995</v>
      </c>
    </row>
    <row r="252" spans="1:17" ht="14.4" customHeight="1" x14ac:dyDescent="0.3">
      <c r="A252" s="422" t="s">
        <v>1545</v>
      </c>
      <c r="B252" s="423" t="s">
        <v>1368</v>
      </c>
      <c r="C252" s="423" t="s">
        <v>1439</v>
      </c>
      <c r="D252" s="423" t="s">
        <v>1583</v>
      </c>
      <c r="E252" s="423" t="s">
        <v>1584</v>
      </c>
      <c r="F252" s="426"/>
      <c r="G252" s="426"/>
      <c r="H252" s="423"/>
      <c r="I252" s="423"/>
      <c r="J252" s="426">
        <v>3</v>
      </c>
      <c r="K252" s="426">
        <v>3000</v>
      </c>
      <c r="L252" s="423"/>
      <c r="M252" s="423">
        <v>1000</v>
      </c>
      <c r="N252" s="426">
        <v>2</v>
      </c>
      <c r="O252" s="426">
        <v>2000</v>
      </c>
      <c r="P252" s="448"/>
      <c r="Q252" s="427">
        <v>1000</v>
      </c>
    </row>
    <row r="253" spans="1:17" ht="14.4" customHeight="1" x14ac:dyDescent="0.3">
      <c r="A253" s="422" t="s">
        <v>1545</v>
      </c>
      <c r="B253" s="423" t="s">
        <v>1368</v>
      </c>
      <c r="C253" s="423" t="s">
        <v>1439</v>
      </c>
      <c r="D253" s="423" t="s">
        <v>1521</v>
      </c>
      <c r="E253" s="423" t="s">
        <v>1522</v>
      </c>
      <c r="F253" s="426">
        <v>12</v>
      </c>
      <c r="G253" s="426">
        <v>0</v>
      </c>
      <c r="H253" s="423"/>
      <c r="I253" s="423">
        <v>0</v>
      </c>
      <c r="J253" s="426">
        <v>2</v>
      </c>
      <c r="K253" s="426">
        <v>0</v>
      </c>
      <c r="L253" s="423"/>
      <c r="M253" s="423">
        <v>0</v>
      </c>
      <c r="N253" s="426">
        <v>1</v>
      </c>
      <c r="O253" s="426">
        <v>0</v>
      </c>
      <c r="P253" s="448"/>
      <c r="Q253" s="427">
        <v>0</v>
      </c>
    </row>
    <row r="254" spans="1:17" ht="14.4" customHeight="1" x14ac:dyDescent="0.3">
      <c r="A254" s="422" t="s">
        <v>1545</v>
      </c>
      <c r="B254" s="423" t="s">
        <v>1368</v>
      </c>
      <c r="C254" s="423" t="s">
        <v>1439</v>
      </c>
      <c r="D254" s="423" t="s">
        <v>1471</v>
      </c>
      <c r="E254" s="423" t="s">
        <v>1472</v>
      </c>
      <c r="F254" s="426">
        <v>494</v>
      </c>
      <c r="G254" s="426">
        <v>0</v>
      </c>
      <c r="H254" s="423"/>
      <c r="I254" s="423">
        <v>0</v>
      </c>
      <c r="J254" s="426">
        <v>468</v>
      </c>
      <c r="K254" s="426">
        <v>0</v>
      </c>
      <c r="L254" s="423"/>
      <c r="M254" s="423">
        <v>0</v>
      </c>
      <c r="N254" s="426">
        <v>477</v>
      </c>
      <c r="O254" s="426">
        <v>0</v>
      </c>
      <c r="P254" s="448"/>
      <c r="Q254" s="427">
        <v>0</v>
      </c>
    </row>
    <row r="255" spans="1:17" ht="14.4" customHeight="1" x14ac:dyDescent="0.3">
      <c r="A255" s="422" t="s">
        <v>1545</v>
      </c>
      <c r="B255" s="423" t="s">
        <v>1368</v>
      </c>
      <c r="C255" s="423" t="s">
        <v>1439</v>
      </c>
      <c r="D255" s="423" t="s">
        <v>1473</v>
      </c>
      <c r="E255" s="423" t="s">
        <v>1474</v>
      </c>
      <c r="F255" s="426">
        <v>356</v>
      </c>
      <c r="G255" s="426">
        <v>108777.78</v>
      </c>
      <c r="H255" s="423">
        <v>1</v>
      </c>
      <c r="I255" s="423">
        <v>305.55556179775283</v>
      </c>
      <c r="J255" s="426">
        <v>359</v>
      </c>
      <c r="K255" s="426">
        <v>109694.45</v>
      </c>
      <c r="L255" s="423">
        <v>1.0084269967634933</v>
      </c>
      <c r="M255" s="423">
        <v>305.55557103064064</v>
      </c>
      <c r="N255" s="426">
        <v>397</v>
      </c>
      <c r="O255" s="426">
        <v>121305.56</v>
      </c>
      <c r="P255" s="448">
        <v>1.1151685574020724</v>
      </c>
      <c r="Q255" s="427">
        <v>305.55556675062974</v>
      </c>
    </row>
    <row r="256" spans="1:17" ht="14.4" customHeight="1" x14ac:dyDescent="0.3">
      <c r="A256" s="422" t="s">
        <v>1545</v>
      </c>
      <c r="B256" s="423" t="s">
        <v>1368</v>
      </c>
      <c r="C256" s="423" t="s">
        <v>1439</v>
      </c>
      <c r="D256" s="423" t="s">
        <v>1475</v>
      </c>
      <c r="E256" s="423" t="s">
        <v>1476</v>
      </c>
      <c r="F256" s="426">
        <v>989</v>
      </c>
      <c r="G256" s="426">
        <v>0</v>
      </c>
      <c r="H256" s="423"/>
      <c r="I256" s="423">
        <v>0</v>
      </c>
      <c r="J256" s="426">
        <v>653</v>
      </c>
      <c r="K256" s="426">
        <v>9533.32</v>
      </c>
      <c r="L256" s="423"/>
      <c r="M256" s="423">
        <v>14.599264931087289</v>
      </c>
      <c r="N256" s="426">
        <v>890</v>
      </c>
      <c r="O256" s="426">
        <v>29666.660000000003</v>
      </c>
      <c r="P256" s="448"/>
      <c r="Q256" s="427">
        <v>33.333325842696631</v>
      </c>
    </row>
    <row r="257" spans="1:17" ht="14.4" customHeight="1" x14ac:dyDescent="0.3">
      <c r="A257" s="422" t="s">
        <v>1545</v>
      </c>
      <c r="B257" s="423" t="s">
        <v>1368</v>
      </c>
      <c r="C257" s="423" t="s">
        <v>1439</v>
      </c>
      <c r="D257" s="423" t="s">
        <v>1477</v>
      </c>
      <c r="E257" s="423" t="s">
        <v>1478</v>
      </c>
      <c r="F257" s="426">
        <v>368</v>
      </c>
      <c r="G257" s="426">
        <v>167644.46</v>
      </c>
      <c r="H257" s="423">
        <v>1</v>
      </c>
      <c r="I257" s="423">
        <v>455.55559782608691</v>
      </c>
      <c r="J257" s="426">
        <v>329</v>
      </c>
      <c r="K257" s="426">
        <v>149877.78999999998</v>
      </c>
      <c r="L257" s="423">
        <v>0.89402172908069844</v>
      </c>
      <c r="M257" s="423">
        <v>455.5555927051671</v>
      </c>
      <c r="N257" s="426">
        <v>393</v>
      </c>
      <c r="O257" s="426">
        <v>179033.33000000002</v>
      </c>
      <c r="P257" s="448">
        <v>1.0679346636327858</v>
      </c>
      <c r="Q257" s="427">
        <v>455.55554707379139</v>
      </c>
    </row>
    <row r="258" spans="1:17" ht="14.4" customHeight="1" x14ac:dyDescent="0.3">
      <c r="A258" s="422" t="s">
        <v>1545</v>
      </c>
      <c r="B258" s="423" t="s">
        <v>1368</v>
      </c>
      <c r="C258" s="423" t="s">
        <v>1439</v>
      </c>
      <c r="D258" s="423" t="s">
        <v>1479</v>
      </c>
      <c r="E258" s="423" t="s">
        <v>1480</v>
      </c>
      <c r="F258" s="426">
        <v>370</v>
      </c>
      <c r="G258" s="426">
        <v>28777.789999999997</v>
      </c>
      <c r="H258" s="423">
        <v>1</v>
      </c>
      <c r="I258" s="423">
        <v>77.777810810810806</v>
      </c>
      <c r="J258" s="426">
        <v>386</v>
      </c>
      <c r="K258" s="426">
        <v>30022.219999999998</v>
      </c>
      <c r="L258" s="423">
        <v>1.0432427229471062</v>
      </c>
      <c r="M258" s="423">
        <v>77.777772020725379</v>
      </c>
      <c r="N258" s="426">
        <v>413</v>
      </c>
      <c r="O258" s="426">
        <v>32122.22</v>
      </c>
      <c r="P258" s="448">
        <v>1.11621566492771</v>
      </c>
      <c r="Q258" s="427">
        <v>77.777772397094438</v>
      </c>
    </row>
    <row r="259" spans="1:17" ht="14.4" customHeight="1" x14ac:dyDescent="0.3">
      <c r="A259" s="422" t="s">
        <v>1545</v>
      </c>
      <c r="B259" s="423" t="s">
        <v>1368</v>
      </c>
      <c r="C259" s="423" t="s">
        <v>1439</v>
      </c>
      <c r="D259" s="423" t="s">
        <v>1585</v>
      </c>
      <c r="E259" s="423" t="s">
        <v>1586</v>
      </c>
      <c r="F259" s="426">
        <v>187</v>
      </c>
      <c r="G259" s="426">
        <v>270111.12</v>
      </c>
      <c r="H259" s="423">
        <v>1</v>
      </c>
      <c r="I259" s="423">
        <v>1444.4444919786097</v>
      </c>
      <c r="J259" s="426">
        <v>185</v>
      </c>
      <c r="K259" s="426">
        <v>267222.20999999996</v>
      </c>
      <c r="L259" s="423">
        <v>0.98930473502905014</v>
      </c>
      <c r="M259" s="423">
        <v>1444.4443783783781</v>
      </c>
      <c r="N259" s="426">
        <v>165</v>
      </c>
      <c r="O259" s="426">
        <v>238333.33000000002</v>
      </c>
      <c r="P259" s="448">
        <v>0.8823528997991642</v>
      </c>
      <c r="Q259" s="427">
        <v>1444.4444242424242</v>
      </c>
    </row>
    <row r="260" spans="1:17" ht="14.4" customHeight="1" x14ac:dyDescent="0.3">
      <c r="A260" s="422" t="s">
        <v>1545</v>
      </c>
      <c r="B260" s="423" t="s">
        <v>1368</v>
      </c>
      <c r="C260" s="423" t="s">
        <v>1439</v>
      </c>
      <c r="D260" s="423" t="s">
        <v>1489</v>
      </c>
      <c r="E260" s="423" t="s">
        <v>1490</v>
      </c>
      <c r="F260" s="426">
        <v>2</v>
      </c>
      <c r="G260" s="426">
        <v>193.34</v>
      </c>
      <c r="H260" s="423">
        <v>1</v>
      </c>
      <c r="I260" s="423">
        <v>96.67</v>
      </c>
      <c r="J260" s="426">
        <v>2</v>
      </c>
      <c r="K260" s="426">
        <v>193.34</v>
      </c>
      <c r="L260" s="423">
        <v>1</v>
      </c>
      <c r="M260" s="423">
        <v>96.67</v>
      </c>
      <c r="N260" s="426">
        <v>3</v>
      </c>
      <c r="O260" s="426">
        <v>290.01</v>
      </c>
      <c r="P260" s="448">
        <v>1.5</v>
      </c>
      <c r="Q260" s="427">
        <v>96.67</v>
      </c>
    </row>
    <row r="261" spans="1:17" ht="14.4" customHeight="1" x14ac:dyDescent="0.3">
      <c r="A261" s="422" t="s">
        <v>1545</v>
      </c>
      <c r="B261" s="423" t="s">
        <v>1368</v>
      </c>
      <c r="C261" s="423" t="s">
        <v>1439</v>
      </c>
      <c r="D261" s="423" t="s">
        <v>1587</v>
      </c>
      <c r="E261" s="423" t="s">
        <v>1588</v>
      </c>
      <c r="F261" s="426">
        <v>225</v>
      </c>
      <c r="G261" s="426">
        <v>78750</v>
      </c>
      <c r="H261" s="423">
        <v>1</v>
      </c>
      <c r="I261" s="423">
        <v>350</v>
      </c>
      <c r="J261" s="426">
        <v>211</v>
      </c>
      <c r="K261" s="426">
        <v>73850</v>
      </c>
      <c r="L261" s="423">
        <v>0.93777777777777782</v>
      </c>
      <c r="M261" s="423">
        <v>350</v>
      </c>
      <c r="N261" s="426">
        <v>233</v>
      </c>
      <c r="O261" s="426">
        <v>81550</v>
      </c>
      <c r="P261" s="448">
        <v>1.0355555555555556</v>
      </c>
      <c r="Q261" s="427">
        <v>350</v>
      </c>
    </row>
    <row r="262" spans="1:17" ht="14.4" customHeight="1" x14ac:dyDescent="0.3">
      <c r="A262" s="422" t="s">
        <v>1545</v>
      </c>
      <c r="B262" s="423" t="s">
        <v>1368</v>
      </c>
      <c r="C262" s="423" t="s">
        <v>1439</v>
      </c>
      <c r="D262" s="423" t="s">
        <v>1589</v>
      </c>
      <c r="E262" s="423" t="s">
        <v>1590</v>
      </c>
      <c r="F262" s="426">
        <v>25</v>
      </c>
      <c r="G262" s="426">
        <v>1472.2200000000003</v>
      </c>
      <c r="H262" s="423">
        <v>1</v>
      </c>
      <c r="I262" s="423">
        <v>58.88880000000001</v>
      </c>
      <c r="J262" s="426">
        <v>20</v>
      </c>
      <c r="K262" s="426">
        <v>1177.79</v>
      </c>
      <c r="L262" s="423">
        <v>0.80000950944831595</v>
      </c>
      <c r="M262" s="423">
        <v>58.889499999999998</v>
      </c>
      <c r="N262" s="426">
        <v>25</v>
      </c>
      <c r="O262" s="426">
        <v>1472.24</v>
      </c>
      <c r="P262" s="448">
        <v>1.0000135849261658</v>
      </c>
      <c r="Q262" s="427">
        <v>58.889600000000002</v>
      </c>
    </row>
    <row r="263" spans="1:17" ht="14.4" customHeight="1" x14ac:dyDescent="0.3">
      <c r="A263" s="422" t="s">
        <v>1545</v>
      </c>
      <c r="B263" s="423" t="s">
        <v>1368</v>
      </c>
      <c r="C263" s="423" t="s">
        <v>1439</v>
      </c>
      <c r="D263" s="423" t="s">
        <v>1591</v>
      </c>
      <c r="E263" s="423" t="s">
        <v>1592</v>
      </c>
      <c r="F263" s="426">
        <v>313</v>
      </c>
      <c r="G263" s="426">
        <v>40342.22</v>
      </c>
      <c r="H263" s="423">
        <v>1</v>
      </c>
      <c r="I263" s="423">
        <v>128.88888178913737</v>
      </c>
      <c r="J263" s="426">
        <v>299</v>
      </c>
      <c r="K263" s="426">
        <v>38537.78</v>
      </c>
      <c r="L263" s="423">
        <v>0.95527167319993789</v>
      </c>
      <c r="M263" s="423">
        <v>128.88889632107023</v>
      </c>
      <c r="N263" s="426">
        <v>310</v>
      </c>
      <c r="O263" s="426">
        <v>39955.550000000003</v>
      </c>
      <c r="P263" s="448">
        <v>0.99041525230887151</v>
      </c>
      <c r="Q263" s="427">
        <v>128.88887096774195</v>
      </c>
    </row>
    <row r="264" spans="1:17" ht="14.4" customHeight="1" x14ac:dyDescent="0.3">
      <c r="A264" s="422" t="s">
        <v>1545</v>
      </c>
      <c r="B264" s="423" t="s">
        <v>1368</v>
      </c>
      <c r="C264" s="423" t="s">
        <v>1439</v>
      </c>
      <c r="D264" s="423" t="s">
        <v>1495</v>
      </c>
      <c r="E264" s="423" t="s">
        <v>1496</v>
      </c>
      <c r="F264" s="426">
        <v>817</v>
      </c>
      <c r="G264" s="426">
        <v>39942.22</v>
      </c>
      <c r="H264" s="423">
        <v>1</v>
      </c>
      <c r="I264" s="423">
        <v>48.888886168910652</v>
      </c>
      <c r="J264" s="426">
        <v>741</v>
      </c>
      <c r="K264" s="426">
        <v>36226.660000000003</v>
      </c>
      <c r="L264" s="423">
        <v>0.90697662773876875</v>
      </c>
      <c r="M264" s="423">
        <v>48.888879892037792</v>
      </c>
      <c r="N264" s="426">
        <v>803</v>
      </c>
      <c r="O264" s="426">
        <v>39257.78</v>
      </c>
      <c r="P264" s="448">
        <v>0.98286424740537703</v>
      </c>
      <c r="Q264" s="427">
        <v>48.888891656288912</v>
      </c>
    </row>
    <row r="265" spans="1:17" ht="14.4" customHeight="1" x14ac:dyDescent="0.3">
      <c r="A265" s="422" t="s">
        <v>1545</v>
      </c>
      <c r="B265" s="423" t="s">
        <v>1368</v>
      </c>
      <c r="C265" s="423" t="s">
        <v>1439</v>
      </c>
      <c r="D265" s="423" t="s">
        <v>1593</v>
      </c>
      <c r="E265" s="423" t="s">
        <v>1594</v>
      </c>
      <c r="F265" s="426">
        <v>1122</v>
      </c>
      <c r="G265" s="426">
        <v>997333.32000000007</v>
      </c>
      <c r="H265" s="423">
        <v>1</v>
      </c>
      <c r="I265" s="423">
        <v>888.88887700534769</v>
      </c>
      <c r="J265" s="426">
        <v>1112</v>
      </c>
      <c r="K265" s="426">
        <v>988444.44</v>
      </c>
      <c r="L265" s="423">
        <v>0.99108735282202332</v>
      </c>
      <c r="M265" s="423">
        <v>888.88888489208625</v>
      </c>
      <c r="N265" s="426">
        <v>1072</v>
      </c>
      <c r="O265" s="426">
        <v>952888.9</v>
      </c>
      <c r="P265" s="448">
        <v>0.95543674405664092</v>
      </c>
      <c r="Q265" s="427">
        <v>888.88889925373132</v>
      </c>
    </row>
    <row r="266" spans="1:17" ht="14.4" customHeight="1" x14ac:dyDescent="0.3">
      <c r="A266" s="422" t="s">
        <v>1545</v>
      </c>
      <c r="B266" s="423" t="s">
        <v>1368</v>
      </c>
      <c r="C266" s="423" t="s">
        <v>1439</v>
      </c>
      <c r="D266" s="423" t="s">
        <v>1595</v>
      </c>
      <c r="E266" s="423" t="s">
        <v>1596</v>
      </c>
      <c r="F266" s="426">
        <v>24</v>
      </c>
      <c r="G266" s="426">
        <v>8000.01</v>
      </c>
      <c r="H266" s="423">
        <v>1</v>
      </c>
      <c r="I266" s="423">
        <v>333.33375000000001</v>
      </c>
      <c r="J266" s="426">
        <v>15</v>
      </c>
      <c r="K266" s="426">
        <v>5000.01</v>
      </c>
      <c r="L266" s="423">
        <v>0.62500046874941406</v>
      </c>
      <c r="M266" s="423">
        <v>333.334</v>
      </c>
      <c r="N266" s="426">
        <v>22</v>
      </c>
      <c r="O266" s="426">
        <v>7333.32</v>
      </c>
      <c r="P266" s="448">
        <v>0.91666385417018226</v>
      </c>
      <c r="Q266" s="427">
        <v>333.33272727272725</v>
      </c>
    </row>
    <row r="267" spans="1:17" ht="14.4" customHeight="1" thickBot="1" x14ac:dyDescent="0.35">
      <c r="A267" s="428" t="s">
        <v>1545</v>
      </c>
      <c r="B267" s="429" t="s">
        <v>1368</v>
      </c>
      <c r="C267" s="429" t="s">
        <v>1439</v>
      </c>
      <c r="D267" s="429" t="s">
        <v>1597</v>
      </c>
      <c r="E267" s="429" t="s">
        <v>1598</v>
      </c>
      <c r="F267" s="432"/>
      <c r="G267" s="432"/>
      <c r="H267" s="429"/>
      <c r="I267" s="429"/>
      <c r="J267" s="432"/>
      <c r="K267" s="432"/>
      <c r="L267" s="429"/>
      <c r="M267" s="429"/>
      <c r="N267" s="432">
        <v>2</v>
      </c>
      <c r="O267" s="432">
        <v>466.66</v>
      </c>
      <c r="P267" s="440"/>
      <c r="Q267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12994.47383754174</v>
      </c>
      <c r="D4" s="144">
        <f ca="1">IF(ISERROR(VLOOKUP("Náklady celkem",INDIRECT("HI!$A:$G"),5,0)),0,VLOOKUP("Náklady celkem",INDIRECT("HI!$A:$G"),5,0))</f>
        <v>12565.54206</v>
      </c>
      <c r="E4" s="145">
        <f ca="1">IF(C4=0,0,D4/C4)</f>
        <v>0.96699121619664719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108.37419679384867</v>
      </c>
      <c r="D7" s="152">
        <f>IF(ISERROR(HI!E5),"",HI!E5)</f>
        <v>113.95967999999999</v>
      </c>
      <c r="E7" s="149">
        <f t="shared" ref="E7:E13" si="0">IF(C7=0,0,D7/C7)</f>
        <v>1.0515388659975595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0.91506311692246967</v>
      </c>
      <c r="E8" s="149">
        <f t="shared" si="0"/>
        <v>1.0167367965805219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1288.77605525833</v>
      </c>
      <c r="D13" s="152">
        <f>IF(ISERROR(HI!E6),"",HI!E6)</f>
        <v>1184.11328</v>
      </c>
      <c r="E13" s="149">
        <f t="shared" si="0"/>
        <v>0.91878901316384975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9477.0026123888965</v>
      </c>
      <c r="D14" s="148">
        <f ca="1">IF(ISERROR(VLOOKUP("Osobní náklady (Kč) *",INDIRECT("HI!$A:$G"),5,0)),0,VLOOKUP("Osobní náklady (Kč) *",INDIRECT("HI!$A:$G"),5,0))</f>
        <v>8932.6729699999996</v>
      </c>
      <c r="E14" s="149">
        <f ca="1">IF(C14=0,0,D14/C14)</f>
        <v>0.94256310094530127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8065.6622400000006</v>
      </c>
      <c r="D16" s="167">
        <f ca="1">IF(ISERROR(VLOOKUP("Výnosy celkem",INDIRECT("HI!$A:$G"),5,0)),0,VLOOKUP("Výnosy celkem",INDIRECT("HI!$A:$G"),5,0))</f>
        <v>7590.273369999999</v>
      </c>
      <c r="E16" s="168">
        <f t="shared" ref="E16:E18" ca="1" si="1">IF(C16=0,0,D16/C16)</f>
        <v>0.94106015651853014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8065.6622400000006</v>
      </c>
      <c r="D17" s="148">
        <f ca="1">IF(ISERROR(VLOOKUP("Ambulance *",INDIRECT("HI!$A:$G"),5,0)),0,VLOOKUP("Ambulance *",INDIRECT("HI!$A:$G"),5,0))</f>
        <v>7590.273369999999</v>
      </c>
      <c r="E17" s="149">
        <f t="shared" ca="1" si="1"/>
        <v>0.94106015651853014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0.94106015651853026</v>
      </c>
      <c r="E18" s="149">
        <f t="shared" si="1"/>
        <v>0.94106015651853026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105.34377000000001</v>
      </c>
      <c r="C5" s="29">
        <v>107.05069</v>
      </c>
      <c r="D5" s="8"/>
      <c r="E5" s="102">
        <v>113.95967999999999</v>
      </c>
      <c r="F5" s="28">
        <v>108.37419679384867</v>
      </c>
      <c r="G5" s="101">
        <f>E5-F5</f>
        <v>5.5854832061513235</v>
      </c>
      <c r="H5" s="107">
        <f>IF(F5&lt;0.00000001,"",E5/F5)</f>
        <v>1.0515388659975595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1272.4447800000009</v>
      </c>
      <c r="C6" s="31">
        <v>1223.1285200000011</v>
      </c>
      <c r="D6" s="8"/>
      <c r="E6" s="103">
        <v>1184.11328</v>
      </c>
      <c r="F6" s="30">
        <v>1288.77605525833</v>
      </c>
      <c r="G6" s="104">
        <f>E6-F6</f>
        <v>-104.66277525832993</v>
      </c>
      <c r="H6" s="108">
        <f>IF(F6&lt;0.00000001,"",E6/F6)</f>
        <v>0.91878901316384975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8259.9893300000113</v>
      </c>
      <c r="C7" s="31">
        <v>8735.3159000000014</v>
      </c>
      <c r="D7" s="8"/>
      <c r="E7" s="103">
        <v>8932.6729699999996</v>
      </c>
      <c r="F7" s="30">
        <v>9477.0026123888965</v>
      </c>
      <c r="G7" s="104">
        <f>E7-F7</f>
        <v>-544.3296423888969</v>
      </c>
      <c r="H7" s="108">
        <f>IF(F7&lt;0.00000001,"",E7/F7)</f>
        <v>0.94256310094530127</v>
      </c>
    </row>
    <row r="8" spans="1:8" ht="14.4" customHeight="1" thickBot="1" x14ac:dyDescent="0.35">
      <c r="A8" s="1" t="s">
        <v>63</v>
      </c>
      <c r="B8" s="11">
        <v>2186.1312400000006</v>
      </c>
      <c r="C8" s="33">
        <v>2191.718790000009</v>
      </c>
      <c r="D8" s="8"/>
      <c r="E8" s="105">
        <v>2334.7961300000002</v>
      </c>
      <c r="F8" s="32">
        <v>2120.320973100665</v>
      </c>
      <c r="G8" s="106">
        <f>E8-F8</f>
        <v>214.47515689933516</v>
      </c>
      <c r="H8" s="109">
        <f>IF(F8&lt;0.00000001,"",E8/F8)</f>
        <v>1.1011522121510198</v>
      </c>
    </row>
    <row r="9" spans="1:8" ht="14.4" customHeight="1" thickBot="1" x14ac:dyDescent="0.35">
      <c r="A9" s="2" t="s">
        <v>64</v>
      </c>
      <c r="B9" s="3">
        <v>11823.909120000013</v>
      </c>
      <c r="C9" s="35">
        <v>12257.213900000013</v>
      </c>
      <c r="D9" s="8"/>
      <c r="E9" s="3">
        <v>12565.54206</v>
      </c>
      <c r="F9" s="34">
        <v>12994.47383754174</v>
      </c>
      <c r="G9" s="34">
        <f>E9-F9</f>
        <v>-428.9317775417403</v>
      </c>
      <c r="H9" s="110">
        <f>IF(F9&lt;0.00000001,"",E9/F9)</f>
        <v>0.96699121619664719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8065.6622400000006</v>
      </c>
      <c r="C11" s="29">
        <f>IF(ISERROR(VLOOKUP("Celkem:",'ZV Vykáz.-A'!A:F,4,0)),0,VLOOKUP("Celkem:",'ZV Vykáz.-A'!A:F,4,0)/1000)</f>
        <v>7542.60016</v>
      </c>
      <c r="D11" s="8"/>
      <c r="E11" s="102">
        <f>IF(ISERROR(VLOOKUP("Celkem:",'ZV Vykáz.-A'!A:F,6,0)),0,VLOOKUP("Celkem:",'ZV Vykáz.-A'!A:F,6,0)/1000)</f>
        <v>7590.273369999999</v>
      </c>
      <c r="F11" s="28">
        <f>B11</f>
        <v>8065.6622400000006</v>
      </c>
      <c r="G11" s="101">
        <f>E11-F11</f>
        <v>-475.38887000000159</v>
      </c>
      <c r="H11" s="107">
        <f>IF(F11&lt;0.00000001,"",E11/F11)</f>
        <v>0.94106015651853014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8065.6622400000006</v>
      </c>
      <c r="C13" s="37">
        <f>SUM(C11:C12)</f>
        <v>7542.60016</v>
      </c>
      <c r="D13" s="8"/>
      <c r="E13" s="5">
        <f>SUM(E11:E12)</f>
        <v>7590.273369999999</v>
      </c>
      <c r="F13" s="36">
        <f>SUM(F11:F12)</f>
        <v>8065.6622400000006</v>
      </c>
      <c r="G13" s="36">
        <f>E13-F13</f>
        <v>-475.38887000000159</v>
      </c>
      <c r="H13" s="111">
        <f>IF(F13&lt;0.00000001,"",E13/F13)</f>
        <v>0.94106015651853014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0.68214853126340602</v>
      </c>
      <c r="C15" s="39">
        <f>IF(C9=0,"",C13/C9)</f>
        <v>0.61536008276725851</v>
      </c>
      <c r="D15" s="8"/>
      <c r="E15" s="6">
        <f>IF(E9=0,"",E13/E9)</f>
        <v>0.60405459102016634</v>
      </c>
      <c r="F15" s="38">
        <f>IF(F9=0,"",F13/F9)</f>
        <v>0.620699409675047</v>
      </c>
      <c r="G15" s="38">
        <f>IF(ISERROR(F15-E15),"",E15-F15)</f>
        <v>-1.6644818654880655E-2</v>
      </c>
      <c r="H15" s="112">
        <f>IF(ISERROR(F15-E15),"",IF(F15&lt;0.00000001,"",E15/F15))</f>
        <v>0.97318376915551652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0.60203118602179528</v>
      </c>
      <c r="C4" s="184">
        <f t="shared" ref="C4:M4" si="0">(C10+C8)/C6</f>
        <v>0.62953727999955877</v>
      </c>
      <c r="D4" s="184">
        <f t="shared" si="0"/>
        <v>0.6176195741008087</v>
      </c>
      <c r="E4" s="184">
        <f t="shared" si="0"/>
        <v>0.60405462921987141</v>
      </c>
      <c r="F4" s="184">
        <f t="shared" si="0"/>
        <v>0.60405462921987141</v>
      </c>
      <c r="G4" s="184">
        <f t="shared" si="0"/>
        <v>0.60405462921987141</v>
      </c>
      <c r="H4" s="184">
        <f t="shared" si="0"/>
        <v>0.60405462921987141</v>
      </c>
      <c r="I4" s="184">
        <f t="shared" si="0"/>
        <v>0.60405462921987141</v>
      </c>
      <c r="J4" s="184">
        <f t="shared" si="0"/>
        <v>0.60405462921987141</v>
      </c>
      <c r="K4" s="184">
        <f t="shared" si="0"/>
        <v>0.60405462921987141</v>
      </c>
      <c r="L4" s="184">
        <f t="shared" si="0"/>
        <v>0.60405462921987141</v>
      </c>
      <c r="M4" s="184">
        <f t="shared" si="0"/>
        <v>0.60405462921987141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0</v>
      </c>
      <c r="G5" s="184">
        <f>IF(ISERROR(VLOOKUP($A5,'Man Tab'!$A:$Q,COLUMN()+2,0)),0,VLOOKUP($A5,'Man Tab'!$A:$Q,COLUMN()+2,0))</f>
        <v>0</v>
      </c>
      <c r="H5" s="184">
        <f>IF(ISERROR(VLOOKUP($A5,'Man Tab'!$A:$Q,COLUMN()+2,0)),0,VLOOKUP($A5,'Man Tab'!$A:$Q,COLUMN()+2,0))</f>
        <v>0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12565.54206</v>
      </c>
      <c r="G6" s="186">
        <f t="shared" si="1"/>
        <v>12565.54206</v>
      </c>
      <c r="H6" s="186">
        <f t="shared" si="1"/>
        <v>12565.54206</v>
      </c>
      <c r="I6" s="186">
        <f t="shared" si="1"/>
        <v>12565.54206</v>
      </c>
      <c r="J6" s="186">
        <f t="shared" si="1"/>
        <v>12565.54206</v>
      </c>
      <c r="K6" s="186">
        <f t="shared" si="1"/>
        <v>12565.54206</v>
      </c>
      <c r="L6" s="186">
        <f t="shared" si="1"/>
        <v>12565.54206</v>
      </c>
      <c r="M6" s="186">
        <f t="shared" si="1"/>
        <v>12565.54206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1747088.03</v>
      </c>
      <c r="C9" s="185">
        <v>1978630.2399999995</v>
      </c>
      <c r="D9" s="185">
        <v>2035757.8099999998</v>
      </c>
      <c r="E9" s="185">
        <v>1828797.7699999996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1747.0880300000001</v>
      </c>
      <c r="C10" s="186">
        <f t="shared" ref="C10:M10" si="3">C9/1000+B10</f>
        <v>3725.7182699999994</v>
      </c>
      <c r="D10" s="186">
        <f t="shared" si="3"/>
        <v>5761.4760799999995</v>
      </c>
      <c r="E10" s="186">
        <f t="shared" si="3"/>
        <v>7590.2738499999987</v>
      </c>
      <c r="F10" s="186">
        <f t="shared" si="3"/>
        <v>7590.2738499999987</v>
      </c>
      <c r="G10" s="186">
        <f t="shared" si="3"/>
        <v>7590.2738499999987</v>
      </c>
      <c r="H10" s="186">
        <f t="shared" si="3"/>
        <v>7590.2738499999987</v>
      </c>
      <c r="I10" s="186">
        <f t="shared" si="3"/>
        <v>7590.2738499999987</v>
      </c>
      <c r="J10" s="186">
        <f t="shared" si="3"/>
        <v>7590.2738499999987</v>
      </c>
      <c r="K10" s="186">
        <f t="shared" si="3"/>
        <v>7590.2738499999987</v>
      </c>
      <c r="L10" s="186">
        <f t="shared" si="3"/>
        <v>7590.2738499999987</v>
      </c>
      <c r="M10" s="186">
        <f t="shared" si="3"/>
        <v>7590.2738499999987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0.620699409675047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0.620699409675047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325.12259038154599</v>
      </c>
      <c r="C7" s="52">
        <v>27.093549198462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113.95968000000001</v>
      </c>
      <c r="Q7" s="81">
        <v>1.051538865997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3866.3281657749899</v>
      </c>
      <c r="C9" s="52">
        <v>322.194013814583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1184.11328</v>
      </c>
      <c r="Q9" s="81">
        <v>0.91878901316299999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489.53096904502399</v>
      </c>
      <c r="C11" s="52">
        <v>40.794247420418003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165.22438</v>
      </c>
      <c r="Q11" s="81">
        <v>1.0125470528789999</v>
      </c>
    </row>
    <row r="12" spans="1:17" ht="14.4" customHeight="1" x14ac:dyDescent="0.3">
      <c r="A12" s="15" t="s">
        <v>27</v>
      </c>
      <c r="B12" s="51">
        <v>62.663971464051002</v>
      </c>
      <c r="C12" s="52">
        <v>5.2219976220040003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65.062150000000003</v>
      </c>
      <c r="Q12" s="81">
        <v>3.1148113571440001</v>
      </c>
    </row>
    <row r="13" spans="1:17" ht="14.4" customHeight="1" x14ac:dyDescent="0.3">
      <c r="A13" s="15" t="s">
        <v>28</v>
      </c>
      <c r="B13" s="51">
        <v>62.557835453678003</v>
      </c>
      <c r="C13" s="52">
        <v>5.2131529544730002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29.023160000000001</v>
      </c>
      <c r="Q13" s="81">
        <v>1.391823731888</v>
      </c>
    </row>
    <row r="14" spans="1:17" ht="14.4" customHeight="1" x14ac:dyDescent="0.3">
      <c r="A14" s="15" t="s">
        <v>29</v>
      </c>
      <c r="B14" s="51">
        <v>1546.87115966431</v>
      </c>
      <c r="C14" s="52">
        <v>128.905929972026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671.46990000000005</v>
      </c>
      <c r="Q14" s="81">
        <v>1.302247887559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1434.31883171294</v>
      </c>
      <c r="C17" s="52">
        <v>119.526569309411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458.73264</v>
      </c>
      <c r="Q17" s="81">
        <v>0.95947838763000004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2148.55026724237</v>
      </c>
      <c r="C19" s="52">
        <v>179.04585560353101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625.15963999999997</v>
      </c>
      <c r="Q19" s="81">
        <v>0.87290437119099995</v>
      </c>
    </row>
    <row r="20" spans="1:17" ht="14.4" customHeight="1" x14ac:dyDescent="0.3">
      <c r="A20" s="15" t="s">
        <v>35</v>
      </c>
      <c r="B20" s="51">
        <v>28431.007837166599</v>
      </c>
      <c r="C20" s="52">
        <v>2369.25065309722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8932.6729699999996</v>
      </c>
      <c r="Q20" s="81">
        <v>0.94256310094499995</v>
      </c>
    </row>
    <row r="21" spans="1:17" ht="14.4" customHeight="1" x14ac:dyDescent="0.3">
      <c r="A21" s="16" t="s">
        <v>36</v>
      </c>
      <c r="B21" s="51">
        <v>605.00150925493199</v>
      </c>
      <c r="C21" s="52">
        <v>50.416792437910999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274.61099999999999</v>
      </c>
      <c r="Q21" s="81">
        <v>1.3617040410600001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9.9570100000000004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11.468375464726</v>
      </c>
      <c r="C24" s="52">
        <v>0.95569795539299995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35.556249999998002</v>
      </c>
      <c r="Q24" s="81">
        <v>9.3011211856530007</v>
      </c>
    </row>
    <row r="25" spans="1:17" ht="14.4" customHeight="1" x14ac:dyDescent="0.3">
      <c r="A25" s="17" t="s">
        <v>40</v>
      </c>
      <c r="B25" s="54">
        <v>38983.421512625202</v>
      </c>
      <c r="C25" s="55">
        <v>3248.61845938543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12565.54206</v>
      </c>
      <c r="Q25" s="82">
        <v>0.96699121619600004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1153.9647500000001</v>
      </c>
      <c r="Q26" s="81" t="s">
        <v>228</v>
      </c>
    </row>
    <row r="27" spans="1:17" ht="14.4" customHeight="1" x14ac:dyDescent="0.3">
      <c r="A27" s="18" t="s">
        <v>42</v>
      </c>
      <c r="B27" s="54">
        <v>38983.421512625202</v>
      </c>
      <c r="C27" s="55">
        <v>3248.61845938543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13719.506810000001</v>
      </c>
      <c r="Q27" s="82">
        <v>1.0557954851819999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3556.7731199999998</v>
      </c>
      <c r="Q28" s="81">
        <v>1.0587392121579999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38983.421512625202</v>
      </c>
      <c r="G6" s="377">
        <v>12994.4738375417</v>
      </c>
      <c r="H6" s="379">
        <v>3237.0228200000001</v>
      </c>
      <c r="I6" s="376">
        <v>12565.54206</v>
      </c>
      <c r="J6" s="377">
        <v>-428.93177754173797</v>
      </c>
      <c r="K6" s="380">
        <v>0.32233040539800001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6353.0746917836004</v>
      </c>
      <c r="G7" s="377">
        <v>2117.69156392787</v>
      </c>
      <c r="H7" s="379">
        <v>480.22906999999998</v>
      </c>
      <c r="I7" s="376">
        <v>2228.8420000000001</v>
      </c>
      <c r="J7" s="377">
        <v>111.150436072134</v>
      </c>
      <c r="K7" s="380">
        <v>0.35082886761600002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4806.2035321192898</v>
      </c>
      <c r="G8" s="377">
        <v>1602.0678440397601</v>
      </c>
      <c r="H8" s="379">
        <v>410.15821</v>
      </c>
      <c r="I8" s="376">
        <v>1557.3721</v>
      </c>
      <c r="J8" s="377">
        <v>-44.695744039764001</v>
      </c>
      <c r="K8" s="380">
        <v>0.324033738811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-2.3800000000000002E-3</v>
      </c>
      <c r="I9" s="381">
        <v>-1.055E-2</v>
      </c>
      <c r="J9" s="382">
        <v>-1.055E-2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-2.3800000000000002E-3</v>
      </c>
      <c r="I10" s="376">
        <v>-1.055E-2</v>
      </c>
      <c r="J10" s="377">
        <v>-1.055E-2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325.12259038154599</v>
      </c>
      <c r="G11" s="382">
        <v>108.37419679384899</v>
      </c>
      <c r="H11" s="384">
        <v>20.740169999999999</v>
      </c>
      <c r="I11" s="381">
        <v>113.95968000000001</v>
      </c>
      <c r="J11" s="382">
        <v>5.5854832061510002</v>
      </c>
      <c r="K11" s="389">
        <v>0.350512955332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268.02152796616298</v>
      </c>
      <c r="G12" s="377">
        <v>89.340509322054004</v>
      </c>
      <c r="H12" s="379">
        <v>20.624230000000001</v>
      </c>
      <c r="I12" s="376">
        <v>98.299059999999997</v>
      </c>
      <c r="J12" s="377">
        <v>8.9585506779450004</v>
      </c>
      <c r="K12" s="380">
        <v>0.36675807628500001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2.000000551311</v>
      </c>
      <c r="G13" s="377">
        <v>0.66666685043700002</v>
      </c>
      <c r="H13" s="379">
        <v>0.11594</v>
      </c>
      <c r="I13" s="376">
        <v>0.48061999999999999</v>
      </c>
      <c r="J13" s="377">
        <v>-0.18604685043700001</v>
      </c>
      <c r="K13" s="380">
        <v>0.24030993375699999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0.101046703009</v>
      </c>
      <c r="G14" s="377">
        <v>3.3682234335999997E-2</v>
      </c>
      <c r="H14" s="379">
        <v>0</v>
      </c>
      <c r="I14" s="376">
        <v>0</v>
      </c>
      <c r="J14" s="377">
        <v>-3.3682234335999997E-2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55.000015161062002</v>
      </c>
      <c r="G15" s="377">
        <v>18.33333838702</v>
      </c>
      <c r="H15" s="379">
        <v>0</v>
      </c>
      <c r="I15" s="376">
        <v>15.18</v>
      </c>
      <c r="J15" s="377">
        <v>-3.1533383870199998</v>
      </c>
      <c r="K15" s="380">
        <v>0.27599992391900002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3866.3281657749899</v>
      </c>
      <c r="G16" s="382">
        <v>1288.77605525833</v>
      </c>
      <c r="H16" s="384">
        <v>343.87984</v>
      </c>
      <c r="I16" s="381">
        <v>1184.11328</v>
      </c>
      <c r="J16" s="382">
        <v>-104.662775258331</v>
      </c>
      <c r="K16" s="389">
        <v>0.30626300438699999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1.2523503452169999</v>
      </c>
      <c r="G17" s="377">
        <v>0.41745011507200003</v>
      </c>
      <c r="H17" s="379">
        <v>0</v>
      </c>
      <c r="I17" s="376">
        <v>0.86099999999999999</v>
      </c>
      <c r="J17" s="377">
        <v>0.44354988492699998</v>
      </c>
      <c r="K17" s="380">
        <v>0.68750729641099995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60.000016539340002</v>
      </c>
      <c r="G18" s="377">
        <v>20.000005513112999</v>
      </c>
      <c r="H18" s="379">
        <v>5.4375799999999996</v>
      </c>
      <c r="I18" s="376">
        <v>21.493390000000002</v>
      </c>
      <c r="J18" s="377">
        <v>1.493384486886</v>
      </c>
      <c r="K18" s="380">
        <v>0.35822306792000003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88.000024257698996</v>
      </c>
      <c r="G19" s="377">
        <v>29.333341419233001</v>
      </c>
      <c r="H19" s="379">
        <v>6.2110700000000003</v>
      </c>
      <c r="I19" s="376">
        <v>22.131779999999999</v>
      </c>
      <c r="J19" s="377">
        <v>-7.2015614192330002</v>
      </c>
      <c r="K19" s="380">
        <v>0.25149743067300001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75.000020674175005</v>
      </c>
      <c r="G20" s="377">
        <v>25.000006891390999</v>
      </c>
      <c r="H20" s="379">
        <v>5.8422299999999998</v>
      </c>
      <c r="I20" s="376">
        <v>26.190169999999998</v>
      </c>
      <c r="J20" s="377">
        <v>1.190163108608</v>
      </c>
      <c r="K20" s="380">
        <v>0.34920217040700002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6.0000016539340004</v>
      </c>
      <c r="G21" s="377">
        <v>2.000000551311</v>
      </c>
      <c r="H21" s="379">
        <v>0.52</v>
      </c>
      <c r="I21" s="376">
        <v>1.9870000000000001</v>
      </c>
      <c r="J21" s="377">
        <v>-1.3000551310999999E-2</v>
      </c>
      <c r="K21" s="380">
        <v>0.33116657537799998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180.000049618021</v>
      </c>
      <c r="G22" s="377">
        <v>60.000016539340002</v>
      </c>
      <c r="H22" s="379">
        <v>13.22641</v>
      </c>
      <c r="I22" s="376">
        <v>59.908059999999999</v>
      </c>
      <c r="J22" s="377">
        <v>-9.1956539340000004E-2</v>
      </c>
      <c r="K22" s="380">
        <v>0.332822463811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7.4750020604999995E-2</v>
      </c>
      <c r="G23" s="377">
        <v>2.4916673534999999E-2</v>
      </c>
      <c r="H23" s="379">
        <v>0</v>
      </c>
      <c r="I23" s="376">
        <v>0</v>
      </c>
      <c r="J23" s="377">
        <v>-2.4916673534999999E-2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3456.0009526660001</v>
      </c>
      <c r="G24" s="377">
        <v>1152.00031755533</v>
      </c>
      <c r="H24" s="379">
        <v>312.64255000000003</v>
      </c>
      <c r="I24" s="376">
        <v>1051.54188</v>
      </c>
      <c r="J24" s="377">
        <v>-100.458437555334</v>
      </c>
      <c r="K24" s="380">
        <v>0.304265506405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489.53096904502399</v>
      </c>
      <c r="G25" s="382">
        <v>163.176989681675</v>
      </c>
      <c r="H25" s="384">
        <v>34.921709999999997</v>
      </c>
      <c r="I25" s="381">
        <v>165.22438</v>
      </c>
      <c r="J25" s="382">
        <v>2.0473903183250002</v>
      </c>
      <c r="K25" s="389">
        <v>0.337515684293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4.954902785831</v>
      </c>
      <c r="G26" s="377">
        <v>1.651634261943</v>
      </c>
      <c r="H26" s="379">
        <v>0</v>
      </c>
      <c r="I26" s="376">
        <v>4.1399999999999997</v>
      </c>
      <c r="J26" s="377">
        <v>2.4883657380559998</v>
      </c>
      <c r="K26" s="380">
        <v>0.83553606981700002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8.9117259265390008</v>
      </c>
      <c r="G27" s="377">
        <v>2.9705753088460001</v>
      </c>
      <c r="H27" s="379">
        <v>0.51385000000000003</v>
      </c>
      <c r="I27" s="376">
        <v>1.7707599999999999</v>
      </c>
      <c r="J27" s="377">
        <v>-1.199815308846</v>
      </c>
      <c r="K27" s="380">
        <v>0.19870000655200001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217.155489850522</v>
      </c>
      <c r="G28" s="377">
        <v>72.385163283506998</v>
      </c>
      <c r="H28" s="379">
        <v>14.01197</v>
      </c>
      <c r="I28" s="376">
        <v>62.185510000000001</v>
      </c>
      <c r="J28" s="377">
        <v>-10.199653283507001</v>
      </c>
      <c r="K28" s="380">
        <v>0.28636397837599997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39.827806820927002</v>
      </c>
      <c r="G29" s="377">
        <v>13.275935606975001</v>
      </c>
      <c r="H29" s="379">
        <v>2.8359700000000001</v>
      </c>
      <c r="I29" s="376">
        <v>9.3475400000000004</v>
      </c>
      <c r="J29" s="377">
        <v>-3.9283956069750001</v>
      </c>
      <c r="K29" s="380">
        <v>0.23469883847799999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21.456990334682999</v>
      </c>
      <c r="G30" s="377">
        <v>7.1523301115609996</v>
      </c>
      <c r="H30" s="379">
        <v>1.2583</v>
      </c>
      <c r="I30" s="376">
        <v>1.8656999999999999</v>
      </c>
      <c r="J30" s="377">
        <v>-5.2866301115610002</v>
      </c>
      <c r="K30" s="380">
        <v>8.6950684643000001E-2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0.86211219291800001</v>
      </c>
      <c r="G32" s="377">
        <v>0.287370730972</v>
      </c>
      <c r="H32" s="379">
        <v>0</v>
      </c>
      <c r="I32" s="376">
        <v>15.10975</v>
      </c>
      <c r="J32" s="377">
        <v>14.822379269027</v>
      </c>
      <c r="K32" s="380">
        <v>17.526431158394001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106.041074008333</v>
      </c>
      <c r="G33" s="377">
        <v>35.347024669443996</v>
      </c>
      <c r="H33" s="379">
        <v>3.66872</v>
      </c>
      <c r="I33" s="376">
        <v>27.534759999999999</v>
      </c>
      <c r="J33" s="377">
        <v>-7.8122646694439997</v>
      </c>
      <c r="K33" s="380">
        <v>0.25966127047900001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18.269440771168998</v>
      </c>
      <c r="G34" s="377">
        <v>6.0898135903890003</v>
      </c>
      <c r="H34" s="379">
        <v>3.1285799999999999</v>
      </c>
      <c r="I34" s="376">
        <v>11.81147</v>
      </c>
      <c r="J34" s="377">
        <v>5.7216564096100004</v>
      </c>
      <c r="K34" s="380">
        <v>0.64651513683100004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0</v>
      </c>
      <c r="J35" s="377">
        <v>0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59.999998110145</v>
      </c>
      <c r="C36" s="376">
        <v>92.814449999999994</v>
      </c>
      <c r="D36" s="377">
        <v>32.814451889853999</v>
      </c>
      <c r="E36" s="378">
        <v>1.546907548723</v>
      </c>
      <c r="F36" s="376">
        <v>72.051426354098993</v>
      </c>
      <c r="G36" s="377">
        <v>24.017142118033</v>
      </c>
      <c r="H36" s="379">
        <v>9.5043199999999999</v>
      </c>
      <c r="I36" s="376">
        <v>31.438890000000001</v>
      </c>
      <c r="J36" s="377">
        <v>7.4217478819659997</v>
      </c>
      <c r="K36" s="380">
        <v>0.43633959230000002</v>
      </c>
    </row>
    <row r="37" spans="1:11" ht="14.4" customHeight="1" thickBot="1" x14ac:dyDescent="0.35">
      <c r="A37" s="397" t="s">
        <v>262</v>
      </c>
      <c r="B37" s="381">
        <v>41.383601235020997</v>
      </c>
      <c r="C37" s="381">
        <v>68.01925</v>
      </c>
      <c r="D37" s="382">
        <v>26.635648764978001</v>
      </c>
      <c r="E37" s="388">
        <v>1.643628103163</v>
      </c>
      <c r="F37" s="381">
        <v>62.663971464051002</v>
      </c>
      <c r="G37" s="382">
        <v>20.887990488017</v>
      </c>
      <c r="H37" s="384">
        <v>2.8573200000000001</v>
      </c>
      <c r="I37" s="381">
        <v>65.062150000000003</v>
      </c>
      <c r="J37" s="382">
        <v>44.174159511981998</v>
      </c>
      <c r="K37" s="389">
        <v>1.038270452381</v>
      </c>
    </row>
    <row r="38" spans="1:11" ht="14.4" customHeight="1" thickBot="1" x14ac:dyDescent="0.35">
      <c r="A38" s="398" t="s">
        <v>263</v>
      </c>
      <c r="B38" s="376">
        <v>0</v>
      </c>
      <c r="C38" s="376">
        <v>62.835299999999997</v>
      </c>
      <c r="D38" s="377">
        <v>62.835299999999997</v>
      </c>
      <c r="E38" s="386" t="s">
        <v>228</v>
      </c>
      <c r="F38" s="376">
        <v>58.955138034537001</v>
      </c>
      <c r="G38" s="377">
        <v>19.651712678178999</v>
      </c>
      <c r="H38" s="379">
        <v>1.694</v>
      </c>
      <c r="I38" s="376">
        <v>5.9290000000000003</v>
      </c>
      <c r="J38" s="377">
        <v>-13.722712678179001</v>
      </c>
      <c r="K38" s="380">
        <v>0.10056799454</v>
      </c>
    </row>
    <row r="39" spans="1:11" ht="14.4" customHeight="1" thickBot="1" x14ac:dyDescent="0.35">
      <c r="A39" s="398" t="s">
        <v>264</v>
      </c>
      <c r="B39" s="376">
        <v>0.30668451326200002</v>
      </c>
      <c r="C39" s="376">
        <v>0.19</v>
      </c>
      <c r="D39" s="377">
        <v>-0.11668451326199999</v>
      </c>
      <c r="E39" s="378">
        <v>0.61952916363099997</v>
      </c>
      <c r="F39" s="376">
        <v>0.17106602185799999</v>
      </c>
      <c r="G39" s="377">
        <v>5.7022007286000001E-2</v>
      </c>
      <c r="H39" s="379">
        <v>0</v>
      </c>
      <c r="I39" s="376">
        <v>0</v>
      </c>
      <c r="J39" s="377">
        <v>-5.7022007286000001E-2</v>
      </c>
      <c r="K39" s="380">
        <v>0</v>
      </c>
    </row>
    <row r="40" spans="1:11" ht="14.4" customHeight="1" thickBot="1" x14ac:dyDescent="0.35">
      <c r="A40" s="398" t="s">
        <v>265</v>
      </c>
      <c r="B40" s="376">
        <v>36.076916879247001</v>
      </c>
      <c r="C40" s="376">
        <v>0</v>
      </c>
      <c r="D40" s="377">
        <v>-36.076916879247001</v>
      </c>
      <c r="E40" s="378">
        <v>0</v>
      </c>
      <c r="F40" s="376">
        <v>0</v>
      </c>
      <c r="G40" s="377">
        <v>0</v>
      </c>
      <c r="H40" s="379">
        <v>0</v>
      </c>
      <c r="I40" s="376">
        <v>57.7605</v>
      </c>
      <c r="J40" s="377">
        <v>57.7605</v>
      </c>
      <c r="K40" s="387" t="s">
        <v>239</v>
      </c>
    </row>
    <row r="41" spans="1:11" ht="14.4" customHeight="1" thickBot="1" x14ac:dyDescent="0.35">
      <c r="A41" s="398" t="s">
        <v>266</v>
      </c>
      <c r="B41" s="376">
        <v>0</v>
      </c>
      <c r="C41" s="376">
        <v>1.4883</v>
      </c>
      <c r="D41" s="377">
        <v>1.4883</v>
      </c>
      <c r="E41" s="386" t="s">
        <v>239</v>
      </c>
      <c r="F41" s="376">
        <v>0</v>
      </c>
      <c r="G41" s="377">
        <v>0</v>
      </c>
      <c r="H41" s="379">
        <v>0</v>
      </c>
      <c r="I41" s="376">
        <v>0</v>
      </c>
      <c r="J41" s="377">
        <v>0</v>
      </c>
      <c r="K41" s="387" t="s">
        <v>228</v>
      </c>
    </row>
    <row r="42" spans="1:11" ht="14.4" customHeight="1" thickBot="1" x14ac:dyDescent="0.35">
      <c r="A42" s="398" t="s">
        <v>267</v>
      </c>
      <c r="B42" s="376">
        <v>4.9999998425119996</v>
      </c>
      <c r="C42" s="376">
        <v>3.5056500000000002</v>
      </c>
      <c r="D42" s="377">
        <v>-1.4943498425120001</v>
      </c>
      <c r="E42" s="378">
        <v>0.70113002208300002</v>
      </c>
      <c r="F42" s="376">
        <v>3.5377674076550001</v>
      </c>
      <c r="G42" s="377">
        <v>1.179255802551</v>
      </c>
      <c r="H42" s="379">
        <v>1.1633199999999999</v>
      </c>
      <c r="I42" s="376">
        <v>1.3726499999999999</v>
      </c>
      <c r="J42" s="377">
        <v>0.19339419744799999</v>
      </c>
      <c r="K42" s="380">
        <v>0.38799893882999997</v>
      </c>
    </row>
    <row r="43" spans="1:11" ht="14.4" customHeight="1" thickBot="1" x14ac:dyDescent="0.35">
      <c r="A43" s="397" t="s">
        <v>268</v>
      </c>
      <c r="B43" s="381">
        <v>121.999996157295</v>
      </c>
      <c r="C43" s="381">
        <v>109.75734</v>
      </c>
      <c r="D43" s="382">
        <v>-12.242656157295</v>
      </c>
      <c r="E43" s="388">
        <v>0.899650356205</v>
      </c>
      <c r="F43" s="381">
        <v>62.557835453678003</v>
      </c>
      <c r="G43" s="382">
        <v>20.852611817892001</v>
      </c>
      <c r="H43" s="384">
        <v>7.7615499999999997</v>
      </c>
      <c r="I43" s="381">
        <v>29.023160000000001</v>
      </c>
      <c r="J43" s="382">
        <v>8.1705481821069998</v>
      </c>
      <c r="K43" s="389">
        <v>0.46394124396199998</v>
      </c>
    </row>
    <row r="44" spans="1:11" ht="14.4" customHeight="1" thickBot="1" x14ac:dyDescent="0.35">
      <c r="A44" s="398" t="s">
        <v>269</v>
      </c>
      <c r="B44" s="376">
        <v>22.999999275554998</v>
      </c>
      <c r="C44" s="376">
        <v>26.97824</v>
      </c>
      <c r="D44" s="377">
        <v>3.9782407244439999</v>
      </c>
      <c r="E44" s="378">
        <v>1.172966993467</v>
      </c>
      <c r="F44" s="376">
        <v>0</v>
      </c>
      <c r="G44" s="377">
        <v>0</v>
      </c>
      <c r="H44" s="379">
        <v>2.68065</v>
      </c>
      <c r="I44" s="376">
        <v>12.35665</v>
      </c>
      <c r="J44" s="377">
        <v>12.35665</v>
      </c>
      <c r="K44" s="387" t="s">
        <v>228</v>
      </c>
    </row>
    <row r="45" spans="1:11" ht="14.4" customHeight="1" thickBot="1" x14ac:dyDescent="0.35">
      <c r="A45" s="398" t="s">
        <v>270</v>
      </c>
      <c r="B45" s="376">
        <v>0.99999996850200001</v>
      </c>
      <c r="C45" s="376">
        <v>14.266999999999999</v>
      </c>
      <c r="D45" s="377">
        <v>13.267000031497</v>
      </c>
      <c r="E45" s="378">
        <v>14.267000449376001</v>
      </c>
      <c r="F45" s="376">
        <v>0</v>
      </c>
      <c r="G45" s="377">
        <v>0</v>
      </c>
      <c r="H45" s="379">
        <v>0</v>
      </c>
      <c r="I45" s="376">
        <v>0</v>
      </c>
      <c r="J45" s="377">
        <v>0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21.999999307052999</v>
      </c>
      <c r="C46" s="376">
        <v>19.859909999999999</v>
      </c>
      <c r="D46" s="377">
        <v>-2.140089307053</v>
      </c>
      <c r="E46" s="378">
        <v>0.902723210251</v>
      </c>
      <c r="F46" s="376">
        <v>19.852383928494</v>
      </c>
      <c r="G46" s="377">
        <v>6.6174613094980002</v>
      </c>
      <c r="H46" s="379">
        <v>1.9153800000000001</v>
      </c>
      <c r="I46" s="376">
        <v>6.0573199999999998</v>
      </c>
      <c r="J46" s="377">
        <v>-0.56014130949800001</v>
      </c>
      <c r="K46" s="380">
        <v>0.30511801614400003</v>
      </c>
    </row>
    <row r="47" spans="1:11" ht="14.4" customHeight="1" thickBot="1" x14ac:dyDescent="0.35">
      <c r="A47" s="398" t="s">
        <v>272</v>
      </c>
      <c r="B47" s="376">
        <v>29.999999055071999</v>
      </c>
      <c r="C47" s="376">
        <v>26.701070000000001</v>
      </c>
      <c r="D47" s="377">
        <v>-3.2989290550720001</v>
      </c>
      <c r="E47" s="378">
        <v>0.89003569469999999</v>
      </c>
      <c r="F47" s="376">
        <v>24.705446563382001</v>
      </c>
      <c r="G47" s="377">
        <v>8.2351488544600002</v>
      </c>
      <c r="H47" s="379">
        <v>0.93255999999999994</v>
      </c>
      <c r="I47" s="376">
        <v>6.1442300000000003</v>
      </c>
      <c r="J47" s="377">
        <v>-2.0909188544599999</v>
      </c>
      <c r="K47" s="380">
        <v>0.248699410643</v>
      </c>
    </row>
    <row r="48" spans="1:11" ht="14.4" customHeight="1" thickBot="1" x14ac:dyDescent="0.35">
      <c r="A48" s="398" t="s">
        <v>273</v>
      </c>
      <c r="B48" s="376">
        <v>45.999998551110998</v>
      </c>
      <c r="C48" s="376">
        <v>21.95112</v>
      </c>
      <c r="D48" s="377">
        <v>-24.048878551110999</v>
      </c>
      <c r="E48" s="378">
        <v>0.47719827590000002</v>
      </c>
      <c r="F48" s="376">
        <v>18.000004961801999</v>
      </c>
      <c r="G48" s="377">
        <v>6.0000016539340004</v>
      </c>
      <c r="H48" s="379">
        <v>2.2329599999999998</v>
      </c>
      <c r="I48" s="376">
        <v>4.4649599999999996</v>
      </c>
      <c r="J48" s="377">
        <v>-1.5350416539339999</v>
      </c>
      <c r="K48" s="380">
        <v>0.248053264956</v>
      </c>
    </row>
    <row r="49" spans="1:11" ht="14.4" customHeight="1" thickBot="1" x14ac:dyDescent="0.35">
      <c r="A49" s="396" t="s">
        <v>29</v>
      </c>
      <c r="B49" s="376">
        <v>1437.00516722561</v>
      </c>
      <c r="C49" s="376">
        <v>1533.5762400000001</v>
      </c>
      <c r="D49" s="377">
        <v>96.571072774385996</v>
      </c>
      <c r="E49" s="378">
        <v>1.0672030101050001</v>
      </c>
      <c r="F49" s="376">
        <v>1546.87115966431</v>
      </c>
      <c r="G49" s="377">
        <v>515.62371988810196</v>
      </c>
      <c r="H49" s="379">
        <v>70.070859999999996</v>
      </c>
      <c r="I49" s="376">
        <v>671.46990000000005</v>
      </c>
      <c r="J49" s="377">
        <v>155.84618011189801</v>
      </c>
      <c r="K49" s="380">
        <v>0.43408262918599999</v>
      </c>
    </row>
    <row r="50" spans="1:11" ht="14.4" customHeight="1" thickBot="1" x14ac:dyDescent="0.35">
      <c r="A50" s="397" t="s">
        <v>274</v>
      </c>
      <c r="B50" s="381">
        <v>1437.00516722561</v>
      </c>
      <c r="C50" s="381">
        <v>1533.5762400000001</v>
      </c>
      <c r="D50" s="382">
        <v>96.571072774385996</v>
      </c>
      <c r="E50" s="388">
        <v>1.0672030101050001</v>
      </c>
      <c r="F50" s="381">
        <v>1546.87115966431</v>
      </c>
      <c r="G50" s="382">
        <v>515.62371988810196</v>
      </c>
      <c r="H50" s="384">
        <v>70.070859999999996</v>
      </c>
      <c r="I50" s="381">
        <v>671.46990000000005</v>
      </c>
      <c r="J50" s="382">
        <v>155.84618011189801</v>
      </c>
      <c r="K50" s="389">
        <v>0.43408262918599999</v>
      </c>
    </row>
    <row r="51" spans="1:11" ht="14.4" customHeight="1" thickBot="1" x14ac:dyDescent="0.35">
      <c r="A51" s="398" t="s">
        <v>275</v>
      </c>
      <c r="B51" s="376">
        <v>525.99998343227696</v>
      </c>
      <c r="C51" s="376">
        <v>504.505</v>
      </c>
      <c r="D51" s="377">
        <v>-21.494983432276999</v>
      </c>
      <c r="E51" s="378">
        <v>0.95913501119900002</v>
      </c>
      <c r="F51" s="376">
        <v>538.97452006909896</v>
      </c>
      <c r="G51" s="377">
        <v>179.65817335636601</v>
      </c>
      <c r="H51" s="379">
        <v>0</v>
      </c>
      <c r="I51" s="376">
        <v>135.79</v>
      </c>
      <c r="J51" s="377">
        <v>-43.868173356366</v>
      </c>
      <c r="K51" s="380">
        <v>0.25194140899700002</v>
      </c>
    </row>
    <row r="52" spans="1:11" ht="14.4" customHeight="1" thickBot="1" x14ac:dyDescent="0.35">
      <c r="A52" s="398" t="s">
        <v>276</v>
      </c>
      <c r="B52" s="376">
        <v>219.99999307053301</v>
      </c>
      <c r="C52" s="376">
        <v>196.43100000000001</v>
      </c>
      <c r="D52" s="377">
        <v>-23.568993070533001</v>
      </c>
      <c r="E52" s="378">
        <v>0.89286820994100002</v>
      </c>
      <c r="F52" s="376">
        <v>192.55929258572701</v>
      </c>
      <c r="G52" s="377">
        <v>64.186430861909002</v>
      </c>
      <c r="H52" s="379">
        <v>16.137</v>
      </c>
      <c r="I52" s="376">
        <v>71.406999999999996</v>
      </c>
      <c r="J52" s="377">
        <v>7.2205691380900001</v>
      </c>
      <c r="K52" s="380">
        <v>0.37083123354399999</v>
      </c>
    </row>
    <row r="53" spans="1:11" ht="14.4" customHeight="1" thickBot="1" x14ac:dyDescent="0.35">
      <c r="A53" s="398" t="s">
        <v>277</v>
      </c>
      <c r="B53" s="376">
        <v>675.99997870764196</v>
      </c>
      <c r="C53" s="376">
        <v>829.10623999999996</v>
      </c>
      <c r="D53" s="377">
        <v>153.10626129235899</v>
      </c>
      <c r="E53" s="378">
        <v>1.226488559341</v>
      </c>
      <c r="F53" s="376">
        <v>801.05170530129396</v>
      </c>
      <c r="G53" s="377">
        <v>267.01723510043098</v>
      </c>
      <c r="H53" s="379">
        <v>52.73386</v>
      </c>
      <c r="I53" s="376">
        <v>459.47289999999998</v>
      </c>
      <c r="J53" s="377">
        <v>192.455664899569</v>
      </c>
      <c r="K53" s="380">
        <v>0.57358706929799996</v>
      </c>
    </row>
    <row r="54" spans="1:11" ht="14.4" customHeight="1" thickBot="1" x14ac:dyDescent="0.35">
      <c r="A54" s="398" t="s">
        <v>278</v>
      </c>
      <c r="B54" s="376">
        <v>15.005212015161</v>
      </c>
      <c r="C54" s="376">
        <v>3.5339999999990002</v>
      </c>
      <c r="D54" s="377">
        <v>-11.471212015161001</v>
      </c>
      <c r="E54" s="378">
        <v>0.23551816505000001</v>
      </c>
      <c r="F54" s="376">
        <v>14.285641708186001</v>
      </c>
      <c r="G54" s="377">
        <v>4.7618805693950002</v>
      </c>
      <c r="H54" s="379">
        <v>1.2</v>
      </c>
      <c r="I54" s="376">
        <v>4.8</v>
      </c>
      <c r="J54" s="377">
        <v>3.8119430603999999E-2</v>
      </c>
      <c r="K54" s="380">
        <v>0.336001707032</v>
      </c>
    </row>
    <row r="55" spans="1:11" ht="14.4" customHeight="1" thickBot="1" x14ac:dyDescent="0.35">
      <c r="A55" s="399" t="s">
        <v>279</v>
      </c>
      <c r="B55" s="381">
        <v>6309.8015483092804</v>
      </c>
      <c r="C55" s="381">
        <v>3851.1019200000001</v>
      </c>
      <c r="D55" s="382">
        <v>-2458.6996283092799</v>
      </c>
      <c r="E55" s="388">
        <v>0.61033645678299997</v>
      </c>
      <c r="F55" s="381">
        <v>3582.8690989553102</v>
      </c>
      <c r="G55" s="382">
        <v>1194.28969965177</v>
      </c>
      <c r="H55" s="384">
        <v>413.93588999999997</v>
      </c>
      <c r="I55" s="381">
        <v>1083.89228</v>
      </c>
      <c r="J55" s="382">
        <v>-110.397419651771</v>
      </c>
      <c r="K55" s="389">
        <v>0.30252075921900001</v>
      </c>
    </row>
    <row r="56" spans="1:11" ht="14.4" customHeight="1" thickBot="1" x14ac:dyDescent="0.35">
      <c r="A56" s="396" t="s">
        <v>32</v>
      </c>
      <c r="B56" s="376">
        <v>3620.0084035507898</v>
      </c>
      <c r="C56" s="376">
        <v>1430.62076</v>
      </c>
      <c r="D56" s="377">
        <v>-2189.38764355079</v>
      </c>
      <c r="E56" s="378">
        <v>0.39519818755000002</v>
      </c>
      <c r="F56" s="376">
        <v>1434.31883171294</v>
      </c>
      <c r="G56" s="377">
        <v>478.106277237646</v>
      </c>
      <c r="H56" s="379">
        <v>207.66893999999999</v>
      </c>
      <c r="I56" s="376">
        <v>458.73264</v>
      </c>
      <c r="J56" s="377">
        <v>-19.373637237644999</v>
      </c>
      <c r="K56" s="380">
        <v>0.31982612920999998</v>
      </c>
    </row>
    <row r="57" spans="1:11" ht="14.4" customHeight="1" thickBot="1" x14ac:dyDescent="0.35">
      <c r="A57" s="400" t="s">
        <v>280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1434.31883171294</v>
      </c>
      <c r="G57" s="377">
        <v>478.106277237646</v>
      </c>
      <c r="H57" s="379">
        <v>207.66893999999999</v>
      </c>
      <c r="I57" s="376">
        <v>458.73264</v>
      </c>
      <c r="J57" s="377">
        <v>-19.373637237644999</v>
      </c>
      <c r="K57" s="380">
        <v>0.31982612920999998</v>
      </c>
    </row>
    <row r="58" spans="1:11" ht="14.4" customHeight="1" thickBot="1" x14ac:dyDescent="0.35">
      <c r="A58" s="398" t="s">
        <v>281</v>
      </c>
      <c r="B58" s="376">
        <v>199.05923241692</v>
      </c>
      <c r="C58" s="376">
        <v>143.2037</v>
      </c>
      <c r="D58" s="377">
        <v>-55.855532416919999</v>
      </c>
      <c r="E58" s="378">
        <v>0.71940245253199997</v>
      </c>
      <c r="F58" s="376">
        <v>98.873257041266996</v>
      </c>
      <c r="G58" s="377">
        <v>32.957752347088999</v>
      </c>
      <c r="H58" s="379">
        <v>118.60420000000001</v>
      </c>
      <c r="I58" s="376">
        <v>137.7362</v>
      </c>
      <c r="J58" s="377">
        <v>104.778447652911</v>
      </c>
      <c r="K58" s="380">
        <v>1.3930581850099999</v>
      </c>
    </row>
    <row r="59" spans="1:11" ht="14.4" customHeight="1" thickBot="1" x14ac:dyDescent="0.35">
      <c r="A59" s="398" t="s">
        <v>282</v>
      </c>
      <c r="B59" s="376">
        <v>0</v>
      </c>
      <c r="C59" s="376">
        <v>2.8130000000000002</v>
      </c>
      <c r="D59" s="377">
        <v>2.8130000000000002</v>
      </c>
      <c r="E59" s="386" t="s">
        <v>239</v>
      </c>
      <c r="F59" s="376">
        <v>4.4787767390199997</v>
      </c>
      <c r="G59" s="377">
        <v>1.4929255796730001</v>
      </c>
      <c r="H59" s="379">
        <v>0</v>
      </c>
      <c r="I59" s="376">
        <v>4.2880000000000003</v>
      </c>
      <c r="J59" s="377">
        <v>2.7950744203259998</v>
      </c>
      <c r="K59" s="380">
        <v>0.957404275734</v>
      </c>
    </row>
    <row r="60" spans="1:11" ht="14.4" customHeight="1" thickBot="1" x14ac:dyDescent="0.35">
      <c r="A60" s="398" t="s">
        <v>283</v>
      </c>
      <c r="B60" s="376">
        <v>0.837244092986</v>
      </c>
      <c r="C60" s="376">
        <v>65.031130000000005</v>
      </c>
      <c r="D60" s="377">
        <v>64.193885907012998</v>
      </c>
      <c r="E60" s="378">
        <v>77.672844209678004</v>
      </c>
      <c r="F60" s="376">
        <v>148.96520787705899</v>
      </c>
      <c r="G60" s="377">
        <v>49.655069292352003</v>
      </c>
      <c r="H60" s="379">
        <v>64.602000000000004</v>
      </c>
      <c r="I60" s="376">
        <v>247.18288999999999</v>
      </c>
      <c r="J60" s="377">
        <v>197.52782070764701</v>
      </c>
      <c r="K60" s="380">
        <v>1.6593330316699999</v>
      </c>
    </row>
    <row r="61" spans="1:11" ht="14.4" customHeight="1" thickBot="1" x14ac:dyDescent="0.35">
      <c r="A61" s="398" t="s">
        <v>284</v>
      </c>
      <c r="B61" s="376">
        <v>3284.9998965304699</v>
      </c>
      <c r="C61" s="376">
        <v>1074.8507400000001</v>
      </c>
      <c r="D61" s="377">
        <v>-2210.14915653047</v>
      </c>
      <c r="E61" s="378">
        <v>0.32719962674399999</v>
      </c>
      <c r="F61" s="376">
        <v>1072.17732983224</v>
      </c>
      <c r="G61" s="377">
        <v>357.39244327741199</v>
      </c>
      <c r="H61" s="379">
        <v>2.7007500000000002</v>
      </c>
      <c r="I61" s="376">
        <v>7.6254499999999998</v>
      </c>
      <c r="J61" s="377">
        <v>-349.76699327741198</v>
      </c>
      <c r="K61" s="380">
        <v>7.112116426E-3</v>
      </c>
    </row>
    <row r="62" spans="1:11" ht="14.4" customHeight="1" thickBot="1" x14ac:dyDescent="0.35">
      <c r="A62" s="398" t="s">
        <v>285</v>
      </c>
      <c r="B62" s="376">
        <v>135.11203051041099</v>
      </c>
      <c r="C62" s="376">
        <v>144.72219000000001</v>
      </c>
      <c r="D62" s="377">
        <v>9.6101594895879998</v>
      </c>
      <c r="E62" s="378">
        <v>1.0711273411640001</v>
      </c>
      <c r="F62" s="376">
        <v>109.82426022335299</v>
      </c>
      <c r="G62" s="377">
        <v>36.608086741116999</v>
      </c>
      <c r="H62" s="379">
        <v>21.761990000000001</v>
      </c>
      <c r="I62" s="376">
        <v>61.900100000000002</v>
      </c>
      <c r="J62" s="377">
        <v>25.292013258882001</v>
      </c>
      <c r="K62" s="380">
        <v>0.56362865430700004</v>
      </c>
    </row>
    <row r="63" spans="1:11" ht="14.4" customHeight="1" thickBot="1" x14ac:dyDescent="0.35">
      <c r="A63" s="401" t="s">
        <v>33</v>
      </c>
      <c r="B63" s="381">
        <v>0</v>
      </c>
      <c r="C63" s="381">
        <v>1.796</v>
      </c>
      <c r="D63" s="382">
        <v>1.796</v>
      </c>
      <c r="E63" s="383" t="s">
        <v>228</v>
      </c>
      <c r="F63" s="381">
        <v>0</v>
      </c>
      <c r="G63" s="382">
        <v>0</v>
      </c>
      <c r="H63" s="384">
        <v>0</v>
      </c>
      <c r="I63" s="381">
        <v>0</v>
      </c>
      <c r="J63" s="382">
        <v>0</v>
      </c>
      <c r="K63" s="385" t="s">
        <v>228</v>
      </c>
    </row>
    <row r="64" spans="1:11" ht="14.4" customHeight="1" thickBot="1" x14ac:dyDescent="0.35">
      <c r="A64" s="397" t="s">
        <v>286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8" t="s">
        <v>287</v>
      </c>
      <c r="B65" s="376">
        <v>0</v>
      </c>
      <c r="C65" s="376">
        <v>1.796</v>
      </c>
      <c r="D65" s="377">
        <v>1.796</v>
      </c>
      <c r="E65" s="386" t="s">
        <v>228</v>
      </c>
      <c r="F65" s="376">
        <v>0</v>
      </c>
      <c r="G65" s="377">
        <v>0</v>
      </c>
      <c r="H65" s="379">
        <v>0</v>
      </c>
      <c r="I65" s="376">
        <v>0</v>
      </c>
      <c r="J65" s="377">
        <v>0</v>
      </c>
      <c r="K65" s="387" t="s">
        <v>228</v>
      </c>
    </row>
    <row r="66" spans="1:11" ht="14.4" customHeight="1" thickBot="1" x14ac:dyDescent="0.35">
      <c r="A66" s="396" t="s">
        <v>34</v>
      </c>
      <c r="B66" s="376">
        <v>2689.7931447584901</v>
      </c>
      <c r="C66" s="376">
        <v>2418.68516</v>
      </c>
      <c r="D66" s="377">
        <v>-271.107984758491</v>
      </c>
      <c r="E66" s="378">
        <v>0.89920861190099999</v>
      </c>
      <c r="F66" s="376">
        <v>2148.55026724237</v>
      </c>
      <c r="G66" s="377">
        <v>716.18342241412495</v>
      </c>
      <c r="H66" s="379">
        <v>206.26695000000001</v>
      </c>
      <c r="I66" s="376">
        <v>625.15963999999997</v>
      </c>
      <c r="J66" s="377">
        <v>-91.023782414124</v>
      </c>
      <c r="K66" s="380">
        <v>0.29096812372999997</v>
      </c>
    </row>
    <row r="67" spans="1:11" ht="14.4" customHeight="1" thickBot="1" x14ac:dyDescent="0.35">
      <c r="A67" s="397" t="s">
        <v>288</v>
      </c>
      <c r="B67" s="381">
        <v>1.872367545413</v>
      </c>
      <c r="C67" s="381">
        <v>1.0269999999999999</v>
      </c>
      <c r="D67" s="382">
        <v>-0.84536754541299997</v>
      </c>
      <c r="E67" s="388">
        <v>0.54850341884800002</v>
      </c>
      <c r="F67" s="381">
        <v>1.199162668194</v>
      </c>
      <c r="G67" s="382">
        <v>0.39972088939799999</v>
      </c>
      <c r="H67" s="384">
        <v>0</v>
      </c>
      <c r="I67" s="381">
        <v>0</v>
      </c>
      <c r="J67" s="382">
        <v>-0.39972088939799999</v>
      </c>
      <c r="K67" s="389">
        <v>0</v>
      </c>
    </row>
    <row r="68" spans="1:11" ht="14.4" customHeight="1" thickBot="1" x14ac:dyDescent="0.35">
      <c r="A68" s="398" t="s">
        <v>289</v>
      </c>
      <c r="B68" s="376">
        <v>1.872367545413</v>
      </c>
      <c r="C68" s="376">
        <v>1.0269999999999999</v>
      </c>
      <c r="D68" s="377">
        <v>-0.84536754541299997</v>
      </c>
      <c r="E68" s="378">
        <v>0.54850341884800002</v>
      </c>
      <c r="F68" s="376">
        <v>1.199162668194</v>
      </c>
      <c r="G68" s="377">
        <v>0.39972088939799999</v>
      </c>
      <c r="H68" s="379">
        <v>0</v>
      </c>
      <c r="I68" s="376">
        <v>0</v>
      </c>
      <c r="J68" s="377">
        <v>-0.39972088939799999</v>
      </c>
      <c r="K68" s="380">
        <v>0</v>
      </c>
    </row>
    <row r="69" spans="1:11" ht="14.4" customHeight="1" thickBot="1" x14ac:dyDescent="0.35">
      <c r="A69" s="397" t="s">
        <v>290</v>
      </c>
      <c r="B69" s="381">
        <v>83.033351075648</v>
      </c>
      <c r="C69" s="381">
        <v>60.388039999999997</v>
      </c>
      <c r="D69" s="382">
        <v>-22.645311075647999</v>
      </c>
      <c r="E69" s="388">
        <v>0.72727451340500004</v>
      </c>
      <c r="F69" s="381">
        <v>64.434800533664003</v>
      </c>
      <c r="G69" s="382">
        <v>21.478266844554</v>
      </c>
      <c r="H69" s="384">
        <v>9.5509799999999991</v>
      </c>
      <c r="I69" s="381">
        <v>26.991689999999998</v>
      </c>
      <c r="J69" s="382">
        <v>5.5134231554450004</v>
      </c>
      <c r="K69" s="389">
        <v>0.41889925593600003</v>
      </c>
    </row>
    <row r="70" spans="1:11" ht="14.4" customHeight="1" thickBot="1" x14ac:dyDescent="0.35">
      <c r="A70" s="398" t="s">
        <v>291</v>
      </c>
      <c r="B70" s="376">
        <v>4.4612483474550002</v>
      </c>
      <c r="C70" s="376">
        <v>4.0644</v>
      </c>
      <c r="D70" s="377">
        <v>-0.39684834745499997</v>
      </c>
      <c r="E70" s="378">
        <v>0.91104544814599997</v>
      </c>
      <c r="F70" s="376">
        <v>2.492486115677</v>
      </c>
      <c r="G70" s="377">
        <v>0.83082870522499996</v>
      </c>
      <c r="H70" s="379">
        <v>0.4123</v>
      </c>
      <c r="I70" s="376">
        <v>1.4935</v>
      </c>
      <c r="J70" s="377">
        <v>0.662671294774</v>
      </c>
      <c r="K70" s="380">
        <v>0.59920093059099999</v>
      </c>
    </row>
    <row r="71" spans="1:11" ht="14.4" customHeight="1" thickBot="1" x14ac:dyDescent="0.35">
      <c r="A71" s="398" t="s">
        <v>292</v>
      </c>
      <c r="B71" s="376">
        <v>0</v>
      </c>
      <c r="C71" s="376">
        <v>0</v>
      </c>
      <c r="D71" s="377">
        <v>0</v>
      </c>
      <c r="E71" s="378">
        <v>1</v>
      </c>
      <c r="F71" s="376">
        <v>0</v>
      </c>
      <c r="G71" s="377">
        <v>0</v>
      </c>
      <c r="H71" s="379">
        <v>2</v>
      </c>
      <c r="I71" s="376">
        <v>2</v>
      </c>
      <c r="J71" s="377">
        <v>2</v>
      </c>
      <c r="K71" s="387" t="s">
        <v>239</v>
      </c>
    </row>
    <row r="72" spans="1:11" ht="14.4" customHeight="1" thickBot="1" x14ac:dyDescent="0.35">
      <c r="A72" s="398" t="s">
        <v>293</v>
      </c>
      <c r="B72" s="376">
        <v>78.572102728191993</v>
      </c>
      <c r="C72" s="376">
        <v>56.323639999999997</v>
      </c>
      <c r="D72" s="377">
        <v>-22.248462728191999</v>
      </c>
      <c r="E72" s="378">
        <v>0.71684017665699995</v>
      </c>
      <c r="F72" s="376">
        <v>61.942314417985997</v>
      </c>
      <c r="G72" s="377">
        <v>20.647438139327999</v>
      </c>
      <c r="H72" s="379">
        <v>7.1386799999999999</v>
      </c>
      <c r="I72" s="376">
        <v>23.498190000000001</v>
      </c>
      <c r="J72" s="377">
        <v>2.8507518606710001</v>
      </c>
      <c r="K72" s="380">
        <v>0.37935602214300002</v>
      </c>
    </row>
    <row r="73" spans="1:11" ht="14.4" customHeight="1" thickBot="1" x14ac:dyDescent="0.35">
      <c r="A73" s="397" t="s">
        <v>294</v>
      </c>
      <c r="B73" s="381">
        <v>33.356025102627001</v>
      </c>
      <c r="C73" s="381">
        <v>36.420870000000001</v>
      </c>
      <c r="D73" s="382">
        <v>3.0648448973720002</v>
      </c>
      <c r="E73" s="388">
        <v>1.0918827974230001</v>
      </c>
      <c r="F73" s="381">
        <v>39.867754902743002</v>
      </c>
      <c r="G73" s="382">
        <v>13.289251634247</v>
      </c>
      <c r="H73" s="384">
        <v>0.67500000000000004</v>
      </c>
      <c r="I73" s="381">
        <v>15.14143</v>
      </c>
      <c r="J73" s="382">
        <v>1.8521783657519999</v>
      </c>
      <c r="K73" s="389">
        <v>0.379791388728</v>
      </c>
    </row>
    <row r="74" spans="1:11" ht="14.4" customHeight="1" thickBot="1" x14ac:dyDescent="0.35">
      <c r="A74" s="398" t="s">
        <v>295</v>
      </c>
      <c r="B74" s="376">
        <v>3.3560260475539998</v>
      </c>
      <c r="C74" s="376">
        <v>3.24</v>
      </c>
      <c r="D74" s="377">
        <v>-0.11602604755400001</v>
      </c>
      <c r="E74" s="378">
        <v>0.96542754856099999</v>
      </c>
      <c r="F74" s="376">
        <v>3.0000008269670002</v>
      </c>
      <c r="G74" s="377">
        <v>1.0000002756549999</v>
      </c>
      <c r="H74" s="379">
        <v>0.67500000000000004</v>
      </c>
      <c r="I74" s="376">
        <v>1.35</v>
      </c>
      <c r="J74" s="377">
        <v>0.34999972434400001</v>
      </c>
      <c r="K74" s="380">
        <v>0.44999987595399998</v>
      </c>
    </row>
    <row r="75" spans="1:11" ht="14.4" customHeight="1" thickBot="1" x14ac:dyDescent="0.35">
      <c r="A75" s="398" t="s">
        <v>296</v>
      </c>
      <c r="B75" s="376">
        <v>29.999999055071999</v>
      </c>
      <c r="C75" s="376">
        <v>33.180869999999999</v>
      </c>
      <c r="D75" s="377">
        <v>3.1808709449269998</v>
      </c>
      <c r="E75" s="378">
        <v>1.1060290348370001</v>
      </c>
      <c r="F75" s="376">
        <v>36.867754075775999</v>
      </c>
      <c r="G75" s="377">
        <v>12.289251358592001</v>
      </c>
      <c r="H75" s="379">
        <v>0</v>
      </c>
      <c r="I75" s="376">
        <v>13.79143</v>
      </c>
      <c r="J75" s="377">
        <v>1.502178641407</v>
      </c>
      <c r="K75" s="380">
        <v>0.37407838762399998</v>
      </c>
    </row>
    <row r="76" spans="1:11" ht="14.4" customHeight="1" thickBot="1" x14ac:dyDescent="0.35">
      <c r="A76" s="397" t="s">
        <v>297</v>
      </c>
      <c r="B76" s="381">
        <v>0</v>
      </c>
      <c r="C76" s="381">
        <v>5.15</v>
      </c>
      <c r="D76" s="382">
        <v>5.15</v>
      </c>
      <c r="E76" s="383" t="s">
        <v>228</v>
      </c>
      <c r="F76" s="381">
        <v>2.457261046757</v>
      </c>
      <c r="G76" s="382">
        <v>0.81908701558499997</v>
      </c>
      <c r="H76" s="384">
        <v>0</v>
      </c>
      <c r="I76" s="381">
        <v>0</v>
      </c>
      <c r="J76" s="382">
        <v>-0.81908701558499997</v>
      </c>
      <c r="K76" s="389">
        <v>0</v>
      </c>
    </row>
    <row r="77" spans="1:11" ht="14.4" customHeight="1" thickBot="1" x14ac:dyDescent="0.35">
      <c r="A77" s="398" t="s">
        <v>298</v>
      </c>
      <c r="B77" s="376">
        <v>0</v>
      </c>
      <c r="C77" s="376">
        <v>5.15</v>
      </c>
      <c r="D77" s="377">
        <v>5.15</v>
      </c>
      <c r="E77" s="386" t="s">
        <v>228</v>
      </c>
      <c r="F77" s="376">
        <v>2.457261046757</v>
      </c>
      <c r="G77" s="377">
        <v>0.81908701558499997</v>
      </c>
      <c r="H77" s="379">
        <v>0</v>
      </c>
      <c r="I77" s="376">
        <v>0</v>
      </c>
      <c r="J77" s="377">
        <v>-0.81908701558499997</v>
      </c>
      <c r="K77" s="380">
        <v>0</v>
      </c>
    </row>
    <row r="78" spans="1:11" ht="14.4" customHeight="1" thickBot="1" x14ac:dyDescent="0.35">
      <c r="A78" s="397" t="s">
        <v>299</v>
      </c>
      <c r="B78" s="381">
        <v>815.70458823780996</v>
      </c>
      <c r="C78" s="381">
        <v>783.05277999999998</v>
      </c>
      <c r="D78" s="382">
        <v>-32.651808237809</v>
      </c>
      <c r="E78" s="388">
        <v>0.959971037666</v>
      </c>
      <c r="F78" s="381">
        <v>794.68375799404305</v>
      </c>
      <c r="G78" s="382">
        <v>264.89458599801401</v>
      </c>
      <c r="H78" s="384">
        <v>79.833969999999994</v>
      </c>
      <c r="I78" s="381">
        <v>289.54879</v>
      </c>
      <c r="J78" s="382">
        <v>24.654204001985001</v>
      </c>
      <c r="K78" s="389">
        <v>0.36435725165799998</v>
      </c>
    </row>
    <row r="79" spans="1:11" ht="14.4" customHeight="1" thickBot="1" x14ac:dyDescent="0.35">
      <c r="A79" s="398" t="s">
        <v>300</v>
      </c>
      <c r="B79" s="376">
        <v>759.13140415938699</v>
      </c>
      <c r="C79" s="376">
        <v>737.06615999999997</v>
      </c>
      <c r="D79" s="377">
        <v>-22.065244159386999</v>
      </c>
      <c r="E79" s="378">
        <v>0.97093356428300004</v>
      </c>
      <c r="F79" s="376">
        <v>754.58280568196005</v>
      </c>
      <c r="G79" s="377">
        <v>251.527601893987</v>
      </c>
      <c r="H79" s="379">
        <v>59.834119999999999</v>
      </c>
      <c r="I79" s="376">
        <v>239.33647999999999</v>
      </c>
      <c r="J79" s="377">
        <v>-12.191121893986001</v>
      </c>
      <c r="K79" s="380">
        <v>0.31717722455000003</v>
      </c>
    </row>
    <row r="80" spans="1:11" ht="14.4" customHeight="1" thickBot="1" x14ac:dyDescent="0.35">
      <c r="A80" s="398" t="s">
        <v>301</v>
      </c>
      <c r="B80" s="376">
        <v>0</v>
      </c>
      <c r="C80" s="376">
        <v>0</v>
      </c>
      <c r="D80" s="377">
        <v>0</v>
      </c>
      <c r="E80" s="378">
        <v>1</v>
      </c>
      <c r="F80" s="376">
        <v>0</v>
      </c>
      <c r="G80" s="377">
        <v>0</v>
      </c>
      <c r="H80" s="379">
        <v>16.56373</v>
      </c>
      <c r="I80" s="376">
        <v>36.394530000000003</v>
      </c>
      <c r="J80" s="377">
        <v>36.394530000000003</v>
      </c>
      <c r="K80" s="387" t="s">
        <v>239</v>
      </c>
    </row>
    <row r="81" spans="1:11" ht="14.4" customHeight="1" thickBot="1" x14ac:dyDescent="0.35">
      <c r="A81" s="398" t="s">
        <v>302</v>
      </c>
      <c r="B81" s="376">
        <v>14.36231725365</v>
      </c>
      <c r="C81" s="376">
        <v>1.34</v>
      </c>
      <c r="D81" s="377">
        <v>-13.02231725365</v>
      </c>
      <c r="E81" s="378">
        <v>9.3299707583999997E-2</v>
      </c>
      <c r="F81" s="376">
        <v>1.4794340717750001</v>
      </c>
      <c r="G81" s="377">
        <v>0.49314469059100002</v>
      </c>
      <c r="H81" s="379">
        <v>0</v>
      </c>
      <c r="I81" s="376">
        <v>0.48399999999999999</v>
      </c>
      <c r="J81" s="377">
        <v>-9.1446905909999994E-3</v>
      </c>
      <c r="K81" s="380">
        <v>0.32715212474400002</v>
      </c>
    </row>
    <row r="82" spans="1:11" ht="14.4" customHeight="1" thickBot="1" x14ac:dyDescent="0.35">
      <c r="A82" s="398" t="s">
        <v>303</v>
      </c>
      <c r="B82" s="376">
        <v>41.908126124052004</v>
      </c>
      <c r="C82" s="376">
        <v>44.646619999999999</v>
      </c>
      <c r="D82" s="377">
        <v>2.7384938759469999</v>
      </c>
      <c r="E82" s="378">
        <v>1.0653451759649999</v>
      </c>
      <c r="F82" s="376">
        <v>38.621518240307999</v>
      </c>
      <c r="G82" s="377">
        <v>12.873839413436</v>
      </c>
      <c r="H82" s="379">
        <v>3.4361199999999998</v>
      </c>
      <c r="I82" s="376">
        <v>13.333780000000001</v>
      </c>
      <c r="J82" s="377">
        <v>0.45994058656300002</v>
      </c>
      <c r="K82" s="380">
        <v>0.34524225373599998</v>
      </c>
    </row>
    <row r="83" spans="1:11" ht="14.4" customHeight="1" thickBot="1" x14ac:dyDescent="0.35">
      <c r="A83" s="398" t="s">
        <v>304</v>
      </c>
      <c r="B83" s="376">
        <v>0.302740700719</v>
      </c>
      <c r="C83" s="376">
        <v>0</v>
      </c>
      <c r="D83" s="377">
        <v>-0.302740700719</v>
      </c>
      <c r="E83" s="378">
        <v>0</v>
      </c>
      <c r="F83" s="376">
        <v>0</v>
      </c>
      <c r="G83" s="377">
        <v>0</v>
      </c>
      <c r="H83" s="379">
        <v>0</v>
      </c>
      <c r="I83" s="376">
        <v>0</v>
      </c>
      <c r="J83" s="377">
        <v>0</v>
      </c>
      <c r="K83" s="387" t="s">
        <v>228</v>
      </c>
    </row>
    <row r="84" spans="1:11" ht="14.4" customHeight="1" thickBot="1" x14ac:dyDescent="0.35">
      <c r="A84" s="397" t="s">
        <v>305</v>
      </c>
      <c r="B84" s="381">
        <v>339.30493338941801</v>
      </c>
      <c r="C84" s="381">
        <v>464.09528</v>
      </c>
      <c r="D84" s="382">
        <v>124.79034661058201</v>
      </c>
      <c r="E84" s="388">
        <v>1.3677822935370001</v>
      </c>
      <c r="F84" s="381">
        <v>631.05978981623196</v>
      </c>
      <c r="G84" s="382">
        <v>210.35326327207699</v>
      </c>
      <c r="H84" s="384">
        <v>0</v>
      </c>
      <c r="I84" s="381">
        <v>21.271049999999999</v>
      </c>
      <c r="J84" s="382">
        <v>-189.08221327207701</v>
      </c>
      <c r="K84" s="389">
        <v>3.3706869527999998E-2</v>
      </c>
    </row>
    <row r="85" spans="1:11" ht="14.4" customHeight="1" thickBot="1" x14ac:dyDescent="0.35">
      <c r="A85" s="398" t="s">
        <v>306</v>
      </c>
      <c r="B85" s="376">
        <v>3.9999998740090001</v>
      </c>
      <c r="C85" s="376">
        <v>15.162509999999999</v>
      </c>
      <c r="D85" s="377">
        <v>11.16251012599</v>
      </c>
      <c r="E85" s="378">
        <v>3.7906276193949999</v>
      </c>
      <c r="F85" s="376">
        <v>58.000015988028998</v>
      </c>
      <c r="G85" s="377">
        <v>19.333338662675999</v>
      </c>
      <c r="H85" s="379">
        <v>0</v>
      </c>
      <c r="I85" s="376">
        <v>0</v>
      </c>
      <c r="J85" s="377">
        <v>-19.333338662675999</v>
      </c>
      <c r="K85" s="380">
        <v>0</v>
      </c>
    </row>
    <row r="86" spans="1:11" ht="14.4" customHeight="1" thickBot="1" x14ac:dyDescent="0.35">
      <c r="A86" s="398" t="s">
        <v>307</v>
      </c>
      <c r="B86" s="376">
        <v>318.79173733121303</v>
      </c>
      <c r="C86" s="376">
        <v>437.04372000000001</v>
      </c>
      <c r="D86" s="377">
        <v>118.25198266878699</v>
      </c>
      <c r="E86" s="378">
        <v>1.370938041427</v>
      </c>
      <c r="F86" s="376">
        <v>553.21510548379501</v>
      </c>
      <c r="G86" s="377">
        <v>184.405035161265</v>
      </c>
      <c r="H86" s="379">
        <v>0</v>
      </c>
      <c r="I86" s="376">
        <v>20.07799</v>
      </c>
      <c r="J86" s="377">
        <v>-164.327045161265</v>
      </c>
      <c r="K86" s="380">
        <v>3.6293278691999997E-2</v>
      </c>
    </row>
    <row r="87" spans="1:11" ht="14.4" customHeight="1" thickBot="1" x14ac:dyDescent="0.35">
      <c r="A87" s="398" t="s">
        <v>308</v>
      </c>
      <c r="B87" s="376">
        <v>2.9999999055069999</v>
      </c>
      <c r="C87" s="376">
        <v>3.2919999999999998</v>
      </c>
      <c r="D87" s="377">
        <v>0.29200009449199998</v>
      </c>
      <c r="E87" s="378">
        <v>1.097333367896</v>
      </c>
      <c r="F87" s="376">
        <v>3.0000008269670002</v>
      </c>
      <c r="G87" s="377">
        <v>1.0000002756549999</v>
      </c>
      <c r="H87" s="379">
        <v>0</v>
      </c>
      <c r="I87" s="376">
        <v>0</v>
      </c>
      <c r="J87" s="377">
        <v>-1.0000002756549999</v>
      </c>
      <c r="K87" s="380">
        <v>0</v>
      </c>
    </row>
    <row r="88" spans="1:11" ht="14.4" customHeight="1" thickBot="1" x14ac:dyDescent="0.35">
      <c r="A88" s="398" t="s">
        <v>309</v>
      </c>
      <c r="B88" s="376">
        <v>3.7775766687919998</v>
      </c>
      <c r="C88" s="376">
        <v>2.5167999999999999</v>
      </c>
      <c r="D88" s="377">
        <v>-1.2607766687919999</v>
      </c>
      <c r="E88" s="378">
        <v>0.66624723219799997</v>
      </c>
      <c r="F88" s="376">
        <v>3.7751320306860001</v>
      </c>
      <c r="G88" s="377">
        <v>1.258377343562</v>
      </c>
      <c r="H88" s="379">
        <v>0</v>
      </c>
      <c r="I88" s="376">
        <v>0.38719999999999999</v>
      </c>
      <c r="J88" s="377">
        <v>-0.87117734356200005</v>
      </c>
      <c r="K88" s="380">
        <v>0.10256594917799999</v>
      </c>
    </row>
    <row r="89" spans="1:11" ht="14.4" customHeight="1" thickBot="1" x14ac:dyDescent="0.35">
      <c r="A89" s="398" t="s">
        <v>310</v>
      </c>
      <c r="B89" s="376">
        <v>9.7356196098950001</v>
      </c>
      <c r="C89" s="376">
        <v>6.0802500000000004</v>
      </c>
      <c r="D89" s="377">
        <v>-3.6553696098950001</v>
      </c>
      <c r="E89" s="378">
        <v>0.62453652090300005</v>
      </c>
      <c r="F89" s="376">
        <v>13.069535486754001</v>
      </c>
      <c r="G89" s="377">
        <v>4.3565118289180003</v>
      </c>
      <c r="H89" s="379">
        <v>0</v>
      </c>
      <c r="I89" s="376">
        <v>0.80586000000000002</v>
      </c>
      <c r="J89" s="377">
        <v>-3.5506518289179998</v>
      </c>
      <c r="K89" s="380">
        <v>6.1659421699000003E-2</v>
      </c>
    </row>
    <row r="90" spans="1:11" ht="14.4" customHeight="1" thickBot="1" x14ac:dyDescent="0.35">
      <c r="A90" s="397" t="s">
        <v>311</v>
      </c>
      <c r="B90" s="381">
        <v>1416.5218794075699</v>
      </c>
      <c r="C90" s="381">
        <v>1068.5511899999999</v>
      </c>
      <c r="D90" s="382">
        <v>-347.97068940757401</v>
      </c>
      <c r="E90" s="388">
        <v>0.75434852474400005</v>
      </c>
      <c r="F90" s="381">
        <v>614.84774028073798</v>
      </c>
      <c r="G90" s="382">
        <v>204.94924676024601</v>
      </c>
      <c r="H90" s="384">
        <v>116.20699999999999</v>
      </c>
      <c r="I90" s="381">
        <v>272.20668000000001</v>
      </c>
      <c r="J90" s="382">
        <v>67.257433239752999</v>
      </c>
      <c r="K90" s="389">
        <v>0.44272209551500002</v>
      </c>
    </row>
    <row r="91" spans="1:11" ht="14.4" customHeight="1" thickBot="1" x14ac:dyDescent="0.35">
      <c r="A91" s="398" t="s">
        <v>312</v>
      </c>
      <c r="B91" s="376">
        <v>2.5219239451469999</v>
      </c>
      <c r="C91" s="376">
        <v>1.694</v>
      </c>
      <c r="D91" s="377">
        <v>-0.82792394514699996</v>
      </c>
      <c r="E91" s="378">
        <v>0.67170939205299995</v>
      </c>
      <c r="F91" s="376">
        <v>0.47241847631099998</v>
      </c>
      <c r="G91" s="377">
        <v>0.157472825437</v>
      </c>
      <c r="H91" s="379">
        <v>0</v>
      </c>
      <c r="I91" s="376">
        <v>0</v>
      </c>
      <c r="J91" s="377">
        <v>-0.157472825437</v>
      </c>
      <c r="K91" s="380">
        <v>0</v>
      </c>
    </row>
    <row r="92" spans="1:11" ht="14.4" customHeight="1" thickBot="1" x14ac:dyDescent="0.35">
      <c r="A92" s="398" t="s">
        <v>313</v>
      </c>
      <c r="B92" s="376">
        <v>1388.9999562498699</v>
      </c>
      <c r="C92" s="376">
        <v>1063.1371899999999</v>
      </c>
      <c r="D92" s="377">
        <v>-325.86276624986601</v>
      </c>
      <c r="E92" s="378">
        <v>0.76539756910400003</v>
      </c>
      <c r="F92" s="376">
        <v>614.37532180442702</v>
      </c>
      <c r="G92" s="377">
        <v>204.79177393480899</v>
      </c>
      <c r="H92" s="379">
        <v>115.46299999999999</v>
      </c>
      <c r="I92" s="376">
        <v>271.09068000000002</v>
      </c>
      <c r="J92" s="377">
        <v>66.298906065189996</v>
      </c>
      <c r="K92" s="380">
        <v>0.44124604354800001</v>
      </c>
    </row>
    <row r="93" spans="1:11" ht="14.4" customHeight="1" thickBot="1" x14ac:dyDescent="0.35">
      <c r="A93" s="398" t="s">
        <v>314</v>
      </c>
      <c r="B93" s="376">
        <v>0</v>
      </c>
      <c r="C93" s="376">
        <v>3.72</v>
      </c>
      <c r="D93" s="377">
        <v>3.72</v>
      </c>
      <c r="E93" s="386" t="s">
        <v>228</v>
      </c>
      <c r="F93" s="376">
        <v>0</v>
      </c>
      <c r="G93" s="377">
        <v>0</v>
      </c>
      <c r="H93" s="379">
        <v>0.74399999999999999</v>
      </c>
      <c r="I93" s="376">
        <v>1.1160000000000001</v>
      </c>
      <c r="J93" s="377">
        <v>1.1160000000000001</v>
      </c>
      <c r="K93" s="387" t="s">
        <v>228</v>
      </c>
    </row>
    <row r="94" spans="1:11" ht="14.4" customHeight="1" thickBot="1" x14ac:dyDescent="0.35">
      <c r="A94" s="398" t="s">
        <v>315</v>
      </c>
      <c r="B94" s="376">
        <v>24.999999212559999</v>
      </c>
      <c r="C94" s="376">
        <v>0</v>
      </c>
      <c r="D94" s="377">
        <v>-24.999999212559999</v>
      </c>
      <c r="E94" s="378">
        <v>0</v>
      </c>
      <c r="F94" s="376">
        <v>0</v>
      </c>
      <c r="G94" s="377">
        <v>0</v>
      </c>
      <c r="H94" s="379">
        <v>0</v>
      </c>
      <c r="I94" s="376">
        <v>0</v>
      </c>
      <c r="J94" s="377">
        <v>0</v>
      </c>
      <c r="K94" s="380">
        <v>0</v>
      </c>
    </row>
    <row r="95" spans="1:11" ht="14.4" customHeight="1" thickBot="1" x14ac:dyDescent="0.35">
      <c r="A95" s="395" t="s">
        <v>35</v>
      </c>
      <c r="B95" s="376">
        <v>28614.999104996401</v>
      </c>
      <c r="C95" s="376">
        <v>27959.217939999999</v>
      </c>
      <c r="D95" s="377">
        <v>-655.78116499636599</v>
      </c>
      <c r="E95" s="378">
        <v>0.97708260752999998</v>
      </c>
      <c r="F95" s="376">
        <v>28431.007837166599</v>
      </c>
      <c r="G95" s="377">
        <v>9477.0026123888802</v>
      </c>
      <c r="H95" s="379">
        <v>2273.7285499999998</v>
      </c>
      <c r="I95" s="376">
        <v>8932.6729699999996</v>
      </c>
      <c r="J95" s="377">
        <v>-544.32964238888098</v>
      </c>
      <c r="K95" s="380">
        <v>0.31418770031499998</v>
      </c>
    </row>
    <row r="96" spans="1:11" ht="14.4" customHeight="1" thickBot="1" x14ac:dyDescent="0.35">
      <c r="A96" s="401" t="s">
        <v>316</v>
      </c>
      <c r="B96" s="381">
        <v>21264.999336503599</v>
      </c>
      <c r="C96" s="381">
        <v>20822.701000000001</v>
      </c>
      <c r="D96" s="382">
        <v>-442.29833650355101</v>
      </c>
      <c r="E96" s="388">
        <v>0.979200641885</v>
      </c>
      <c r="F96" s="381">
        <v>21059.005805033001</v>
      </c>
      <c r="G96" s="382">
        <v>7019.6686016776603</v>
      </c>
      <c r="H96" s="384">
        <v>1688.72</v>
      </c>
      <c r="I96" s="381">
        <v>6633.098</v>
      </c>
      <c r="J96" s="382">
        <v>-386.57060167765599</v>
      </c>
      <c r="K96" s="389">
        <v>0.31497678766999998</v>
      </c>
    </row>
    <row r="97" spans="1:11" ht="14.4" customHeight="1" thickBot="1" x14ac:dyDescent="0.35">
      <c r="A97" s="397" t="s">
        <v>317</v>
      </c>
      <c r="B97" s="381">
        <v>20999.999338550901</v>
      </c>
      <c r="C97" s="381">
        <v>20555.767</v>
      </c>
      <c r="D97" s="382">
        <v>-444.23233855089302</v>
      </c>
      <c r="E97" s="388">
        <v>0.97884607845000005</v>
      </c>
      <c r="F97" s="381">
        <v>20770.005725368501</v>
      </c>
      <c r="G97" s="382">
        <v>6923.3352417894903</v>
      </c>
      <c r="H97" s="384">
        <v>1661.576</v>
      </c>
      <c r="I97" s="381">
        <v>6531.8869999999997</v>
      </c>
      <c r="J97" s="382">
        <v>-391.44824178949301</v>
      </c>
      <c r="K97" s="389">
        <v>0.31448652861999998</v>
      </c>
    </row>
    <row r="98" spans="1:11" ht="14.4" customHeight="1" thickBot="1" x14ac:dyDescent="0.35">
      <c r="A98" s="398" t="s">
        <v>318</v>
      </c>
      <c r="B98" s="376">
        <v>20999.999338550901</v>
      </c>
      <c r="C98" s="376">
        <v>20555.767</v>
      </c>
      <c r="D98" s="377">
        <v>-444.23233855089302</v>
      </c>
      <c r="E98" s="378">
        <v>0.97884607845000005</v>
      </c>
      <c r="F98" s="376">
        <v>20770.005725368501</v>
      </c>
      <c r="G98" s="377">
        <v>6923.3352417894903</v>
      </c>
      <c r="H98" s="379">
        <v>1661.576</v>
      </c>
      <c r="I98" s="376">
        <v>6531.8869999999997</v>
      </c>
      <c r="J98" s="377">
        <v>-391.44824178949301</v>
      </c>
      <c r="K98" s="380">
        <v>0.31448652861999998</v>
      </c>
    </row>
    <row r="99" spans="1:11" ht="14.4" customHeight="1" thickBot="1" x14ac:dyDescent="0.35">
      <c r="A99" s="397" t="s">
        <v>319</v>
      </c>
      <c r="B99" s="381">
        <v>0</v>
      </c>
      <c r="C99" s="381">
        <v>-11.303000000000001</v>
      </c>
      <c r="D99" s="382">
        <v>-11.303000000000001</v>
      </c>
      <c r="E99" s="383" t="s">
        <v>239</v>
      </c>
      <c r="F99" s="381">
        <v>0</v>
      </c>
      <c r="G99" s="382">
        <v>0</v>
      </c>
      <c r="H99" s="384">
        <v>0</v>
      </c>
      <c r="I99" s="381">
        <v>0</v>
      </c>
      <c r="J99" s="382">
        <v>0</v>
      </c>
      <c r="K99" s="385" t="s">
        <v>228</v>
      </c>
    </row>
    <row r="100" spans="1:11" ht="14.4" customHeight="1" thickBot="1" x14ac:dyDescent="0.35">
      <c r="A100" s="398" t="s">
        <v>320</v>
      </c>
      <c r="B100" s="376">
        <v>0</v>
      </c>
      <c r="C100" s="376">
        <v>-11.303000000000001</v>
      </c>
      <c r="D100" s="377">
        <v>-11.303000000000001</v>
      </c>
      <c r="E100" s="386" t="s">
        <v>239</v>
      </c>
      <c r="F100" s="376">
        <v>0</v>
      </c>
      <c r="G100" s="377">
        <v>0</v>
      </c>
      <c r="H100" s="379">
        <v>0</v>
      </c>
      <c r="I100" s="376">
        <v>0</v>
      </c>
      <c r="J100" s="377">
        <v>0</v>
      </c>
      <c r="K100" s="387" t="s">
        <v>228</v>
      </c>
    </row>
    <row r="101" spans="1:11" ht="14.4" customHeight="1" thickBot="1" x14ac:dyDescent="0.35">
      <c r="A101" s="397" t="s">
        <v>321</v>
      </c>
      <c r="B101" s="381">
        <v>200</v>
      </c>
      <c r="C101" s="381">
        <v>221.05</v>
      </c>
      <c r="D101" s="382">
        <v>21.05</v>
      </c>
      <c r="E101" s="388">
        <v>1.1052500000000001</v>
      </c>
      <c r="F101" s="381">
        <v>230.000063400806</v>
      </c>
      <c r="G101" s="382">
        <v>76.666687800267994</v>
      </c>
      <c r="H101" s="384">
        <v>19.940000000000001</v>
      </c>
      <c r="I101" s="381">
        <v>74.11</v>
      </c>
      <c r="J101" s="382">
        <v>-2.556687800268</v>
      </c>
      <c r="K101" s="389">
        <v>0.32221730248300001</v>
      </c>
    </row>
    <row r="102" spans="1:11" ht="14.4" customHeight="1" thickBot="1" x14ac:dyDescent="0.35">
      <c r="A102" s="398" t="s">
        <v>322</v>
      </c>
      <c r="B102" s="376">
        <v>200</v>
      </c>
      <c r="C102" s="376">
        <v>221.05</v>
      </c>
      <c r="D102" s="377">
        <v>21.05</v>
      </c>
      <c r="E102" s="378">
        <v>1.1052500000000001</v>
      </c>
      <c r="F102" s="376">
        <v>230.000063400806</v>
      </c>
      <c r="G102" s="377">
        <v>76.666687800267994</v>
      </c>
      <c r="H102" s="379">
        <v>19.940000000000001</v>
      </c>
      <c r="I102" s="376">
        <v>74.11</v>
      </c>
      <c r="J102" s="377">
        <v>-2.556687800268</v>
      </c>
      <c r="K102" s="380">
        <v>0.32221730248300001</v>
      </c>
    </row>
    <row r="103" spans="1:11" ht="14.4" customHeight="1" thickBot="1" x14ac:dyDescent="0.35">
      <c r="A103" s="397" t="s">
        <v>323</v>
      </c>
      <c r="B103" s="381">
        <v>64.999997952656997</v>
      </c>
      <c r="C103" s="381">
        <v>57.186999999999998</v>
      </c>
      <c r="D103" s="382">
        <v>-7.8129979526569997</v>
      </c>
      <c r="E103" s="388">
        <v>0.87980002771099997</v>
      </c>
      <c r="F103" s="381">
        <v>59.000016263684998</v>
      </c>
      <c r="G103" s="382">
        <v>19.666672087895002</v>
      </c>
      <c r="H103" s="384">
        <v>7.2039999999999997</v>
      </c>
      <c r="I103" s="381">
        <v>27.100999999999999</v>
      </c>
      <c r="J103" s="382">
        <v>7.434327912104</v>
      </c>
      <c r="K103" s="389">
        <v>0.45933885643099998</v>
      </c>
    </row>
    <row r="104" spans="1:11" ht="14.4" customHeight="1" thickBot="1" x14ac:dyDescent="0.35">
      <c r="A104" s="398" t="s">
        <v>324</v>
      </c>
      <c r="B104" s="376">
        <v>64.999997952656997</v>
      </c>
      <c r="C104" s="376">
        <v>57.186999999999998</v>
      </c>
      <c r="D104" s="377">
        <v>-7.8129979526569997</v>
      </c>
      <c r="E104" s="378">
        <v>0.87980002771099997</v>
      </c>
      <c r="F104" s="376">
        <v>59.000016263684998</v>
      </c>
      <c r="G104" s="377">
        <v>19.666672087895002</v>
      </c>
      <c r="H104" s="379">
        <v>7.2039999999999997</v>
      </c>
      <c r="I104" s="376">
        <v>27.100999999999999</v>
      </c>
      <c r="J104" s="377">
        <v>7.434327912104</v>
      </c>
      <c r="K104" s="380">
        <v>0.45933885643099998</v>
      </c>
    </row>
    <row r="105" spans="1:11" ht="14.4" customHeight="1" thickBot="1" x14ac:dyDescent="0.35">
      <c r="A105" s="396" t="s">
        <v>325</v>
      </c>
      <c r="B105" s="376">
        <v>7139.9997751072997</v>
      </c>
      <c r="C105" s="376">
        <v>6930.4989999999998</v>
      </c>
      <c r="D105" s="377">
        <v>-209.50077510730301</v>
      </c>
      <c r="E105" s="378">
        <v>0.97065815382200005</v>
      </c>
      <c r="F105" s="376">
        <v>7061.00194640476</v>
      </c>
      <c r="G105" s="377">
        <v>2353.6673154682499</v>
      </c>
      <c r="H105" s="379">
        <v>559.97815000000003</v>
      </c>
      <c r="I105" s="376">
        <v>2201.1905000000002</v>
      </c>
      <c r="J105" s="377">
        <v>-152.47681546825299</v>
      </c>
      <c r="K105" s="380">
        <v>0.31173911531300003</v>
      </c>
    </row>
    <row r="106" spans="1:11" ht="14.4" customHeight="1" thickBot="1" x14ac:dyDescent="0.35">
      <c r="A106" s="397" t="s">
        <v>326</v>
      </c>
      <c r="B106" s="381">
        <v>1889.99994046958</v>
      </c>
      <c r="C106" s="381">
        <v>1857.8985</v>
      </c>
      <c r="D106" s="382">
        <v>-32.101440469579003</v>
      </c>
      <c r="E106" s="388">
        <v>0.98301511032699995</v>
      </c>
      <c r="F106" s="381">
        <v>1869.0005152004701</v>
      </c>
      <c r="G106" s="382">
        <v>623.00017173348897</v>
      </c>
      <c r="H106" s="384">
        <v>150.33690000000001</v>
      </c>
      <c r="I106" s="381">
        <v>591.0575</v>
      </c>
      <c r="J106" s="382">
        <v>-31.942671733488002</v>
      </c>
      <c r="K106" s="389">
        <v>0.31624255595</v>
      </c>
    </row>
    <row r="107" spans="1:11" ht="14.4" customHeight="1" thickBot="1" x14ac:dyDescent="0.35">
      <c r="A107" s="398" t="s">
        <v>327</v>
      </c>
      <c r="B107" s="376">
        <v>1889.99994046958</v>
      </c>
      <c r="C107" s="376">
        <v>1857.8985</v>
      </c>
      <c r="D107" s="377">
        <v>-32.101440469579003</v>
      </c>
      <c r="E107" s="378">
        <v>0.98301511032699995</v>
      </c>
      <c r="F107" s="376">
        <v>1869.0005152004701</v>
      </c>
      <c r="G107" s="377">
        <v>623.00017173348897</v>
      </c>
      <c r="H107" s="379">
        <v>150.33690000000001</v>
      </c>
      <c r="I107" s="376">
        <v>591.0575</v>
      </c>
      <c r="J107" s="377">
        <v>-31.942671733488002</v>
      </c>
      <c r="K107" s="380">
        <v>0.31624255595</v>
      </c>
    </row>
    <row r="108" spans="1:11" ht="14.4" customHeight="1" thickBot="1" x14ac:dyDescent="0.35">
      <c r="A108" s="397" t="s">
        <v>328</v>
      </c>
      <c r="B108" s="381">
        <v>5249.9998346377197</v>
      </c>
      <c r="C108" s="381">
        <v>5076.4444999999996</v>
      </c>
      <c r="D108" s="382">
        <v>-173.55533463772301</v>
      </c>
      <c r="E108" s="388">
        <v>0.96694183998000005</v>
      </c>
      <c r="F108" s="381">
        <v>5192.0014312042904</v>
      </c>
      <c r="G108" s="382">
        <v>1730.66714373476</v>
      </c>
      <c r="H108" s="384">
        <v>409.64125000000001</v>
      </c>
      <c r="I108" s="381">
        <v>1610.133</v>
      </c>
      <c r="J108" s="382">
        <v>-120.534143734764</v>
      </c>
      <c r="K108" s="389">
        <v>0.31011798076899999</v>
      </c>
    </row>
    <row r="109" spans="1:11" ht="14.4" customHeight="1" thickBot="1" x14ac:dyDescent="0.35">
      <c r="A109" s="398" t="s">
        <v>329</v>
      </c>
      <c r="B109" s="376">
        <v>5249.9998346377197</v>
      </c>
      <c r="C109" s="376">
        <v>5076.4444999999996</v>
      </c>
      <c r="D109" s="377">
        <v>-173.55533463772301</v>
      </c>
      <c r="E109" s="378">
        <v>0.96694183998000005</v>
      </c>
      <c r="F109" s="376">
        <v>5192.0014312042904</v>
      </c>
      <c r="G109" s="377">
        <v>1730.66714373476</v>
      </c>
      <c r="H109" s="379">
        <v>409.64125000000001</v>
      </c>
      <c r="I109" s="376">
        <v>1610.133</v>
      </c>
      <c r="J109" s="377">
        <v>-120.534143734764</v>
      </c>
      <c r="K109" s="380">
        <v>0.31011798076899999</v>
      </c>
    </row>
    <row r="110" spans="1:11" ht="14.4" customHeight="1" thickBot="1" x14ac:dyDescent="0.35">
      <c r="A110" s="397" t="s">
        <v>330</v>
      </c>
      <c r="B110" s="381">
        <v>0</v>
      </c>
      <c r="C110" s="381">
        <v>-1.018</v>
      </c>
      <c r="D110" s="382">
        <v>-1.018</v>
      </c>
      <c r="E110" s="383" t="s">
        <v>239</v>
      </c>
      <c r="F110" s="381">
        <v>0</v>
      </c>
      <c r="G110" s="382">
        <v>0</v>
      </c>
      <c r="H110" s="384">
        <v>0</v>
      </c>
      <c r="I110" s="381">
        <v>0</v>
      </c>
      <c r="J110" s="382">
        <v>0</v>
      </c>
      <c r="K110" s="385" t="s">
        <v>228</v>
      </c>
    </row>
    <row r="111" spans="1:11" ht="14.4" customHeight="1" thickBot="1" x14ac:dyDescent="0.35">
      <c r="A111" s="398" t="s">
        <v>331</v>
      </c>
      <c r="B111" s="376">
        <v>0</v>
      </c>
      <c r="C111" s="376">
        <v>-1.018</v>
      </c>
      <c r="D111" s="377">
        <v>-1.018</v>
      </c>
      <c r="E111" s="386" t="s">
        <v>239</v>
      </c>
      <c r="F111" s="376">
        <v>0</v>
      </c>
      <c r="G111" s="377">
        <v>0</v>
      </c>
      <c r="H111" s="379">
        <v>0</v>
      </c>
      <c r="I111" s="376">
        <v>0</v>
      </c>
      <c r="J111" s="377">
        <v>0</v>
      </c>
      <c r="K111" s="387" t="s">
        <v>228</v>
      </c>
    </row>
    <row r="112" spans="1:11" ht="14.4" customHeight="1" thickBot="1" x14ac:dyDescent="0.35">
      <c r="A112" s="397" t="s">
        <v>332</v>
      </c>
      <c r="B112" s="381">
        <v>0</v>
      </c>
      <c r="C112" s="381">
        <v>-2.8260000000000001</v>
      </c>
      <c r="D112" s="382">
        <v>-2.8260000000000001</v>
      </c>
      <c r="E112" s="383" t="s">
        <v>239</v>
      </c>
      <c r="F112" s="381">
        <v>0</v>
      </c>
      <c r="G112" s="382">
        <v>0</v>
      </c>
      <c r="H112" s="384">
        <v>0</v>
      </c>
      <c r="I112" s="381">
        <v>0</v>
      </c>
      <c r="J112" s="382">
        <v>0</v>
      </c>
      <c r="K112" s="385" t="s">
        <v>228</v>
      </c>
    </row>
    <row r="113" spans="1:11" ht="14.4" customHeight="1" thickBot="1" x14ac:dyDescent="0.35">
      <c r="A113" s="398" t="s">
        <v>333</v>
      </c>
      <c r="B113" s="376">
        <v>0</v>
      </c>
      <c r="C113" s="376">
        <v>-2.8260000000000001</v>
      </c>
      <c r="D113" s="377">
        <v>-2.8260000000000001</v>
      </c>
      <c r="E113" s="386" t="s">
        <v>239</v>
      </c>
      <c r="F113" s="376">
        <v>0</v>
      </c>
      <c r="G113" s="377">
        <v>0</v>
      </c>
      <c r="H113" s="379">
        <v>0</v>
      </c>
      <c r="I113" s="376">
        <v>0</v>
      </c>
      <c r="J113" s="377">
        <v>0</v>
      </c>
      <c r="K113" s="387" t="s">
        <v>228</v>
      </c>
    </row>
    <row r="114" spans="1:11" ht="14.4" customHeight="1" thickBot="1" x14ac:dyDescent="0.35">
      <c r="A114" s="396" t="s">
        <v>334</v>
      </c>
      <c r="B114" s="376">
        <v>209.99999338550899</v>
      </c>
      <c r="C114" s="376">
        <v>206.01794000000001</v>
      </c>
      <c r="D114" s="377">
        <v>-3.9820533855079998</v>
      </c>
      <c r="E114" s="378">
        <v>0.981037840424</v>
      </c>
      <c r="F114" s="376">
        <v>311.00008572891699</v>
      </c>
      <c r="G114" s="377">
        <v>103.666695242972</v>
      </c>
      <c r="H114" s="379">
        <v>25.0304</v>
      </c>
      <c r="I114" s="376">
        <v>98.384469999999993</v>
      </c>
      <c r="J114" s="377">
        <v>-5.2822252429720002</v>
      </c>
      <c r="K114" s="380">
        <v>0.31634869093099999</v>
      </c>
    </row>
    <row r="115" spans="1:11" ht="14.4" customHeight="1" thickBot="1" x14ac:dyDescent="0.35">
      <c r="A115" s="397" t="s">
        <v>335</v>
      </c>
      <c r="B115" s="381">
        <v>209.99999338550899</v>
      </c>
      <c r="C115" s="381">
        <v>206.01794000000001</v>
      </c>
      <c r="D115" s="382">
        <v>-3.9820533855079998</v>
      </c>
      <c r="E115" s="388">
        <v>0.981037840424</v>
      </c>
      <c r="F115" s="381">
        <v>311.00008572891699</v>
      </c>
      <c r="G115" s="382">
        <v>103.666695242972</v>
      </c>
      <c r="H115" s="384">
        <v>25.0304</v>
      </c>
      <c r="I115" s="381">
        <v>98.384469999999993</v>
      </c>
      <c r="J115" s="382">
        <v>-5.2822252429720002</v>
      </c>
      <c r="K115" s="389">
        <v>0.31634869093099999</v>
      </c>
    </row>
    <row r="116" spans="1:11" ht="14.4" customHeight="1" thickBot="1" x14ac:dyDescent="0.35">
      <c r="A116" s="398" t="s">
        <v>336</v>
      </c>
      <c r="B116" s="376">
        <v>209.99999338550899</v>
      </c>
      <c r="C116" s="376">
        <v>206.01794000000001</v>
      </c>
      <c r="D116" s="377">
        <v>-3.9820533855079998</v>
      </c>
      <c r="E116" s="378">
        <v>0.981037840424</v>
      </c>
      <c r="F116" s="376">
        <v>311.00008572891699</v>
      </c>
      <c r="G116" s="377">
        <v>103.666695242972</v>
      </c>
      <c r="H116" s="379">
        <v>25.0304</v>
      </c>
      <c r="I116" s="376">
        <v>98.384469999999993</v>
      </c>
      <c r="J116" s="377">
        <v>-5.2822252429720002</v>
      </c>
      <c r="K116" s="380">
        <v>0.31634869093099999</v>
      </c>
    </row>
    <row r="117" spans="1:11" ht="14.4" customHeight="1" thickBot="1" x14ac:dyDescent="0.35">
      <c r="A117" s="395" t="s">
        <v>337</v>
      </c>
      <c r="B117" s="376">
        <v>0.102009169451</v>
      </c>
      <c r="C117" s="376">
        <v>0</v>
      </c>
      <c r="D117" s="377">
        <v>-0.102009169451</v>
      </c>
      <c r="E117" s="378">
        <v>0</v>
      </c>
      <c r="F117" s="376">
        <v>0</v>
      </c>
      <c r="G117" s="377">
        <v>0</v>
      </c>
      <c r="H117" s="379">
        <v>0</v>
      </c>
      <c r="I117" s="376">
        <v>0</v>
      </c>
      <c r="J117" s="377">
        <v>0</v>
      </c>
      <c r="K117" s="380">
        <v>0</v>
      </c>
    </row>
    <row r="118" spans="1:11" ht="14.4" customHeight="1" thickBot="1" x14ac:dyDescent="0.35">
      <c r="A118" s="396" t="s">
        <v>338</v>
      </c>
      <c r="B118" s="376">
        <v>0.102009169451</v>
      </c>
      <c r="C118" s="376">
        <v>0</v>
      </c>
      <c r="D118" s="377">
        <v>-0.102009169451</v>
      </c>
      <c r="E118" s="378">
        <v>0</v>
      </c>
      <c r="F118" s="376">
        <v>0</v>
      </c>
      <c r="G118" s="377">
        <v>0</v>
      </c>
      <c r="H118" s="379">
        <v>0</v>
      </c>
      <c r="I118" s="376">
        <v>0</v>
      </c>
      <c r="J118" s="377">
        <v>0</v>
      </c>
      <c r="K118" s="380">
        <v>0</v>
      </c>
    </row>
    <row r="119" spans="1:11" ht="14.4" customHeight="1" thickBot="1" x14ac:dyDescent="0.35">
      <c r="A119" s="397" t="s">
        <v>339</v>
      </c>
      <c r="B119" s="381">
        <v>0.102009169451</v>
      </c>
      <c r="C119" s="381">
        <v>0</v>
      </c>
      <c r="D119" s="382">
        <v>-0.102009169451</v>
      </c>
      <c r="E119" s="388">
        <v>0</v>
      </c>
      <c r="F119" s="381">
        <v>0</v>
      </c>
      <c r="G119" s="382">
        <v>0</v>
      </c>
      <c r="H119" s="384">
        <v>0</v>
      </c>
      <c r="I119" s="381">
        <v>0</v>
      </c>
      <c r="J119" s="382">
        <v>0</v>
      </c>
      <c r="K119" s="389">
        <v>0</v>
      </c>
    </row>
    <row r="120" spans="1:11" ht="14.4" customHeight="1" thickBot="1" x14ac:dyDescent="0.35">
      <c r="A120" s="398" t="s">
        <v>340</v>
      </c>
      <c r="B120" s="376">
        <v>0.102009169451</v>
      </c>
      <c r="C120" s="376">
        <v>0</v>
      </c>
      <c r="D120" s="377">
        <v>-0.102009169451</v>
      </c>
      <c r="E120" s="378">
        <v>0</v>
      </c>
      <c r="F120" s="376">
        <v>0</v>
      </c>
      <c r="G120" s="377">
        <v>0</v>
      </c>
      <c r="H120" s="379">
        <v>0</v>
      </c>
      <c r="I120" s="376">
        <v>0</v>
      </c>
      <c r="J120" s="377">
        <v>0</v>
      </c>
      <c r="K120" s="380">
        <v>0</v>
      </c>
    </row>
    <row r="121" spans="1:11" ht="14.4" customHeight="1" thickBot="1" x14ac:dyDescent="0.35">
      <c r="A121" s="395" t="s">
        <v>341</v>
      </c>
      <c r="B121" s="376">
        <v>0</v>
      </c>
      <c r="C121" s="376">
        <v>16.817699999999999</v>
      </c>
      <c r="D121" s="377">
        <v>16.817699999999999</v>
      </c>
      <c r="E121" s="386" t="s">
        <v>228</v>
      </c>
      <c r="F121" s="376">
        <v>11.468375464729</v>
      </c>
      <c r="G121" s="377">
        <v>3.8227918215760002</v>
      </c>
      <c r="H121" s="379">
        <v>11.151300000000001</v>
      </c>
      <c r="I121" s="376">
        <v>35.566800000000001</v>
      </c>
      <c r="J121" s="377">
        <v>31.744008178423002</v>
      </c>
      <c r="K121" s="380">
        <v>3.1012936496000001</v>
      </c>
    </row>
    <row r="122" spans="1:11" ht="14.4" customHeight="1" thickBot="1" x14ac:dyDescent="0.35">
      <c r="A122" s="396" t="s">
        <v>342</v>
      </c>
      <c r="B122" s="376">
        <v>0</v>
      </c>
      <c r="C122" s="376">
        <v>0</v>
      </c>
      <c r="D122" s="377">
        <v>0</v>
      </c>
      <c r="E122" s="378">
        <v>1</v>
      </c>
      <c r="F122" s="376">
        <v>0</v>
      </c>
      <c r="G122" s="377">
        <v>0</v>
      </c>
      <c r="H122" s="379">
        <v>0</v>
      </c>
      <c r="I122" s="376">
        <v>12.35</v>
      </c>
      <c r="J122" s="377">
        <v>12.35</v>
      </c>
      <c r="K122" s="387" t="s">
        <v>239</v>
      </c>
    </row>
    <row r="123" spans="1:11" ht="14.4" customHeight="1" thickBot="1" x14ac:dyDescent="0.35">
      <c r="A123" s="400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0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398" t="s">
        <v>344</v>
      </c>
      <c r="B124" s="376">
        <v>0</v>
      </c>
      <c r="C124" s="376">
        <v>0</v>
      </c>
      <c r="D124" s="377">
        <v>0</v>
      </c>
      <c r="E124" s="378">
        <v>1</v>
      </c>
      <c r="F124" s="376">
        <v>0</v>
      </c>
      <c r="G124" s="377">
        <v>0</v>
      </c>
      <c r="H124" s="379">
        <v>0</v>
      </c>
      <c r="I124" s="376">
        <v>12.35</v>
      </c>
      <c r="J124" s="377">
        <v>12.35</v>
      </c>
      <c r="K124" s="387" t="s">
        <v>239</v>
      </c>
    </row>
    <row r="125" spans="1:11" ht="14.4" customHeight="1" thickBot="1" x14ac:dyDescent="0.35">
      <c r="A125" s="396" t="s">
        <v>345</v>
      </c>
      <c r="B125" s="376">
        <v>0</v>
      </c>
      <c r="C125" s="376">
        <v>16.817699999999999</v>
      </c>
      <c r="D125" s="377">
        <v>16.817699999999999</v>
      </c>
      <c r="E125" s="386" t="s">
        <v>228</v>
      </c>
      <c r="F125" s="376">
        <v>11.468375464729</v>
      </c>
      <c r="G125" s="377">
        <v>3.8227918215760002</v>
      </c>
      <c r="H125" s="379">
        <v>11.151300000000001</v>
      </c>
      <c r="I125" s="376">
        <v>23.216799999999999</v>
      </c>
      <c r="J125" s="377">
        <v>19.394008178423</v>
      </c>
      <c r="K125" s="380">
        <v>2.024419245027</v>
      </c>
    </row>
    <row r="126" spans="1:11" ht="14.4" customHeight="1" thickBot="1" x14ac:dyDescent="0.35">
      <c r="A126" s="397" t="s">
        <v>346</v>
      </c>
      <c r="B126" s="381">
        <v>0</v>
      </c>
      <c r="C126" s="381">
        <v>16.817699999999999</v>
      </c>
      <c r="D126" s="382">
        <v>16.817699999999999</v>
      </c>
      <c r="E126" s="383" t="s">
        <v>228</v>
      </c>
      <c r="F126" s="381">
        <v>11.468375464729</v>
      </c>
      <c r="G126" s="382">
        <v>3.8227918215760002</v>
      </c>
      <c r="H126" s="384">
        <v>11.151300000000001</v>
      </c>
      <c r="I126" s="381">
        <v>23.216799999999999</v>
      </c>
      <c r="J126" s="382">
        <v>19.394008178423</v>
      </c>
      <c r="K126" s="389">
        <v>2.024419245027</v>
      </c>
    </row>
    <row r="127" spans="1:11" ht="14.4" customHeight="1" thickBot="1" x14ac:dyDescent="0.35">
      <c r="A127" s="398" t="s">
        <v>347</v>
      </c>
      <c r="B127" s="376">
        <v>0</v>
      </c>
      <c r="C127" s="376">
        <v>2.5177</v>
      </c>
      <c r="D127" s="377">
        <v>2.5177</v>
      </c>
      <c r="E127" s="386" t="s">
        <v>228</v>
      </c>
      <c r="F127" s="376">
        <v>0</v>
      </c>
      <c r="G127" s="377">
        <v>0</v>
      </c>
      <c r="H127" s="379">
        <v>0.6613</v>
      </c>
      <c r="I127" s="376">
        <v>1.3668</v>
      </c>
      <c r="J127" s="377">
        <v>1.3668</v>
      </c>
      <c r="K127" s="387" t="s">
        <v>228</v>
      </c>
    </row>
    <row r="128" spans="1:11" ht="14.4" customHeight="1" thickBot="1" x14ac:dyDescent="0.35">
      <c r="A128" s="398" t="s">
        <v>348</v>
      </c>
      <c r="B128" s="376">
        <v>0</v>
      </c>
      <c r="C128" s="376">
        <v>9.4</v>
      </c>
      <c r="D128" s="377">
        <v>9.4</v>
      </c>
      <c r="E128" s="386" t="s">
        <v>239</v>
      </c>
      <c r="F128" s="376">
        <v>7.174370203604</v>
      </c>
      <c r="G128" s="377">
        <v>2.3914567345340001</v>
      </c>
      <c r="H128" s="379">
        <v>6</v>
      </c>
      <c r="I128" s="376">
        <v>15.8</v>
      </c>
      <c r="J128" s="377">
        <v>13.408543265464999</v>
      </c>
      <c r="K128" s="380">
        <v>2.2022839011089999</v>
      </c>
    </row>
    <row r="129" spans="1:11" ht="14.4" customHeight="1" thickBot="1" x14ac:dyDescent="0.35">
      <c r="A129" s="398" t="s">
        <v>349</v>
      </c>
      <c r="B129" s="376">
        <v>0</v>
      </c>
      <c r="C129" s="376">
        <v>4.9000000000000004</v>
      </c>
      <c r="D129" s="377">
        <v>4.9000000000000004</v>
      </c>
      <c r="E129" s="386" t="s">
        <v>239</v>
      </c>
      <c r="F129" s="376">
        <v>4.2940052611250001</v>
      </c>
      <c r="G129" s="377">
        <v>1.431335087041</v>
      </c>
      <c r="H129" s="379">
        <v>4.49</v>
      </c>
      <c r="I129" s="376">
        <v>4.49</v>
      </c>
      <c r="J129" s="377">
        <v>3.0586649129580001</v>
      </c>
      <c r="K129" s="380">
        <v>1.0456438050150001</v>
      </c>
    </row>
    <row r="130" spans="1:11" ht="14.4" customHeight="1" thickBot="1" x14ac:dyDescent="0.35">
      <c r="A130" s="398" t="s">
        <v>350</v>
      </c>
      <c r="B130" s="376">
        <v>0</v>
      </c>
      <c r="C130" s="376">
        <v>0</v>
      </c>
      <c r="D130" s="377">
        <v>0</v>
      </c>
      <c r="E130" s="386" t="s">
        <v>228</v>
      </c>
      <c r="F130" s="376">
        <v>0</v>
      </c>
      <c r="G130" s="377">
        <v>0</v>
      </c>
      <c r="H130" s="379">
        <v>0</v>
      </c>
      <c r="I130" s="376">
        <v>1.56</v>
      </c>
      <c r="J130" s="377">
        <v>1.56</v>
      </c>
      <c r="K130" s="387" t="s">
        <v>239</v>
      </c>
    </row>
    <row r="131" spans="1:11" ht="14.4" customHeight="1" thickBot="1" x14ac:dyDescent="0.35">
      <c r="A131" s="395" t="s">
        <v>351</v>
      </c>
      <c r="B131" s="376">
        <v>809.99997448694501</v>
      </c>
      <c r="C131" s="376">
        <v>1003.32107</v>
      </c>
      <c r="D131" s="377">
        <v>193.32109551305501</v>
      </c>
      <c r="E131" s="378">
        <v>1.238668026669</v>
      </c>
      <c r="F131" s="376">
        <v>605.00150925493199</v>
      </c>
      <c r="G131" s="377">
        <v>201.667169751644</v>
      </c>
      <c r="H131" s="379">
        <v>57.978009999999998</v>
      </c>
      <c r="I131" s="376">
        <v>284.56801000000002</v>
      </c>
      <c r="J131" s="377">
        <v>82.900840248354996</v>
      </c>
      <c r="K131" s="380">
        <v>0.47035917373199998</v>
      </c>
    </row>
    <row r="132" spans="1:11" ht="14.4" customHeight="1" thickBot="1" x14ac:dyDescent="0.35">
      <c r="A132" s="396" t="s">
        <v>352</v>
      </c>
      <c r="B132" s="376">
        <v>809.99997448694501</v>
      </c>
      <c r="C132" s="376">
        <v>846.35799999999995</v>
      </c>
      <c r="D132" s="377">
        <v>36.358025513054002</v>
      </c>
      <c r="E132" s="378">
        <v>1.044886452664</v>
      </c>
      <c r="F132" s="376">
        <v>605.00150925493199</v>
      </c>
      <c r="G132" s="377">
        <v>201.667169751644</v>
      </c>
      <c r="H132" s="379">
        <v>48.021000000000001</v>
      </c>
      <c r="I132" s="376">
        <v>274.61099999999999</v>
      </c>
      <c r="J132" s="377">
        <v>72.943830248354999</v>
      </c>
      <c r="K132" s="380">
        <v>0.45390134702000001</v>
      </c>
    </row>
    <row r="133" spans="1:11" ht="14.4" customHeight="1" thickBot="1" x14ac:dyDescent="0.35">
      <c r="A133" s="397" t="s">
        <v>353</v>
      </c>
      <c r="B133" s="381">
        <v>809.99997448694501</v>
      </c>
      <c r="C133" s="381">
        <v>827.38599999999997</v>
      </c>
      <c r="D133" s="382">
        <v>17.386025513054001</v>
      </c>
      <c r="E133" s="388">
        <v>1.021464229704</v>
      </c>
      <c r="F133" s="381">
        <v>605.00150925493199</v>
      </c>
      <c r="G133" s="382">
        <v>201.667169751644</v>
      </c>
      <c r="H133" s="384">
        <v>48.021000000000001</v>
      </c>
      <c r="I133" s="381">
        <v>194.46600000000001</v>
      </c>
      <c r="J133" s="382">
        <v>-7.2011697516439996</v>
      </c>
      <c r="K133" s="389">
        <v>0.32143060310600002</v>
      </c>
    </row>
    <row r="134" spans="1:11" ht="14.4" customHeight="1" thickBot="1" x14ac:dyDescent="0.35">
      <c r="A134" s="398" t="s">
        <v>354</v>
      </c>
      <c r="B134" s="376">
        <v>66.999997889661003</v>
      </c>
      <c r="C134" s="376">
        <v>69.561000000000007</v>
      </c>
      <c r="D134" s="377">
        <v>2.5610021103379998</v>
      </c>
      <c r="E134" s="378">
        <v>1.038223913298</v>
      </c>
      <c r="F134" s="376">
        <v>77.000192086991007</v>
      </c>
      <c r="G134" s="377">
        <v>25.666730695662999</v>
      </c>
      <c r="H134" s="379">
        <v>6.41</v>
      </c>
      <c r="I134" s="376">
        <v>25.64</v>
      </c>
      <c r="J134" s="377">
        <v>-2.6730695663000001E-2</v>
      </c>
      <c r="K134" s="380">
        <v>0.332986182307</v>
      </c>
    </row>
    <row r="135" spans="1:11" ht="14.4" customHeight="1" thickBot="1" x14ac:dyDescent="0.35">
      <c r="A135" s="398" t="s">
        <v>355</v>
      </c>
      <c r="B135" s="376">
        <v>572.999981951878</v>
      </c>
      <c r="C135" s="376">
        <v>572.88300000000004</v>
      </c>
      <c r="D135" s="377">
        <v>-0.116981951877</v>
      </c>
      <c r="E135" s="378">
        <v>0.99979584300900004</v>
      </c>
      <c r="F135" s="376">
        <v>291.00072593914899</v>
      </c>
      <c r="G135" s="377">
        <v>97.000241979715994</v>
      </c>
      <c r="H135" s="379">
        <v>21.847999999999999</v>
      </c>
      <c r="I135" s="376">
        <v>89.774000000000001</v>
      </c>
      <c r="J135" s="377">
        <v>-7.2262419797159998</v>
      </c>
      <c r="K135" s="380">
        <v>0.30850094861499999</v>
      </c>
    </row>
    <row r="136" spans="1:11" ht="14.4" customHeight="1" thickBot="1" x14ac:dyDescent="0.35">
      <c r="A136" s="398" t="s">
        <v>356</v>
      </c>
      <c r="B136" s="376">
        <v>41.999998677100997</v>
      </c>
      <c r="C136" s="376">
        <v>63.832000000000001</v>
      </c>
      <c r="D136" s="377">
        <v>21.832001322899</v>
      </c>
      <c r="E136" s="378">
        <v>1.5198095716790001</v>
      </c>
      <c r="F136" s="376">
        <v>117.000291872441</v>
      </c>
      <c r="G136" s="377">
        <v>39.000097290813002</v>
      </c>
      <c r="H136" s="379">
        <v>9.7810000000000006</v>
      </c>
      <c r="I136" s="376">
        <v>39.124000000000002</v>
      </c>
      <c r="J136" s="377">
        <v>0.12390270918600001</v>
      </c>
      <c r="K136" s="380">
        <v>0.33439232820499998</v>
      </c>
    </row>
    <row r="137" spans="1:11" ht="14.4" customHeight="1" thickBot="1" x14ac:dyDescent="0.35">
      <c r="A137" s="398" t="s">
        <v>357</v>
      </c>
      <c r="B137" s="376">
        <v>127.999995968305</v>
      </c>
      <c r="C137" s="376">
        <v>121.11</v>
      </c>
      <c r="D137" s="377">
        <v>-6.8899959683049996</v>
      </c>
      <c r="E137" s="378">
        <v>0.94617190480199997</v>
      </c>
      <c r="F137" s="376">
        <v>120.00029935635</v>
      </c>
      <c r="G137" s="377">
        <v>40.000099785449997</v>
      </c>
      <c r="H137" s="379">
        <v>9.9819999999999993</v>
      </c>
      <c r="I137" s="376">
        <v>39.927999999999997</v>
      </c>
      <c r="J137" s="377">
        <v>-7.2099785449999995E-2</v>
      </c>
      <c r="K137" s="380">
        <v>0.33273250328600001</v>
      </c>
    </row>
    <row r="138" spans="1:11" ht="14.4" customHeight="1" thickBot="1" x14ac:dyDescent="0.35">
      <c r="A138" s="397" t="s">
        <v>358</v>
      </c>
      <c r="B138" s="381">
        <v>0</v>
      </c>
      <c r="C138" s="381">
        <v>18.972000000000001</v>
      </c>
      <c r="D138" s="382">
        <v>18.972000000000001</v>
      </c>
      <c r="E138" s="383" t="s">
        <v>228</v>
      </c>
      <c r="F138" s="381">
        <v>0</v>
      </c>
      <c r="G138" s="382">
        <v>0</v>
      </c>
      <c r="H138" s="384">
        <v>0</v>
      </c>
      <c r="I138" s="381">
        <v>80.144999999999996</v>
      </c>
      <c r="J138" s="382">
        <v>80.144999999999996</v>
      </c>
      <c r="K138" s="385" t="s">
        <v>228</v>
      </c>
    </row>
    <row r="139" spans="1:11" ht="14.4" customHeight="1" thickBot="1" x14ac:dyDescent="0.35">
      <c r="A139" s="398" t="s">
        <v>359</v>
      </c>
      <c r="B139" s="376">
        <v>0</v>
      </c>
      <c r="C139" s="376">
        <v>2.7370000000000001</v>
      </c>
      <c r="D139" s="377">
        <v>2.7370000000000001</v>
      </c>
      <c r="E139" s="386" t="s">
        <v>228</v>
      </c>
      <c r="F139" s="376">
        <v>0</v>
      </c>
      <c r="G139" s="377">
        <v>0</v>
      </c>
      <c r="H139" s="379">
        <v>0</v>
      </c>
      <c r="I139" s="376">
        <v>80.144999999999996</v>
      </c>
      <c r="J139" s="377">
        <v>80.144999999999996</v>
      </c>
      <c r="K139" s="387" t="s">
        <v>228</v>
      </c>
    </row>
    <row r="140" spans="1:11" ht="14.4" customHeight="1" thickBot="1" x14ac:dyDescent="0.35">
      <c r="A140" s="398" t="s">
        <v>360</v>
      </c>
      <c r="B140" s="376">
        <v>0</v>
      </c>
      <c r="C140" s="376">
        <v>16.234999999999999</v>
      </c>
      <c r="D140" s="377">
        <v>16.234999999999999</v>
      </c>
      <c r="E140" s="386" t="s">
        <v>239</v>
      </c>
      <c r="F140" s="376">
        <v>0</v>
      </c>
      <c r="G140" s="377">
        <v>0</v>
      </c>
      <c r="H140" s="379">
        <v>0</v>
      </c>
      <c r="I140" s="376">
        <v>0</v>
      </c>
      <c r="J140" s="377">
        <v>0</v>
      </c>
      <c r="K140" s="387" t="s">
        <v>228</v>
      </c>
    </row>
    <row r="141" spans="1:11" ht="14.4" customHeight="1" thickBot="1" x14ac:dyDescent="0.35">
      <c r="A141" s="396" t="s">
        <v>361</v>
      </c>
      <c r="B141" s="376">
        <v>0</v>
      </c>
      <c r="C141" s="376">
        <v>156.96306999999999</v>
      </c>
      <c r="D141" s="377">
        <v>156.96306999999999</v>
      </c>
      <c r="E141" s="386" t="s">
        <v>228</v>
      </c>
      <c r="F141" s="376">
        <v>0</v>
      </c>
      <c r="G141" s="377">
        <v>0</v>
      </c>
      <c r="H141" s="379">
        <v>9.9570100000000004</v>
      </c>
      <c r="I141" s="376">
        <v>9.9570100000000004</v>
      </c>
      <c r="J141" s="377">
        <v>9.9570100000000004</v>
      </c>
      <c r="K141" s="387" t="s">
        <v>228</v>
      </c>
    </row>
    <row r="142" spans="1:11" ht="14.4" customHeight="1" thickBot="1" x14ac:dyDescent="0.35">
      <c r="A142" s="397" t="s">
        <v>362</v>
      </c>
      <c r="B142" s="381">
        <v>0</v>
      </c>
      <c r="C142" s="381">
        <v>41.79759</v>
      </c>
      <c r="D142" s="382">
        <v>41.79759</v>
      </c>
      <c r="E142" s="383" t="s">
        <v>228</v>
      </c>
      <c r="F142" s="381">
        <v>0</v>
      </c>
      <c r="G142" s="382">
        <v>0</v>
      </c>
      <c r="H142" s="384">
        <v>3.0600100000000001</v>
      </c>
      <c r="I142" s="381">
        <v>3.0600100000000001</v>
      </c>
      <c r="J142" s="382">
        <v>3.0600100000000001</v>
      </c>
      <c r="K142" s="385" t="s">
        <v>228</v>
      </c>
    </row>
    <row r="143" spans="1:11" ht="14.4" customHeight="1" thickBot="1" x14ac:dyDescent="0.35">
      <c r="A143" s="398" t="s">
        <v>363</v>
      </c>
      <c r="B143" s="376">
        <v>0</v>
      </c>
      <c r="C143" s="376">
        <v>7.8570900000000004</v>
      </c>
      <c r="D143" s="377">
        <v>7.8570900000000004</v>
      </c>
      <c r="E143" s="386" t="s">
        <v>239</v>
      </c>
      <c r="F143" s="376">
        <v>0</v>
      </c>
      <c r="G143" s="377">
        <v>0</v>
      </c>
      <c r="H143" s="379">
        <v>3.0600100000000001</v>
      </c>
      <c r="I143" s="376">
        <v>3.0600100000000001</v>
      </c>
      <c r="J143" s="377">
        <v>3.0600100000000001</v>
      </c>
      <c r="K143" s="387" t="s">
        <v>228</v>
      </c>
    </row>
    <row r="144" spans="1:11" ht="14.4" customHeight="1" thickBot="1" x14ac:dyDescent="0.35">
      <c r="A144" s="398" t="s">
        <v>364</v>
      </c>
      <c r="B144" s="376">
        <v>0</v>
      </c>
      <c r="C144" s="376">
        <v>33.9405</v>
      </c>
      <c r="D144" s="377">
        <v>33.9405</v>
      </c>
      <c r="E144" s="386" t="s">
        <v>228</v>
      </c>
      <c r="F144" s="376">
        <v>0</v>
      </c>
      <c r="G144" s="377">
        <v>0</v>
      </c>
      <c r="H144" s="379">
        <v>0</v>
      </c>
      <c r="I144" s="376">
        <v>0</v>
      </c>
      <c r="J144" s="377">
        <v>0</v>
      </c>
      <c r="K144" s="387" t="s">
        <v>228</v>
      </c>
    </row>
    <row r="145" spans="1:11" ht="14.4" customHeight="1" thickBot="1" x14ac:dyDescent="0.35">
      <c r="A145" s="397" t="s">
        <v>365</v>
      </c>
      <c r="B145" s="381">
        <v>0</v>
      </c>
      <c r="C145" s="381">
        <v>115.16548</v>
      </c>
      <c r="D145" s="382">
        <v>115.16548</v>
      </c>
      <c r="E145" s="383" t="s">
        <v>239</v>
      </c>
      <c r="F145" s="381">
        <v>0</v>
      </c>
      <c r="G145" s="382">
        <v>0</v>
      </c>
      <c r="H145" s="384">
        <v>6.8970000000000002</v>
      </c>
      <c r="I145" s="381">
        <v>6.8970000000000002</v>
      </c>
      <c r="J145" s="382">
        <v>6.8970000000000002</v>
      </c>
      <c r="K145" s="385" t="s">
        <v>228</v>
      </c>
    </row>
    <row r="146" spans="1:11" ht="14.4" customHeight="1" thickBot="1" x14ac:dyDescent="0.35">
      <c r="A146" s="398" t="s">
        <v>366</v>
      </c>
      <c r="B146" s="376">
        <v>0</v>
      </c>
      <c r="C146" s="376">
        <v>115.16548</v>
      </c>
      <c r="D146" s="377">
        <v>115.16548</v>
      </c>
      <c r="E146" s="386" t="s">
        <v>239</v>
      </c>
      <c r="F146" s="376">
        <v>0</v>
      </c>
      <c r="G146" s="377">
        <v>0</v>
      </c>
      <c r="H146" s="379">
        <v>6.8970000000000002</v>
      </c>
      <c r="I146" s="376">
        <v>6.8970000000000002</v>
      </c>
      <c r="J146" s="377">
        <v>6.8970000000000002</v>
      </c>
      <c r="K146" s="387" t="s">
        <v>228</v>
      </c>
    </row>
    <row r="147" spans="1:11" ht="14.4" customHeight="1" thickBot="1" x14ac:dyDescent="0.35">
      <c r="A147" s="394" t="s">
        <v>367</v>
      </c>
      <c r="B147" s="376">
        <v>31921.5512290064</v>
      </c>
      <c r="C147" s="376">
        <v>30524.14892</v>
      </c>
      <c r="D147" s="377">
        <v>-1397.4023090063599</v>
      </c>
      <c r="E147" s="378">
        <v>0.95622385958</v>
      </c>
      <c r="F147" s="376">
        <v>30048.153771825899</v>
      </c>
      <c r="G147" s="377">
        <v>10016.0512572753</v>
      </c>
      <c r="H147" s="379">
        <v>3099.3264100000001</v>
      </c>
      <c r="I147" s="376">
        <v>11310.305829999999</v>
      </c>
      <c r="J147" s="377">
        <v>1294.25457272471</v>
      </c>
      <c r="K147" s="380">
        <v>0.37640601535399998</v>
      </c>
    </row>
    <row r="148" spans="1:11" ht="14.4" customHeight="1" thickBot="1" x14ac:dyDescent="0.35">
      <c r="A148" s="395" t="s">
        <v>368</v>
      </c>
      <c r="B148" s="376">
        <v>31753.5512290064</v>
      </c>
      <c r="C148" s="376">
        <v>30164.274860000001</v>
      </c>
      <c r="D148" s="377">
        <v>-1589.27636900636</v>
      </c>
      <c r="E148" s="378">
        <v>0.94994964948799998</v>
      </c>
      <c r="F148" s="376">
        <v>29754.1097563564</v>
      </c>
      <c r="G148" s="377">
        <v>9918.0365854521497</v>
      </c>
      <c r="H148" s="379">
        <v>3084.3603699999999</v>
      </c>
      <c r="I148" s="376">
        <v>11181.221809999999</v>
      </c>
      <c r="J148" s="377">
        <v>1263.1852245478501</v>
      </c>
      <c r="K148" s="380">
        <v>0.37578747613500002</v>
      </c>
    </row>
    <row r="149" spans="1:11" ht="14.4" customHeight="1" thickBot="1" x14ac:dyDescent="0.35">
      <c r="A149" s="396" t="s">
        <v>369</v>
      </c>
      <c r="B149" s="376">
        <v>31753.5512290064</v>
      </c>
      <c r="C149" s="376">
        <v>30164.274860000001</v>
      </c>
      <c r="D149" s="377">
        <v>-1589.27636900636</v>
      </c>
      <c r="E149" s="378">
        <v>0.94994964948799998</v>
      </c>
      <c r="F149" s="376">
        <v>29754.1097563564</v>
      </c>
      <c r="G149" s="377">
        <v>9918.0365854521497</v>
      </c>
      <c r="H149" s="379">
        <v>3084.3603699999999</v>
      </c>
      <c r="I149" s="376">
        <v>11181.221809999999</v>
      </c>
      <c r="J149" s="377">
        <v>1263.1852245478501</v>
      </c>
      <c r="K149" s="380">
        <v>0.37578747613500002</v>
      </c>
    </row>
    <row r="150" spans="1:11" ht="14.4" customHeight="1" thickBot="1" x14ac:dyDescent="0.35">
      <c r="A150" s="397" t="s">
        <v>370</v>
      </c>
      <c r="B150" s="381">
        <v>10546.551229000799</v>
      </c>
      <c r="C150" s="381">
        <v>10134.549059999999</v>
      </c>
      <c r="D150" s="382">
        <v>-412.00216900082501</v>
      </c>
      <c r="E150" s="388">
        <v>0.96093489140999999</v>
      </c>
      <c r="F150" s="381">
        <v>10078.3264069741</v>
      </c>
      <c r="G150" s="382">
        <v>3359.4421356580201</v>
      </c>
      <c r="H150" s="384">
        <v>927.21428000000003</v>
      </c>
      <c r="I150" s="381">
        <v>3556.7731199999998</v>
      </c>
      <c r="J150" s="382">
        <v>197.330984341983</v>
      </c>
      <c r="K150" s="389">
        <v>0.35291307071900002</v>
      </c>
    </row>
    <row r="151" spans="1:11" ht="14.4" customHeight="1" thickBot="1" x14ac:dyDescent="0.35">
      <c r="A151" s="398" t="s">
        <v>371</v>
      </c>
      <c r="B151" s="376">
        <v>4.5512290008239997</v>
      </c>
      <c r="C151" s="376">
        <v>2.1486399999999999</v>
      </c>
      <c r="D151" s="377">
        <v>-2.4025890008239998</v>
      </c>
      <c r="E151" s="378">
        <v>0.472101052179</v>
      </c>
      <c r="F151" s="376">
        <v>2.3760253773320001</v>
      </c>
      <c r="G151" s="377">
        <v>0.79200845910999995</v>
      </c>
      <c r="H151" s="379">
        <v>0.16528000000000001</v>
      </c>
      <c r="I151" s="376">
        <v>0.16528000000000001</v>
      </c>
      <c r="J151" s="377">
        <v>-0.62672845910999997</v>
      </c>
      <c r="K151" s="380">
        <v>6.9561546596000001E-2</v>
      </c>
    </row>
    <row r="152" spans="1:11" ht="14.4" customHeight="1" thickBot="1" x14ac:dyDescent="0.35">
      <c r="A152" s="398" t="s">
        <v>372</v>
      </c>
      <c r="B152" s="376">
        <v>46</v>
      </c>
      <c r="C152" s="376">
        <v>45.496000000000002</v>
      </c>
      <c r="D152" s="377">
        <v>-0.504</v>
      </c>
      <c r="E152" s="378">
        <v>0.98904347826000005</v>
      </c>
      <c r="F152" s="376">
        <v>27.565708133326002</v>
      </c>
      <c r="G152" s="377">
        <v>9.1885693777749999</v>
      </c>
      <c r="H152" s="379">
        <v>3.9180000000000001</v>
      </c>
      <c r="I152" s="376">
        <v>14.978999999999999</v>
      </c>
      <c r="J152" s="377">
        <v>5.7904306222240001</v>
      </c>
      <c r="K152" s="380">
        <v>0.543392534215</v>
      </c>
    </row>
    <row r="153" spans="1:11" ht="14.4" customHeight="1" thickBot="1" x14ac:dyDescent="0.35">
      <c r="A153" s="398" t="s">
        <v>373</v>
      </c>
      <c r="B153" s="376">
        <v>10496</v>
      </c>
      <c r="C153" s="376">
        <v>10086.904420000001</v>
      </c>
      <c r="D153" s="377">
        <v>-409.09558000000101</v>
      </c>
      <c r="E153" s="378">
        <v>0.96102366806399997</v>
      </c>
      <c r="F153" s="376">
        <v>10048.384673463401</v>
      </c>
      <c r="G153" s="377">
        <v>3349.4615578211301</v>
      </c>
      <c r="H153" s="379">
        <v>923.13099999999997</v>
      </c>
      <c r="I153" s="376">
        <v>3541.6288399999999</v>
      </c>
      <c r="J153" s="377">
        <v>192.16728217886899</v>
      </c>
      <c r="K153" s="380">
        <v>0.35245752975099998</v>
      </c>
    </row>
    <row r="154" spans="1:11" ht="14.4" customHeight="1" thickBot="1" x14ac:dyDescent="0.35">
      <c r="A154" s="397" t="s">
        <v>374</v>
      </c>
      <c r="B154" s="381">
        <v>6527.0000000017099</v>
      </c>
      <c r="C154" s="381">
        <v>6101.6289999999999</v>
      </c>
      <c r="D154" s="382">
        <v>-425.371000001705</v>
      </c>
      <c r="E154" s="388">
        <v>0.93482901792499995</v>
      </c>
      <c r="F154" s="381">
        <v>6252.7820034762099</v>
      </c>
      <c r="G154" s="382">
        <v>2084.2606678254001</v>
      </c>
      <c r="H154" s="384">
        <v>647.99199999999996</v>
      </c>
      <c r="I154" s="381">
        <v>2341.7166000000002</v>
      </c>
      <c r="J154" s="382">
        <v>257.455932174596</v>
      </c>
      <c r="K154" s="389">
        <v>0.37450795480999999</v>
      </c>
    </row>
    <row r="155" spans="1:11" ht="14.4" customHeight="1" thickBot="1" x14ac:dyDescent="0.35">
      <c r="A155" s="398" t="s">
        <v>375</v>
      </c>
      <c r="B155" s="376">
        <v>6512.0000000016998</v>
      </c>
      <c r="C155" s="376">
        <v>6096.1769999999997</v>
      </c>
      <c r="D155" s="377">
        <v>-415.82300000170198</v>
      </c>
      <c r="E155" s="378">
        <v>0.93614511670699996</v>
      </c>
      <c r="F155" s="376">
        <v>6241.00062577669</v>
      </c>
      <c r="G155" s="377">
        <v>2080.33354192556</v>
      </c>
      <c r="H155" s="379">
        <v>647.99199999999996</v>
      </c>
      <c r="I155" s="376">
        <v>2341.1765999999998</v>
      </c>
      <c r="J155" s="377">
        <v>260.84305807443701</v>
      </c>
      <c r="K155" s="380">
        <v>0.37512840334100001</v>
      </c>
    </row>
    <row r="156" spans="1:11" ht="14.4" customHeight="1" thickBot="1" x14ac:dyDescent="0.35">
      <c r="A156" s="398" t="s">
        <v>376</v>
      </c>
      <c r="B156" s="376">
        <v>15.000000000003</v>
      </c>
      <c r="C156" s="376">
        <v>5.452</v>
      </c>
      <c r="D156" s="377">
        <v>-9.5480000000030003</v>
      </c>
      <c r="E156" s="378">
        <v>0.36346666666600003</v>
      </c>
      <c r="F156" s="376">
        <v>11.781377699521</v>
      </c>
      <c r="G156" s="377">
        <v>3.92712589984</v>
      </c>
      <c r="H156" s="379">
        <v>0</v>
      </c>
      <c r="I156" s="376">
        <v>0.54</v>
      </c>
      <c r="J156" s="377">
        <v>-3.38712589984</v>
      </c>
      <c r="K156" s="380">
        <v>4.583504695E-2</v>
      </c>
    </row>
    <row r="157" spans="1:11" ht="14.4" customHeight="1" thickBot="1" x14ac:dyDescent="0.35">
      <c r="A157" s="397" t="s">
        <v>377</v>
      </c>
      <c r="B157" s="381">
        <v>14680.0000000038</v>
      </c>
      <c r="C157" s="381">
        <v>13928.096799999999</v>
      </c>
      <c r="D157" s="382">
        <v>-751.90320000383099</v>
      </c>
      <c r="E157" s="388">
        <v>0.94878043596700001</v>
      </c>
      <c r="F157" s="381">
        <v>13423.001345906199</v>
      </c>
      <c r="G157" s="382">
        <v>4474.3337819687304</v>
      </c>
      <c r="H157" s="384">
        <v>1523.0435500000001</v>
      </c>
      <c r="I157" s="381">
        <v>5296.6215499999998</v>
      </c>
      <c r="J157" s="382">
        <v>822.28776803127096</v>
      </c>
      <c r="K157" s="389">
        <v>0.39459293890399999</v>
      </c>
    </row>
    <row r="158" spans="1:11" ht="14.4" customHeight="1" thickBot="1" x14ac:dyDescent="0.35">
      <c r="A158" s="398" t="s">
        <v>378</v>
      </c>
      <c r="B158" s="376">
        <v>14680.0000000038</v>
      </c>
      <c r="C158" s="376">
        <v>13928.096799999999</v>
      </c>
      <c r="D158" s="377">
        <v>-751.90320000383099</v>
      </c>
      <c r="E158" s="378">
        <v>0.94878043596700001</v>
      </c>
      <c r="F158" s="376">
        <v>13423.001345906199</v>
      </c>
      <c r="G158" s="377">
        <v>4474.3337819687304</v>
      </c>
      <c r="H158" s="379">
        <v>1523.0435500000001</v>
      </c>
      <c r="I158" s="376">
        <v>5296.6215499999998</v>
      </c>
      <c r="J158" s="377">
        <v>822.28776803127096</v>
      </c>
      <c r="K158" s="380">
        <v>0.39459293890399999</v>
      </c>
    </row>
    <row r="159" spans="1:11" ht="14.4" customHeight="1" thickBot="1" x14ac:dyDescent="0.35">
      <c r="A159" s="397" t="s">
        <v>379</v>
      </c>
      <c r="B159" s="381">
        <v>0</v>
      </c>
      <c r="C159" s="381">
        <v>0</v>
      </c>
      <c r="D159" s="382">
        <v>0</v>
      </c>
      <c r="E159" s="388">
        <v>1</v>
      </c>
      <c r="F159" s="381">
        <v>0</v>
      </c>
      <c r="G159" s="382">
        <v>0</v>
      </c>
      <c r="H159" s="384">
        <v>-13.88946</v>
      </c>
      <c r="I159" s="381">
        <v>-13.88946</v>
      </c>
      <c r="J159" s="382">
        <v>-13.88946</v>
      </c>
      <c r="K159" s="385" t="s">
        <v>239</v>
      </c>
    </row>
    <row r="160" spans="1:11" ht="14.4" customHeight="1" thickBot="1" x14ac:dyDescent="0.35">
      <c r="A160" s="398" t="s">
        <v>380</v>
      </c>
      <c r="B160" s="376">
        <v>0</v>
      </c>
      <c r="C160" s="376">
        <v>0</v>
      </c>
      <c r="D160" s="377">
        <v>0</v>
      </c>
      <c r="E160" s="378">
        <v>1</v>
      </c>
      <c r="F160" s="376">
        <v>0</v>
      </c>
      <c r="G160" s="377">
        <v>0</v>
      </c>
      <c r="H160" s="379">
        <v>-13.88946</v>
      </c>
      <c r="I160" s="376">
        <v>-13.88946</v>
      </c>
      <c r="J160" s="377">
        <v>-13.88946</v>
      </c>
      <c r="K160" s="387" t="s">
        <v>239</v>
      </c>
    </row>
    <row r="161" spans="1:11" ht="14.4" customHeight="1" thickBot="1" x14ac:dyDescent="0.35">
      <c r="A161" s="395" t="s">
        <v>381</v>
      </c>
      <c r="B161" s="376">
        <v>168</v>
      </c>
      <c r="C161" s="376">
        <v>359.87405999999999</v>
      </c>
      <c r="D161" s="377">
        <v>191.87405999999999</v>
      </c>
      <c r="E161" s="378">
        <v>2.1421074999999998</v>
      </c>
      <c r="F161" s="376">
        <v>294.04401546941898</v>
      </c>
      <c r="G161" s="377">
        <v>98.014671823138997</v>
      </c>
      <c r="H161" s="379">
        <v>14.96604</v>
      </c>
      <c r="I161" s="376">
        <v>129.08402000000001</v>
      </c>
      <c r="J161" s="377">
        <v>31.06934817686</v>
      </c>
      <c r="K161" s="380">
        <v>0.43899556940099999</v>
      </c>
    </row>
    <row r="162" spans="1:11" ht="14.4" customHeight="1" thickBot="1" x14ac:dyDescent="0.35">
      <c r="A162" s="401" t="s">
        <v>382</v>
      </c>
      <c r="B162" s="381">
        <v>168</v>
      </c>
      <c r="C162" s="381">
        <v>359.87405999999999</v>
      </c>
      <c r="D162" s="382">
        <v>191.87405999999999</v>
      </c>
      <c r="E162" s="388">
        <v>2.1421074999999998</v>
      </c>
      <c r="F162" s="381">
        <v>294.04401546941898</v>
      </c>
      <c r="G162" s="382">
        <v>98.014671823138997</v>
      </c>
      <c r="H162" s="384">
        <v>14.96604</v>
      </c>
      <c r="I162" s="381">
        <v>129.08402000000001</v>
      </c>
      <c r="J162" s="382">
        <v>31.06934817686</v>
      </c>
      <c r="K162" s="389">
        <v>0.43899556940099999</v>
      </c>
    </row>
    <row r="163" spans="1:11" ht="14.4" customHeight="1" thickBot="1" x14ac:dyDescent="0.35">
      <c r="A163" s="397" t="s">
        <v>383</v>
      </c>
      <c r="B163" s="381">
        <v>0</v>
      </c>
      <c r="C163" s="381">
        <v>2.7837100000000001</v>
      </c>
      <c r="D163" s="382">
        <v>2.7837100000000001</v>
      </c>
      <c r="E163" s="383" t="s">
        <v>228</v>
      </c>
      <c r="F163" s="381">
        <v>0</v>
      </c>
      <c r="G163" s="382">
        <v>0</v>
      </c>
      <c r="H163" s="384">
        <v>3.0000000000000001E-5</v>
      </c>
      <c r="I163" s="381">
        <v>12.350210000000001</v>
      </c>
      <c r="J163" s="382">
        <v>12.350210000000001</v>
      </c>
      <c r="K163" s="385" t="s">
        <v>228</v>
      </c>
    </row>
    <row r="164" spans="1:11" ht="14.4" customHeight="1" thickBot="1" x14ac:dyDescent="0.35">
      <c r="A164" s="398" t="s">
        <v>384</v>
      </c>
      <c r="B164" s="376">
        <v>0</v>
      </c>
      <c r="C164" s="376">
        <v>7.1000000000000002E-4</v>
      </c>
      <c r="D164" s="377">
        <v>7.1000000000000002E-4</v>
      </c>
      <c r="E164" s="386" t="s">
        <v>228</v>
      </c>
      <c r="F164" s="376">
        <v>0</v>
      </c>
      <c r="G164" s="377">
        <v>0</v>
      </c>
      <c r="H164" s="379">
        <v>3.0000000000000001E-5</v>
      </c>
      <c r="I164" s="376">
        <v>2.1000000000000001E-4</v>
      </c>
      <c r="J164" s="377">
        <v>2.1000000000000001E-4</v>
      </c>
      <c r="K164" s="387" t="s">
        <v>228</v>
      </c>
    </row>
    <row r="165" spans="1:11" ht="14.4" customHeight="1" thickBot="1" x14ac:dyDescent="0.35">
      <c r="A165" s="398" t="s">
        <v>385</v>
      </c>
      <c r="B165" s="376">
        <v>0</v>
      </c>
      <c r="C165" s="376">
        <v>2.7829999999999999</v>
      </c>
      <c r="D165" s="377">
        <v>2.7829999999999999</v>
      </c>
      <c r="E165" s="386" t="s">
        <v>239</v>
      </c>
      <c r="F165" s="376">
        <v>0</v>
      </c>
      <c r="G165" s="377">
        <v>0</v>
      </c>
      <c r="H165" s="379">
        <v>0</v>
      </c>
      <c r="I165" s="376">
        <v>12.35</v>
      </c>
      <c r="J165" s="377">
        <v>12.35</v>
      </c>
      <c r="K165" s="387" t="s">
        <v>239</v>
      </c>
    </row>
    <row r="166" spans="1:11" ht="14.4" customHeight="1" thickBot="1" x14ac:dyDescent="0.35">
      <c r="A166" s="397" t="s">
        <v>386</v>
      </c>
      <c r="B166" s="381">
        <v>168</v>
      </c>
      <c r="C166" s="381">
        <v>357.09035</v>
      </c>
      <c r="D166" s="382">
        <v>189.09035</v>
      </c>
      <c r="E166" s="388">
        <v>2.1255377976190002</v>
      </c>
      <c r="F166" s="381">
        <v>294.04401546941898</v>
      </c>
      <c r="G166" s="382">
        <v>98.014671823138997</v>
      </c>
      <c r="H166" s="384">
        <v>14.966010000000001</v>
      </c>
      <c r="I166" s="381">
        <v>116.73381000000001</v>
      </c>
      <c r="J166" s="382">
        <v>18.71913817686</v>
      </c>
      <c r="K166" s="389">
        <v>0.396994340502</v>
      </c>
    </row>
    <row r="167" spans="1:11" ht="14.4" customHeight="1" thickBot="1" x14ac:dyDescent="0.35">
      <c r="A167" s="398" t="s">
        <v>387</v>
      </c>
      <c r="B167" s="376">
        <v>0</v>
      </c>
      <c r="C167" s="376">
        <v>1.7190000000000001</v>
      </c>
      <c r="D167" s="377">
        <v>1.7190000000000001</v>
      </c>
      <c r="E167" s="386" t="s">
        <v>228</v>
      </c>
      <c r="F167" s="376">
        <v>1.674890349697</v>
      </c>
      <c r="G167" s="377">
        <v>0.55829678323200005</v>
      </c>
      <c r="H167" s="379">
        <v>0.09</v>
      </c>
      <c r="I167" s="376">
        <v>0.45300000000000001</v>
      </c>
      <c r="J167" s="377">
        <v>-0.10529678323199999</v>
      </c>
      <c r="K167" s="380">
        <v>0.27046546663799997</v>
      </c>
    </row>
    <row r="168" spans="1:11" ht="14.4" customHeight="1" thickBot="1" x14ac:dyDescent="0.35">
      <c r="A168" s="398" t="s">
        <v>388</v>
      </c>
      <c r="B168" s="376">
        <v>168</v>
      </c>
      <c r="C168" s="376">
        <v>355.37135000000001</v>
      </c>
      <c r="D168" s="377">
        <v>187.37135000000001</v>
      </c>
      <c r="E168" s="378">
        <v>2.1153056547609999</v>
      </c>
      <c r="F168" s="376">
        <v>292.36912511972201</v>
      </c>
      <c r="G168" s="377">
        <v>97.456375039907002</v>
      </c>
      <c r="H168" s="379">
        <v>14.876010000000001</v>
      </c>
      <c r="I168" s="376">
        <v>116.28081</v>
      </c>
      <c r="J168" s="377">
        <v>18.824434960091999</v>
      </c>
      <c r="K168" s="380">
        <v>0.39771918444600002</v>
      </c>
    </row>
    <row r="169" spans="1:11" ht="14.4" customHeight="1" thickBot="1" x14ac:dyDescent="0.35">
      <c r="A169" s="394" t="s">
        <v>389</v>
      </c>
      <c r="B169" s="376">
        <v>3582.4806220491801</v>
      </c>
      <c r="C169" s="376">
        <v>3465.1840499999998</v>
      </c>
      <c r="D169" s="377">
        <v>-117.29657204917901</v>
      </c>
      <c r="E169" s="378">
        <v>0.96725828150199999</v>
      </c>
      <c r="F169" s="376">
        <v>0</v>
      </c>
      <c r="G169" s="377">
        <v>0</v>
      </c>
      <c r="H169" s="379">
        <v>305.98253999999997</v>
      </c>
      <c r="I169" s="376">
        <v>1153.9647500000001</v>
      </c>
      <c r="J169" s="377">
        <v>1153.9647500000001</v>
      </c>
      <c r="K169" s="387" t="s">
        <v>239</v>
      </c>
    </row>
    <row r="170" spans="1:11" ht="14.4" customHeight="1" thickBot="1" x14ac:dyDescent="0.35">
      <c r="A170" s="399" t="s">
        <v>390</v>
      </c>
      <c r="B170" s="381">
        <v>3582.4806220491801</v>
      </c>
      <c r="C170" s="381">
        <v>3465.1840499999998</v>
      </c>
      <c r="D170" s="382">
        <v>-117.29657204917901</v>
      </c>
      <c r="E170" s="388">
        <v>0.96725828150199999</v>
      </c>
      <c r="F170" s="381">
        <v>0</v>
      </c>
      <c r="G170" s="382">
        <v>0</v>
      </c>
      <c r="H170" s="384">
        <v>305.98253999999997</v>
      </c>
      <c r="I170" s="381">
        <v>1153.9647500000001</v>
      </c>
      <c r="J170" s="382">
        <v>1153.9647500000001</v>
      </c>
      <c r="K170" s="385" t="s">
        <v>239</v>
      </c>
    </row>
    <row r="171" spans="1:11" ht="14.4" customHeight="1" thickBot="1" x14ac:dyDescent="0.35">
      <c r="A171" s="401" t="s">
        <v>41</v>
      </c>
      <c r="B171" s="381">
        <v>3582.4806220491801</v>
      </c>
      <c r="C171" s="381">
        <v>3465.1840499999998</v>
      </c>
      <c r="D171" s="382">
        <v>-117.29657204917901</v>
      </c>
      <c r="E171" s="388">
        <v>0.96725828150199999</v>
      </c>
      <c r="F171" s="381">
        <v>0</v>
      </c>
      <c r="G171" s="382">
        <v>0</v>
      </c>
      <c r="H171" s="384">
        <v>305.98253999999997</v>
      </c>
      <c r="I171" s="381">
        <v>1153.9647500000001</v>
      </c>
      <c r="J171" s="382">
        <v>1153.9647500000001</v>
      </c>
      <c r="K171" s="385" t="s">
        <v>239</v>
      </c>
    </row>
    <row r="172" spans="1:11" ht="14.4" customHeight="1" thickBot="1" x14ac:dyDescent="0.35">
      <c r="A172" s="397" t="s">
        <v>391</v>
      </c>
      <c r="B172" s="381">
        <v>50.367290098094003</v>
      </c>
      <c r="C172" s="381">
        <v>43.792749999999998</v>
      </c>
      <c r="D172" s="382">
        <v>-6.5745400980940003</v>
      </c>
      <c r="E172" s="388">
        <v>0.86946805981999997</v>
      </c>
      <c r="F172" s="381">
        <v>0</v>
      </c>
      <c r="G172" s="382">
        <v>0</v>
      </c>
      <c r="H172" s="384">
        <v>3.9180000000000001</v>
      </c>
      <c r="I172" s="381">
        <v>15.672000000000001</v>
      </c>
      <c r="J172" s="382">
        <v>15.672000000000001</v>
      </c>
      <c r="K172" s="385" t="s">
        <v>239</v>
      </c>
    </row>
    <row r="173" spans="1:11" ht="14.4" customHeight="1" thickBot="1" x14ac:dyDescent="0.35">
      <c r="A173" s="398" t="s">
        <v>392</v>
      </c>
      <c r="B173" s="376">
        <v>50.367290098094003</v>
      </c>
      <c r="C173" s="376">
        <v>43.792749999999998</v>
      </c>
      <c r="D173" s="377">
        <v>-6.5745400980940003</v>
      </c>
      <c r="E173" s="378">
        <v>0.86946805981999997</v>
      </c>
      <c r="F173" s="376">
        <v>0</v>
      </c>
      <c r="G173" s="377">
        <v>0</v>
      </c>
      <c r="H173" s="379">
        <v>3.9180000000000001</v>
      </c>
      <c r="I173" s="376">
        <v>15.672000000000001</v>
      </c>
      <c r="J173" s="377">
        <v>15.672000000000001</v>
      </c>
      <c r="K173" s="387" t="s">
        <v>239</v>
      </c>
    </row>
    <row r="174" spans="1:11" ht="14.4" customHeight="1" thickBot="1" x14ac:dyDescent="0.35">
      <c r="A174" s="397" t="s">
        <v>393</v>
      </c>
      <c r="B174" s="381">
        <v>75.965065872737</v>
      </c>
      <c r="C174" s="381">
        <v>76.467759999999998</v>
      </c>
      <c r="D174" s="382">
        <v>0.50269412726200002</v>
      </c>
      <c r="E174" s="388">
        <v>1.0066174381799999</v>
      </c>
      <c r="F174" s="381">
        <v>0</v>
      </c>
      <c r="G174" s="382">
        <v>0</v>
      </c>
      <c r="H174" s="384">
        <v>5.9912999999999998</v>
      </c>
      <c r="I174" s="381">
        <v>27.919920000000001</v>
      </c>
      <c r="J174" s="382">
        <v>27.919920000000001</v>
      </c>
      <c r="K174" s="385" t="s">
        <v>239</v>
      </c>
    </row>
    <row r="175" spans="1:11" ht="14.4" customHeight="1" thickBot="1" x14ac:dyDescent="0.35">
      <c r="A175" s="398" t="s">
        <v>394</v>
      </c>
      <c r="B175" s="376">
        <v>29.767342166795999</v>
      </c>
      <c r="C175" s="376">
        <v>35.89</v>
      </c>
      <c r="D175" s="377">
        <v>6.1226578332030002</v>
      </c>
      <c r="E175" s="378">
        <v>1.205683725436</v>
      </c>
      <c r="F175" s="376">
        <v>0</v>
      </c>
      <c r="G175" s="377">
        <v>0</v>
      </c>
      <c r="H175" s="379">
        <v>2.59</v>
      </c>
      <c r="I175" s="376">
        <v>14.43</v>
      </c>
      <c r="J175" s="377">
        <v>14.43</v>
      </c>
      <c r="K175" s="387" t="s">
        <v>239</v>
      </c>
    </row>
    <row r="176" spans="1:11" ht="14.4" customHeight="1" thickBot="1" x14ac:dyDescent="0.35">
      <c r="A176" s="398" t="s">
        <v>395</v>
      </c>
      <c r="B176" s="376">
        <v>2.4363767074039999</v>
      </c>
      <c r="C176" s="376">
        <v>5.3600000000000002E-2</v>
      </c>
      <c r="D176" s="377">
        <v>-2.382776707404</v>
      </c>
      <c r="E176" s="378">
        <v>2.1999881971000002E-2</v>
      </c>
      <c r="F176" s="376">
        <v>0</v>
      </c>
      <c r="G176" s="377">
        <v>0</v>
      </c>
      <c r="H176" s="379">
        <v>0</v>
      </c>
      <c r="I176" s="376">
        <v>0</v>
      </c>
      <c r="J176" s="377">
        <v>0</v>
      </c>
      <c r="K176" s="380">
        <v>4</v>
      </c>
    </row>
    <row r="177" spans="1:11" ht="14.4" customHeight="1" thickBot="1" x14ac:dyDescent="0.35">
      <c r="A177" s="398" t="s">
        <v>396</v>
      </c>
      <c r="B177" s="376">
        <v>43.761346998534997</v>
      </c>
      <c r="C177" s="376">
        <v>40.524160000000002</v>
      </c>
      <c r="D177" s="377">
        <v>-3.2371869985349999</v>
      </c>
      <c r="E177" s="378">
        <v>0.92602634012499996</v>
      </c>
      <c r="F177" s="376">
        <v>0</v>
      </c>
      <c r="G177" s="377">
        <v>0</v>
      </c>
      <c r="H177" s="379">
        <v>3.4013</v>
      </c>
      <c r="I177" s="376">
        <v>13.48992</v>
      </c>
      <c r="J177" s="377">
        <v>13.48992</v>
      </c>
      <c r="K177" s="387" t="s">
        <v>239</v>
      </c>
    </row>
    <row r="178" spans="1:11" ht="14.4" customHeight="1" thickBot="1" x14ac:dyDescent="0.35">
      <c r="A178" s="397" t="s">
        <v>397</v>
      </c>
      <c r="B178" s="381">
        <v>181.31590996225</v>
      </c>
      <c r="C178" s="381">
        <v>167.77928</v>
      </c>
      <c r="D178" s="382">
        <v>-13.536629962249</v>
      </c>
      <c r="E178" s="388">
        <v>0.92534229365099996</v>
      </c>
      <c r="F178" s="381">
        <v>0</v>
      </c>
      <c r="G178" s="382">
        <v>0</v>
      </c>
      <c r="H178" s="384">
        <v>15.598000000000001</v>
      </c>
      <c r="I178" s="381">
        <v>58.439399999999999</v>
      </c>
      <c r="J178" s="382">
        <v>58.439399999999999</v>
      </c>
      <c r="K178" s="385" t="s">
        <v>239</v>
      </c>
    </row>
    <row r="179" spans="1:11" ht="14.4" customHeight="1" thickBot="1" x14ac:dyDescent="0.35">
      <c r="A179" s="398" t="s">
        <v>398</v>
      </c>
      <c r="B179" s="376">
        <v>181.31590996225</v>
      </c>
      <c r="C179" s="376">
        <v>167.77928</v>
      </c>
      <c r="D179" s="377">
        <v>-13.536629962249</v>
      </c>
      <c r="E179" s="378">
        <v>0.92534229365099996</v>
      </c>
      <c r="F179" s="376">
        <v>0</v>
      </c>
      <c r="G179" s="377">
        <v>0</v>
      </c>
      <c r="H179" s="379">
        <v>15.598000000000001</v>
      </c>
      <c r="I179" s="376">
        <v>58.439399999999999</v>
      </c>
      <c r="J179" s="377">
        <v>58.439399999999999</v>
      </c>
      <c r="K179" s="387" t="s">
        <v>239</v>
      </c>
    </row>
    <row r="180" spans="1:11" ht="14.4" customHeight="1" thickBot="1" x14ac:dyDescent="0.35">
      <c r="A180" s="397" t="s">
        <v>399</v>
      </c>
      <c r="B180" s="381">
        <v>0</v>
      </c>
      <c r="C180" s="381">
        <v>5.6959999999999997</v>
      </c>
      <c r="D180" s="382">
        <v>5.6959999999999997</v>
      </c>
      <c r="E180" s="383" t="s">
        <v>228</v>
      </c>
      <c r="F180" s="381">
        <v>0</v>
      </c>
      <c r="G180" s="382">
        <v>0</v>
      </c>
      <c r="H180" s="384">
        <v>0.36</v>
      </c>
      <c r="I180" s="381">
        <v>1.974</v>
      </c>
      <c r="J180" s="382">
        <v>1.974</v>
      </c>
      <c r="K180" s="385" t="s">
        <v>239</v>
      </c>
    </row>
    <row r="181" spans="1:11" ht="14.4" customHeight="1" thickBot="1" x14ac:dyDescent="0.35">
      <c r="A181" s="398" t="s">
        <v>400</v>
      </c>
      <c r="B181" s="376">
        <v>0</v>
      </c>
      <c r="C181" s="376">
        <v>5.6959999999999997</v>
      </c>
      <c r="D181" s="377">
        <v>5.6959999999999997</v>
      </c>
      <c r="E181" s="386" t="s">
        <v>228</v>
      </c>
      <c r="F181" s="376">
        <v>0</v>
      </c>
      <c r="G181" s="377">
        <v>0</v>
      </c>
      <c r="H181" s="379">
        <v>0.36</v>
      </c>
      <c r="I181" s="376">
        <v>1.974</v>
      </c>
      <c r="J181" s="377">
        <v>1.974</v>
      </c>
      <c r="K181" s="387" t="s">
        <v>239</v>
      </c>
    </row>
    <row r="182" spans="1:11" ht="14.4" customHeight="1" thickBot="1" x14ac:dyDescent="0.35">
      <c r="A182" s="397" t="s">
        <v>401</v>
      </c>
      <c r="B182" s="381">
        <v>250</v>
      </c>
      <c r="C182" s="381">
        <v>228.59584000000001</v>
      </c>
      <c r="D182" s="382">
        <v>-21.404159999998999</v>
      </c>
      <c r="E182" s="388">
        <v>0.91438335999999998</v>
      </c>
      <c r="F182" s="381">
        <v>0</v>
      </c>
      <c r="G182" s="382">
        <v>0</v>
      </c>
      <c r="H182" s="384">
        <v>25.088840000000001</v>
      </c>
      <c r="I182" s="381">
        <v>116.71375999999999</v>
      </c>
      <c r="J182" s="382">
        <v>116.71375999999999</v>
      </c>
      <c r="K182" s="385" t="s">
        <v>239</v>
      </c>
    </row>
    <row r="183" spans="1:11" ht="14.4" customHeight="1" thickBot="1" x14ac:dyDescent="0.35">
      <c r="A183" s="398" t="s">
        <v>402</v>
      </c>
      <c r="B183" s="376">
        <v>250</v>
      </c>
      <c r="C183" s="376">
        <v>228.59584000000001</v>
      </c>
      <c r="D183" s="377">
        <v>-21.404159999998999</v>
      </c>
      <c r="E183" s="378">
        <v>0.91438335999999998</v>
      </c>
      <c r="F183" s="376">
        <v>0</v>
      </c>
      <c r="G183" s="377">
        <v>0</v>
      </c>
      <c r="H183" s="379">
        <v>25.088840000000001</v>
      </c>
      <c r="I183" s="376">
        <v>116.71375999999999</v>
      </c>
      <c r="J183" s="377">
        <v>116.71375999999999</v>
      </c>
      <c r="K183" s="387" t="s">
        <v>239</v>
      </c>
    </row>
    <row r="184" spans="1:11" ht="14.4" customHeight="1" thickBot="1" x14ac:dyDescent="0.35">
      <c r="A184" s="397" t="s">
        <v>403</v>
      </c>
      <c r="B184" s="381">
        <v>3024.8323561161001</v>
      </c>
      <c r="C184" s="381">
        <v>2942.8524200000002</v>
      </c>
      <c r="D184" s="382">
        <v>-81.979936116098003</v>
      </c>
      <c r="E184" s="388">
        <v>0.97289769267600001</v>
      </c>
      <c r="F184" s="381">
        <v>0</v>
      </c>
      <c r="G184" s="382">
        <v>0</v>
      </c>
      <c r="H184" s="384">
        <v>255.0264</v>
      </c>
      <c r="I184" s="381">
        <v>933.24567000000002</v>
      </c>
      <c r="J184" s="382">
        <v>933.24567000000002</v>
      </c>
      <c r="K184" s="385" t="s">
        <v>239</v>
      </c>
    </row>
    <row r="185" spans="1:11" ht="14.4" customHeight="1" thickBot="1" x14ac:dyDescent="0.35">
      <c r="A185" s="398" t="s">
        <v>404</v>
      </c>
      <c r="B185" s="376">
        <v>3024.8323561161001</v>
      </c>
      <c r="C185" s="376">
        <v>2942.8524200000002</v>
      </c>
      <c r="D185" s="377">
        <v>-81.979936116098003</v>
      </c>
      <c r="E185" s="378">
        <v>0.97289769267600001</v>
      </c>
      <c r="F185" s="376">
        <v>0</v>
      </c>
      <c r="G185" s="377">
        <v>0</v>
      </c>
      <c r="H185" s="379">
        <v>255.0264</v>
      </c>
      <c r="I185" s="376">
        <v>933.24567000000002</v>
      </c>
      <c r="J185" s="377">
        <v>933.24567000000002</v>
      </c>
      <c r="K185" s="387" t="s">
        <v>239</v>
      </c>
    </row>
    <row r="186" spans="1:11" ht="14.4" customHeight="1" thickBot="1" x14ac:dyDescent="0.35">
      <c r="A186" s="402"/>
      <c r="B186" s="376">
        <v>-13694.4005041372</v>
      </c>
      <c r="C186" s="376">
        <v>-12123.70984</v>
      </c>
      <c r="D186" s="377">
        <v>1570.69066413724</v>
      </c>
      <c r="E186" s="378">
        <v>0.88530416766499997</v>
      </c>
      <c r="F186" s="376">
        <v>-8935.2677407993397</v>
      </c>
      <c r="G186" s="377">
        <v>-2978.42258026645</v>
      </c>
      <c r="H186" s="379">
        <v>-443.67894999999999</v>
      </c>
      <c r="I186" s="376">
        <v>-2409.2009800000001</v>
      </c>
      <c r="J186" s="377">
        <v>569.22160026644804</v>
      </c>
      <c r="K186" s="380">
        <v>0.26962829205400002</v>
      </c>
    </row>
    <row r="187" spans="1:11" ht="14.4" customHeight="1" thickBot="1" x14ac:dyDescent="0.35">
      <c r="A187" s="403" t="s">
        <v>53</v>
      </c>
      <c r="B187" s="390">
        <v>-13694.4005041372</v>
      </c>
      <c r="C187" s="390">
        <v>-12123.70984</v>
      </c>
      <c r="D187" s="391">
        <v>1570.69066413724</v>
      </c>
      <c r="E187" s="392">
        <v>-0.94321236664700003</v>
      </c>
      <c r="F187" s="390">
        <v>-8935.2677407993397</v>
      </c>
      <c r="G187" s="391">
        <v>-2978.42258026645</v>
      </c>
      <c r="H187" s="390">
        <v>-443.67894999999999</v>
      </c>
      <c r="I187" s="390">
        <v>-2409.2009800000001</v>
      </c>
      <c r="J187" s="391">
        <v>569.22160026644895</v>
      </c>
      <c r="K187" s="393">
        <v>0.26962829205400002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405</v>
      </c>
      <c r="B5" s="405" t="s">
        <v>406</v>
      </c>
      <c r="C5" s="406" t="s">
        <v>407</v>
      </c>
      <c r="D5" s="406" t="s">
        <v>407</v>
      </c>
      <c r="E5" s="406"/>
      <c r="F5" s="406" t="s">
        <v>407</v>
      </c>
      <c r="G5" s="406" t="s">
        <v>407</v>
      </c>
      <c r="H5" s="406" t="s">
        <v>407</v>
      </c>
      <c r="I5" s="407" t="s">
        <v>407</v>
      </c>
      <c r="J5" s="408" t="s">
        <v>56</v>
      </c>
    </row>
    <row r="6" spans="1:10" ht="14.4" customHeight="1" x14ac:dyDescent="0.3">
      <c r="A6" s="404" t="s">
        <v>405</v>
      </c>
      <c r="B6" s="405" t="s">
        <v>236</v>
      </c>
      <c r="C6" s="406">
        <v>97.392609999999991</v>
      </c>
      <c r="D6" s="406">
        <v>82.921930000000003</v>
      </c>
      <c r="E6" s="406"/>
      <c r="F6" s="406">
        <v>98.299059999999997</v>
      </c>
      <c r="G6" s="406">
        <v>89.340509322054331</v>
      </c>
      <c r="H6" s="406">
        <v>8.9585506779456665</v>
      </c>
      <c r="I6" s="407">
        <v>1.1002742288568326</v>
      </c>
      <c r="J6" s="408" t="s">
        <v>1</v>
      </c>
    </row>
    <row r="7" spans="1:10" ht="14.4" customHeight="1" x14ac:dyDescent="0.3">
      <c r="A7" s="404" t="s">
        <v>405</v>
      </c>
      <c r="B7" s="405" t="s">
        <v>237</v>
      </c>
      <c r="C7" s="406">
        <v>0.64866000000000001</v>
      </c>
      <c r="D7" s="406">
        <v>0.64061000000000001</v>
      </c>
      <c r="E7" s="406"/>
      <c r="F7" s="406">
        <v>0.48061999999999999</v>
      </c>
      <c r="G7" s="406">
        <v>0.66666685043700002</v>
      </c>
      <c r="H7" s="406">
        <v>-0.18604685043700003</v>
      </c>
      <c r="I7" s="407">
        <v>0.72092980127173512</v>
      </c>
      <c r="J7" s="408" t="s">
        <v>1</v>
      </c>
    </row>
    <row r="8" spans="1:10" ht="14.4" customHeight="1" x14ac:dyDescent="0.3">
      <c r="A8" s="404" t="s">
        <v>405</v>
      </c>
      <c r="B8" s="405" t="s">
        <v>238</v>
      </c>
      <c r="C8" s="406" t="s">
        <v>407</v>
      </c>
      <c r="D8" s="406">
        <v>0.10105</v>
      </c>
      <c r="E8" s="406"/>
      <c r="F8" s="406">
        <v>0</v>
      </c>
      <c r="G8" s="406">
        <v>3.3682234336333335E-2</v>
      </c>
      <c r="H8" s="406">
        <v>-3.3682234336333335E-2</v>
      </c>
      <c r="I8" s="407">
        <v>0</v>
      </c>
      <c r="J8" s="408" t="s">
        <v>1</v>
      </c>
    </row>
    <row r="9" spans="1:10" ht="14.4" customHeight="1" x14ac:dyDescent="0.3">
      <c r="A9" s="404" t="s">
        <v>405</v>
      </c>
      <c r="B9" s="405" t="s">
        <v>240</v>
      </c>
      <c r="C9" s="406">
        <v>7.3025000000000002</v>
      </c>
      <c r="D9" s="406">
        <v>23.3871</v>
      </c>
      <c r="E9" s="406"/>
      <c r="F9" s="406">
        <v>15.18</v>
      </c>
      <c r="G9" s="406">
        <v>18.333338387020667</v>
      </c>
      <c r="H9" s="406">
        <v>-3.1533383870206677</v>
      </c>
      <c r="I9" s="407">
        <v>0.82799977175716588</v>
      </c>
      <c r="J9" s="408" t="s">
        <v>1</v>
      </c>
    </row>
    <row r="10" spans="1:10" ht="14.4" customHeight="1" x14ac:dyDescent="0.3">
      <c r="A10" s="404" t="s">
        <v>405</v>
      </c>
      <c r="B10" s="405" t="s">
        <v>408</v>
      </c>
      <c r="C10" s="406">
        <v>105.34376999999999</v>
      </c>
      <c r="D10" s="406">
        <v>107.05069</v>
      </c>
      <c r="E10" s="406"/>
      <c r="F10" s="406">
        <v>113.95967999999999</v>
      </c>
      <c r="G10" s="406">
        <v>108.37419679384834</v>
      </c>
      <c r="H10" s="406">
        <v>5.5854832061516504</v>
      </c>
      <c r="I10" s="407">
        <v>1.0515388659975629</v>
      </c>
      <c r="J10" s="408" t="s">
        <v>409</v>
      </c>
    </row>
    <row r="12" spans="1:10" ht="14.4" customHeight="1" x14ac:dyDescent="0.3">
      <c r="A12" s="404" t="s">
        <v>405</v>
      </c>
      <c r="B12" s="405" t="s">
        <v>406</v>
      </c>
      <c r="C12" s="406" t="s">
        <v>407</v>
      </c>
      <c r="D12" s="406" t="s">
        <v>407</v>
      </c>
      <c r="E12" s="406"/>
      <c r="F12" s="406" t="s">
        <v>407</v>
      </c>
      <c r="G12" s="406" t="s">
        <v>407</v>
      </c>
      <c r="H12" s="406" t="s">
        <v>407</v>
      </c>
      <c r="I12" s="407" t="s">
        <v>407</v>
      </c>
      <c r="J12" s="408" t="s">
        <v>56</v>
      </c>
    </row>
    <row r="13" spans="1:10" ht="14.4" customHeight="1" x14ac:dyDescent="0.3">
      <c r="A13" s="404" t="s">
        <v>410</v>
      </c>
      <c r="B13" s="405" t="s">
        <v>411</v>
      </c>
      <c r="C13" s="406" t="s">
        <v>407</v>
      </c>
      <c r="D13" s="406" t="s">
        <v>407</v>
      </c>
      <c r="E13" s="406"/>
      <c r="F13" s="406" t="s">
        <v>407</v>
      </c>
      <c r="G13" s="406" t="s">
        <v>407</v>
      </c>
      <c r="H13" s="406" t="s">
        <v>407</v>
      </c>
      <c r="I13" s="407" t="s">
        <v>407</v>
      </c>
      <c r="J13" s="408" t="s">
        <v>0</v>
      </c>
    </row>
    <row r="14" spans="1:10" ht="14.4" customHeight="1" x14ac:dyDescent="0.3">
      <c r="A14" s="404" t="s">
        <v>410</v>
      </c>
      <c r="B14" s="405" t="s">
        <v>236</v>
      </c>
      <c r="C14" s="406">
        <v>97.392609999999991</v>
      </c>
      <c r="D14" s="406">
        <v>82.921930000000003</v>
      </c>
      <c r="E14" s="406"/>
      <c r="F14" s="406">
        <v>98.299059999999997</v>
      </c>
      <c r="G14" s="406">
        <v>89.340509322054331</v>
      </c>
      <c r="H14" s="406">
        <v>8.9585506779456665</v>
      </c>
      <c r="I14" s="407">
        <v>1.1002742288568326</v>
      </c>
      <c r="J14" s="408" t="s">
        <v>1</v>
      </c>
    </row>
    <row r="15" spans="1:10" ht="14.4" customHeight="1" x14ac:dyDescent="0.3">
      <c r="A15" s="404" t="s">
        <v>410</v>
      </c>
      <c r="B15" s="405" t="s">
        <v>237</v>
      </c>
      <c r="C15" s="406">
        <v>0.64866000000000001</v>
      </c>
      <c r="D15" s="406">
        <v>0.64061000000000001</v>
      </c>
      <c r="E15" s="406"/>
      <c r="F15" s="406">
        <v>0.48061999999999999</v>
      </c>
      <c r="G15" s="406">
        <v>0.66666685043700002</v>
      </c>
      <c r="H15" s="406">
        <v>-0.18604685043700003</v>
      </c>
      <c r="I15" s="407">
        <v>0.72092980127173512</v>
      </c>
      <c r="J15" s="408" t="s">
        <v>1</v>
      </c>
    </row>
    <row r="16" spans="1:10" ht="14.4" customHeight="1" x14ac:dyDescent="0.3">
      <c r="A16" s="404" t="s">
        <v>410</v>
      </c>
      <c r="B16" s="405" t="s">
        <v>238</v>
      </c>
      <c r="C16" s="406" t="s">
        <v>407</v>
      </c>
      <c r="D16" s="406">
        <v>0.10105</v>
      </c>
      <c r="E16" s="406"/>
      <c r="F16" s="406">
        <v>0</v>
      </c>
      <c r="G16" s="406">
        <v>3.3682234336333335E-2</v>
      </c>
      <c r="H16" s="406">
        <v>-3.3682234336333335E-2</v>
      </c>
      <c r="I16" s="407">
        <v>0</v>
      </c>
      <c r="J16" s="408" t="s">
        <v>1</v>
      </c>
    </row>
    <row r="17" spans="1:10" ht="14.4" customHeight="1" x14ac:dyDescent="0.3">
      <c r="A17" s="404" t="s">
        <v>410</v>
      </c>
      <c r="B17" s="405" t="s">
        <v>240</v>
      </c>
      <c r="C17" s="406">
        <v>7.3025000000000002</v>
      </c>
      <c r="D17" s="406">
        <v>23.3871</v>
      </c>
      <c r="E17" s="406"/>
      <c r="F17" s="406">
        <v>15.18</v>
      </c>
      <c r="G17" s="406">
        <v>18.333338387020667</v>
      </c>
      <c r="H17" s="406">
        <v>-3.1533383870206677</v>
      </c>
      <c r="I17" s="407">
        <v>0.82799977175716588</v>
      </c>
      <c r="J17" s="408" t="s">
        <v>1</v>
      </c>
    </row>
    <row r="18" spans="1:10" ht="14.4" customHeight="1" x14ac:dyDescent="0.3">
      <c r="A18" s="404" t="s">
        <v>410</v>
      </c>
      <c r="B18" s="405" t="s">
        <v>412</v>
      </c>
      <c r="C18" s="406">
        <v>105.34376999999999</v>
      </c>
      <c r="D18" s="406">
        <v>107.05069</v>
      </c>
      <c r="E18" s="406"/>
      <c r="F18" s="406">
        <v>113.95967999999999</v>
      </c>
      <c r="G18" s="406">
        <v>108.37419679384834</v>
      </c>
      <c r="H18" s="406">
        <v>5.5854832061516504</v>
      </c>
      <c r="I18" s="407">
        <v>1.0515388659975629</v>
      </c>
      <c r="J18" s="408" t="s">
        <v>413</v>
      </c>
    </row>
    <row r="19" spans="1:10" ht="14.4" customHeight="1" x14ac:dyDescent="0.3">
      <c r="A19" s="404" t="s">
        <v>407</v>
      </c>
      <c r="B19" s="405" t="s">
        <v>407</v>
      </c>
      <c r="C19" s="406" t="s">
        <v>407</v>
      </c>
      <c r="D19" s="406" t="s">
        <v>407</v>
      </c>
      <c r="E19" s="406"/>
      <c r="F19" s="406" t="s">
        <v>407</v>
      </c>
      <c r="G19" s="406" t="s">
        <v>407</v>
      </c>
      <c r="H19" s="406" t="s">
        <v>407</v>
      </c>
      <c r="I19" s="407" t="s">
        <v>407</v>
      </c>
      <c r="J19" s="408" t="s">
        <v>414</v>
      </c>
    </row>
    <row r="20" spans="1:10" ht="14.4" customHeight="1" x14ac:dyDescent="0.3">
      <c r="A20" s="404" t="s">
        <v>405</v>
      </c>
      <c r="B20" s="405" t="s">
        <v>408</v>
      </c>
      <c r="C20" s="406">
        <v>105.34376999999999</v>
      </c>
      <c r="D20" s="406">
        <v>107.05069</v>
      </c>
      <c r="E20" s="406"/>
      <c r="F20" s="406">
        <v>113.95967999999999</v>
      </c>
      <c r="G20" s="406">
        <v>108.37419679384834</v>
      </c>
      <c r="H20" s="406">
        <v>5.5854832061516504</v>
      </c>
      <c r="I20" s="407">
        <v>1.0515388659975629</v>
      </c>
      <c r="J20" s="408" t="s">
        <v>409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121.73153617672253</v>
      </c>
      <c r="M3" s="84">
        <f>SUBTOTAL(9,M5:M1048576)</f>
        <v>1024</v>
      </c>
      <c r="N3" s="85">
        <f>SUBTOTAL(9,N5:N1048576)</f>
        <v>124653.09304496387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405</v>
      </c>
      <c r="B5" s="417" t="s">
        <v>406</v>
      </c>
      <c r="C5" s="418" t="s">
        <v>410</v>
      </c>
      <c r="D5" s="419" t="s">
        <v>636</v>
      </c>
      <c r="E5" s="418" t="s">
        <v>415</v>
      </c>
      <c r="F5" s="419" t="s">
        <v>637</v>
      </c>
      <c r="G5" s="418" t="s">
        <v>416</v>
      </c>
      <c r="H5" s="418" t="s">
        <v>417</v>
      </c>
      <c r="I5" s="418" t="s">
        <v>417</v>
      </c>
      <c r="J5" s="418" t="s">
        <v>418</v>
      </c>
      <c r="K5" s="418" t="s">
        <v>419</v>
      </c>
      <c r="L5" s="420">
        <v>92.949999999999932</v>
      </c>
      <c r="M5" s="420">
        <v>1</v>
      </c>
      <c r="N5" s="421">
        <v>92.949999999999932</v>
      </c>
    </row>
    <row r="6" spans="1:14" ht="14.4" customHeight="1" x14ac:dyDescent="0.3">
      <c r="A6" s="422" t="s">
        <v>405</v>
      </c>
      <c r="B6" s="423" t="s">
        <v>406</v>
      </c>
      <c r="C6" s="424" t="s">
        <v>410</v>
      </c>
      <c r="D6" s="425" t="s">
        <v>636</v>
      </c>
      <c r="E6" s="424" t="s">
        <v>415</v>
      </c>
      <c r="F6" s="425" t="s">
        <v>637</v>
      </c>
      <c r="G6" s="424" t="s">
        <v>416</v>
      </c>
      <c r="H6" s="424" t="s">
        <v>420</v>
      </c>
      <c r="I6" s="424" t="s">
        <v>421</v>
      </c>
      <c r="J6" s="424" t="s">
        <v>422</v>
      </c>
      <c r="K6" s="424" t="s">
        <v>423</v>
      </c>
      <c r="L6" s="426">
        <v>87.029999999999987</v>
      </c>
      <c r="M6" s="426">
        <v>6</v>
      </c>
      <c r="N6" s="427">
        <v>522.17999999999995</v>
      </c>
    </row>
    <row r="7" spans="1:14" ht="14.4" customHeight="1" x14ac:dyDescent="0.3">
      <c r="A7" s="422" t="s">
        <v>405</v>
      </c>
      <c r="B7" s="423" t="s">
        <v>406</v>
      </c>
      <c r="C7" s="424" t="s">
        <v>410</v>
      </c>
      <c r="D7" s="425" t="s">
        <v>636</v>
      </c>
      <c r="E7" s="424" t="s">
        <v>415</v>
      </c>
      <c r="F7" s="425" t="s">
        <v>637</v>
      </c>
      <c r="G7" s="424" t="s">
        <v>416</v>
      </c>
      <c r="H7" s="424" t="s">
        <v>424</v>
      </c>
      <c r="I7" s="424" t="s">
        <v>425</v>
      </c>
      <c r="J7" s="424" t="s">
        <v>426</v>
      </c>
      <c r="K7" s="424" t="s">
        <v>427</v>
      </c>
      <c r="L7" s="426">
        <v>96.820000000000022</v>
      </c>
      <c r="M7" s="426">
        <v>2</v>
      </c>
      <c r="N7" s="427">
        <v>193.64000000000004</v>
      </c>
    </row>
    <row r="8" spans="1:14" ht="14.4" customHeight="1" x14ac:dyDescent="0.3">
      <c r="A8" s="422" t="s">
        <v>405</v>
      </c>
      <c r="B8" s="423" t="s">
        <v>406</v>
      </c>
      <c r="C8" s="424" t="s">
        <v>410</v>
      </c>
      <c r="D8" s="425" t="s">
        <v>636</v>
      </c>
      <c r="E8" s="424" t="s">
        <v>415</v>
      </c>
      <c r="F8" s="425" t="s">
        <v>637</v>
      </c>
      <c r="G8" s="424" t="s">
        <v>416</v>
      </c>
      <c r="H8" s="424" t="s">
        <v>428</v>
      </c>
      <c r="I8" s="424" t="s">
        <v>429</v>
      </c>
      <c r="J8" s="424" t="s">
        <v>426</v>
      </c>
      <c r="K8" s="424" t="s">
        <v>430</v>
      </c>
      <c r="L8" s="426">
        <v>100.76</v>
      </c>
      <c r="M8" s="426">
        <v>2</v>
      </c>
      <c r="N8" s="427">
        <v>201.52</v>
      </c>
    </row>
    <row r="9" spans="1:14" ht="14.4" customHeight="1" x14ac:dyDescent="0.3">
      <c r="A9" s="422" t="s">
        <v>405</v>
      </c>
      <c r="B9" s="423" t="s">
        <v>406</v>
      </c>
      <c r="C9" s="424" t="s">
        <v>410</v>
      </c>
      <c r="D9" s="425" t="s">
        <v>636</v>
      </c>
      <c r="E9" s="424" t="s">
        <v>415</v>
      </c>
      <c r="F9" s="425" t="s">
        <v>637</v>
      </c>
      <c r="G9" s="424" t="s">
        <v>416</v>
      </c>
      <c r="H9" s="424" t="s">
        <v>431</v>
      </c>
      <c r="I9" s="424" t="s">
        <v>432</v>
      </c>
      <c r="J9" s="424" t="s">
        <v>433</v>
      </c>
      <c r="K9" s="424" t="s">
        <v>434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405</v>
      </c>
      <c r="B10" s="423" t="s">
        <v>406</v>
      </c>
      <c r="C10" s="424" t="s">
        <v>410</v>
      </c>
      <c r="D10" s="425" t="s">
        <v>636</v>
      </c>
      <c r="E10" s="424" t="s">
        <v>415</v>
      </c>
      <c r="F10" s="425" t="s">
        <v>637</v>
      </c>
      <c r="G10" s="424" t="s">
        <v>416</v>
      </c>
      <c r="H10" s="424" t="s">
        <v>435</v>
      </c>
      <c r="I10" s="424" t="s">
        <v>436</v>
      </c>
      <c r="J10" s="424" t="s">
        <v>437</v>
      </c>
      <c r="K10" s="424" t="s">
        <v>438</v>
      </c>
      <c r="L10" s="426">
        <v>59.389999999999979</v>
      </c>
      <c r="M10" s="426">
        <v>1</v>
      </c>
      <c r="N10" s="427">
        <v>59.389999999999979</v>
      </c>
    </row>
    <row r="11" spans="1:14" ht="14.4" customHeight="1" x14ac:dyDescent="0.3">
      <c r="A11" s="422" t="s">
        <v>405</v>
      </c>
      <c r="B11" s="423" t="s">
        <v>406</v>
      </c>
      <c r="C11" s="424" t="s">
        <v>410</v>
      </c>
      <c r="D11" s="425" t="s">
        <v>636</v>
      </c>
      <c r="E11" s="424" t="s">
        <v>415</v>
      </c>
      <c r="F11" s="425" t="s">
        <v>637</v>
      </c>
      <c r="G11" s="424" t="s">
        <v>416</v>
      </c>
      <c r="H11" s="424" t="s">
        <v>439</v>
      </c>
      <c r="I11" s="424" t="s">
        <v>440</v>
      </c>
      <c r="J11" s="424" t="s">
        <v>441</v>
      </c>
      <c r="K11" s="424" t="s">
        <v>442</v>
      </c>
      <c r="L11" s="426">
        <v>38.350000000000016</v>
      </c>
      <c r="M11" s="426">
        <v>1</v>
      </c>
      <c r="N11" s="427">
        <v>38.350000000000016</v>
      </c>
    </row>
    <row r="12" spans="1:14" ht="14.4" customHeight="1" x14ac:dyDescent="0.3">
      <c r="A12" s="422" t="s">
        <v>405</v>
      </c>
      <c r="B12" s="423" t="s">
        <v>406</v>
      </c>
      <c r="C12" s="424" t="s">
        <v>410</v>
      </c>
      <c r="D12" s="425" t="s">
        <v>636</v>
      </c>
      <c r="E12" s="424" t="s">
        <v>415</v>
      </c>
      <c r="F12" s="425" t="s">
        <v>637</v>
      </c>
      <c r="G12" s="424" t="s">
        <v>416</v>
      </c>
      <c r="H12" s="424" t="s">
        <v>443</v>
      </c>
      <c r="I12" s="424" t="s">
        <v>444</v>
      </c>
      <c r="J12" s="424" t="s">
        <v>445</v>
      </c>
      <c r="K12" s="424" t="s">
        <v>446</v>
      </c>
      <c r="L12" s="426">
        <v>88.720000000000041</v>
      </c>
      <c r="M12" s="426">
        <v>1</v>
      </c>
      <c r="N12" s="427">
        <v>88.720000000000041</v>
      </c>
    </row>
    <row r="13" spans="1:14" ht="14.4" customHeight="1" x14ac:dyDescent="0.3">
      <c r="A13" s="422" t="s">
        <v>405</v>
      </c>
      <c r="B13" s="423" t="s">
        <v>406</v>
      </c>
      <c r="C13" s="424" t="s">
        <v>410</v>
      </c>
      <c r="D13" s="425" t="s">
        <v>636</v>
      </c>
      <c r="E13" s="424" t="s">
        <v>415</v>
      </c>
      <c r="F13" s="425" t="s">
        <v>637</v>
      </c>
      <c r="G13" s="424" t="s">
        <v>416</v>
      </c>
      <c r="H13" s="424" t="s">
        <v>447</v>
      </c>
      <c r="I13" s="424" t="s">
        <v>448</v>
      </c>
      <c r="J13" s="424" t="s">
        <v>449</v>
      </c>
      <c r="K13" s="424" t="s">
        <v>450</v>
      </c>
      <c r="L13" s="426">
        <v>117.4094460586583</v>
      </c>
      <c r="M13" s="426">
        <v>6</v>
      </c>
      <c r="N13" s="427">
        <v>704.4566763519498</v>
      </c>
    </row>
    <row r="14" spans="1:14" ht="14.4" customHeight="1" x14ac:dyDescent="0.3">
      <c r="A14" s="422" t="s">
        <v>405</v>
      </c>
      <c r="B14" s="423" t="s">
        <v>406</v>
      </c>
      <c r="C14" s="424" t="s">
        <v>410</v>
      </c>
      <c r="D14" s="425" t="s">
        <v>636</v>
      </c>
      <c r="E14" s="424" t="s">
        <v>415</v>
      </c>
      <c r="F14" s="425" t="s">
        <v>637</v>
      </c>
      <c r="G14" s="424" t="s">
        <v>416</v>
      </c>
      <c r="H14" s="424" t="s">
        <v>451</v>
      </c>
      <c r="I14" s="424" t="s">
        <v>452</v>
      </c>
      <c r="J14" s="424" t="s">
        <v>453</v>
      </c>
      <c r="K14" s="424" t="s">
        <v>454</v>
      </c>
      <c r="L14" s="426">
        <v>152.19076923076923</v>
      </c>
      <c r="M14" s="426">
        <v>13</v>
      </c>
      <c r="N14" s="427">
        <v>1978.48</v>
      </c>
    </row>
    <row r="15" spans="1:14" ht="14.4" customHeight="1" x14ac:dyDescent="0.3">
      <c r="A15" s="422" t="s">
        <v>405</v>
      </c>
      <c r="B15" s="423" t="s">
        <v>406</v>
      </c>
      <c r="C15" s="424" t="s">
        <v>410</v>
      </c>
      <c r="D15" s="425" t="s">
        <v>636</v>
      </c>
      <c r="E15" s="424" t="s">
        <v>415</v>
      </c>
      <c r="F15" s="425" t="s">
        <v>637</v>
      </c>
      <c r="G15" s="424" t="s">
        <v>416</v>
      </c>
      <c r="H15" s="424" t="s">
        <v>455</v>
      </c>
      <c r="I15" s="424" t="s">
        <v>456</v>
      </c>
      <c r="J15" s="424" t="s">
        <v>457</v>
      </c>
      <c r="K15" s="424"/>
      <c r="L15" s="426">
        <v>94.742999999999995</v>
      </c>
      <c r="M15" s="426">
        <v>1</v>
      </c>
      <c r="N15" s="427">
        <v>94.742999999999995</v>
      </c>
    </row>
    <row r="16" spans="1:14" ht="14.4" customHeight="1" x14ac:dyDescent="0.3">
      <c r="A16" s="422" t="s">
        <v>405</v>
      </c>
      <c r="B16" s="423" t="s">
        <v>406</v>
      </c>
      <c r="C16" s="424" t="s">
        <v>410</v>
      </c>
      <c r="D16" s="425" t="s">
        <v>636</v>
      </c>
      <c r="E16" s="424" t="s">
        <v>415</v>
      </c>
      <c r="F16" s="425" t="s">
        <v>637</v>
      </c>
      <c r="G16" s="424" t="s">
        <v>416</v>
      </c>
      <c r="H16" s="424" t="s">
        <v>458</v>
      </c>
      <c r="I16" s="424" t="s">
        <v>456</v>
      </c>
      <c r="J16" s="424" t="s">
        <v>459</v>
      </c>
      <c r="K16" s="424"/>
      <c r="L16" s="426">
        <v>126.43</v>
      </c>
      <c r="M16" s="426">
        <v>1</v>
      </c>
      <c r="N16" s="427">
        <v>126.43</v>
      </c>
    </row>
    <row r="17" spans="1:14" ht="14.4" customHeight="1" x14ac:dyDescent="0.3">
      <c r="A17" s="422" t="s">
        <v>405</v>
      </c>
      <c r="B17" s="423" t="s">
        <v>406</v>
      </c>
      <c r="C17" s="424" t="s">
        <v>410</v>
      </c>
      <c r="D17" s="425" t="s">
        <v>636</v>
      </c>
      <c r="E17" s="424" t="s">
        <v>415</v>
      </c>
      <c r="F17" s="425" t="s">
        <v>637</v>
      </c>
      <c r="G17" s="424" t="s">
        <v>416</v>
      </c>
      <c r="H17" s="424" t="s">
        <v>460</v>
      </c>
      <c r="I17" s="424" t="s">
        <v>461</v>
      </c>
      <c r="J17" s="424" t="s">
        <v>462</v>
      </c>
      <c r="K17" s="424" t="s">
        <v>463</v>
      </c>
      <c r="L17" s="426">
        <v>35.930000000000014</v>
      </c>
      <c r="M17" s="426">
        <v>1</v>
      </c>
      <c r="N17" s="427">
        <v>35.930000000000014</v>
      </c>
    </row>
    <row r="18" spans="1:14" ht="14.4" customHeight="1" x14ac:dyDescent="0.3">
      <c r="A18" s="422" t="s">
        <v>405</v>
      </c>
      <c r="B18" s="423" t="s">
        <v>406</v>
      </c>
      <c r="C18" s="424" t="s">
        <v>410</v>
      </c>
      <c r="D18" s="425" t="s">
        <v>636</v>
      </c>
      <c r="E18" s="424" t="s">
        <v>415</v>
      </c>
      <c r="F18" s="425" t="s">
        <v>637</v>
      </c>
      <c r="G18" s="424" t="s">
        <v>416</v>
      </c>
      <c r="H18" s="424" t="s">
        <v>464</v>
      </c>
      <c r="I18" s="424" t="s">
        <v>465</v>
      </c>
      <c r="J18" s="424" t="s">
        <v>466</v>
      </c>
      <c r="K18" s="424" t="s">
        <v>467</v>
      </c>
      <c r="L18" s="426">
        <v>45.190000000000005</v>
      </c>
      <c r="M18" s="426">
        <v>1</v>
      </c>
      <c r="N18" s="427">
        <v>45.190000000000005</v>
      </c>
    </row>
    <row r="19" spans="1:14" ht="14.4" customHeight="1" x14ac:dyDescent="0.3">
      <c r="A19" s="422" t="s">
        <v>405</v>
      </c>
      <c r="B19" s="423" t="s">
        <v>406</v>
      </c>
      <c r="C19" s="424" t="s">
        <v>410</v>
      </c>
      <c r="D19" s="425" t="s">
        <v>636</v>
      </c>
      <c r="E19" s="424" t="s">
        <v>415</v>
      </c>
      <c r="F19" s="425" t="s">
        <v>637</v>
      </c>
      <c r="G19" s="424" t="s">
        <v>416</v>
      </c>
      <c r="H19" s="424" t="s">
        <v>468</v>
      </c>
      <c r="I19" s="424" t="s">
        <v>469</v>
      </c>
      <c r="J19" s="424" t="s">
        <v>470</v>
      </c>
      <c r="K19" s="424" t="s">
        <v>471</v>
      </c>
      <c r="L19" s="426">
        <v>27.669999999999998</v>
      </c>
      <c r="M19" s="426">
        <v>1</v>
      </c>
      <c r="N19" s="427">
        <v>27.669999999999998</v>
      </c>
    </row>
    <row r="20" spans="1:14" ht="14.4" customHeight="1" x14ac:dyDescent="0.3">
      <c r="A20" s="422" t="s">
        <v>405</v>
      </c>
      <c r="B20" s="423" t="s">
        <v>406</v>
      </c>
      <c r="C20" s="424" t="s">
        <v>410</v>
      </c>
      <c r="D20" s="425" t="s">
        <v>636</v>
      </c>
      <c r="E20" s="424" t="s">
        <v>415</v>
      </c>
      <c r="F20" s="425" t="s">
        <v>637</v>
      </c>
      <c r="G20" s="424" t="s">
        <v>416</v>
      </c>
      <c r="H20" s="424" t="s">
        <v>472</v>
      </c>
      <c r="I20" s="424" t="s">
        <v>456</v>
      </c>
      <c r="J20" s="424" t="s">
        <v>473</v>
      </c>
      <c r="K20" s="424"/>
      <c r="L20" s="426">
        <v>37.434509548198058</v>
      </c>
      <c r="M20" s="426">
        <v>24</v>
      </c>
      <c r="N20" s="427">
        <v>898.42822915675333</v>
      </c>
    </row>
    <row r="21" spans="1:14" ht="14.4" customHeight="1" x14ac:dyDescent="0.3">
      <c r="A21" s="422" t="s">
        <v>405</v>
      </c>
      <c r="B21" s="423" t="s">
        <v>406</v>
      </c>
      <c r="C21" s="424" t="s">
        <v>410</v>
      </c>
      <c r="D21" s="425" t="s">
        <v>636</v>
      </c>
      <c r="E21" s="424" t="s">
        <v>415</v>
      </c>
      <c r="F21" s="425" t="s">
        <v>637</v>
      </c>
      <c r="G21" s="424" t="s">
        <v>416</v>
      </c>
      <c r="H21" s="424" t="s">
        <v>474</v>
      </c>
      <c r="I21" s="424" t="s">
        <v>475</v>
      </c>
      <c r="J21" s="424" t="s">
        <v>476</v>
      </c>
      <c r="K21" s="424" t="s">
        <v>477</v>
      </c>
      <c r="L21" s="426">
        <v>52.170000000000009</v>
      </c>
      <c r="M21" s="426">
        <v>2</v>
      </c>
      <c r="N21" s="427">
        <v>104.34000000000002</v>
      </c>
    </row>
    <row r="22" spans="1:14" ht="14.4" customHeight="1" x14ac:dyDescent="0.3">
      <c r="A22" s="422" t="s">
        <v>405</v>
      </c>
      <c r="B22" s="423" t="s">
        <v>406</v>
      </c>
      <c r="C22" s="424" t="s">
        <v>410</v>
      </c>
      <c r="D22" s="425" t="s">
        <v>636</v>
      </c>
      <c r="E22" s="424" t="s">
        <v>415</v>
      </c>
      <c r="F22" s="425" t="s">
        <v>637</v>
      </c>
      <c r="G22" s="424" t="s">
        <v>416</v>
      </c>
      <c r="H22" s="424" t="s">
        <v>478</v>
      </c>
      <c r="I22" s="424" t="s">
        <v>456</v>
      </c>
      <c r="J22" s="424" t="s">
        <v>479</v>
      </c>
      <c r="K22" s="424"/>
      <c r="L22" s="426">
        <v>75.165999999999997</v>
      </c>
      <c r="M22" s="426">
        <v>3</v>
      </c>
      <c r="N22" s="427">
        <v>225.49799999999999</v>
      </c>
    </row>
    <row r="23" spans="1:14" ht="14.4" customHeight="1" x14ac:dyDescent="0.3">
      <c r="A23" s="422" t="s">
        <v>405</v>
      </c>
      <c r="B23" s="423" t="s">
        <v>406</v>
      </c>
      <c r="C23" s="424" t="s">
        <v>410</v>
      </c>
      <c r="D23" s="425" t="s">
        <v>636</v>
      </c>
      <c r="E23" s="424" t="s">
        <v>415</v>
      </c>
      <c r="F23" s="425" t="s">
        <v>637</v>
      </c>
      <c r="G23" s="424" t="s">
        <v>416</v>
      </c>
      <c r="H23" s="424" t="s">
        <v>480</v>
      </c>
      <c r="I23" s="424" t="s">
        <v>481</v>
      </c>
      <c r="J23" s="424" t="s">
        <v>482</v>
      </c>
      <c r="K23" s="424" t="s">
        <v>483</v>
      </c>
      <c r="L23" s="426">
        <v>152.17533608246163</v>
      </c>
      <c r="M23" s="426">
        <v>425</v>
      </c>
      <c r="N23" s="427">
        <v>64674.517835046187</v>
      </c>
    </row>
    <row r="24" spans="1:14" ht="14.4" customHeight="1" x14ac:dyDescent="0.3">
      <c r="A24" s="422" t="s">
        <v>405</v>
      </c>
      <c r="B24" s="423" t="s">
        <v>406</v>
      </c>
      <c r="C24" s="424" t="s">
        <v>410</v>
      </c>
      <c r="D24" s="425" t="s">
        <v>636</v>
      </c>
      <c r="E24" s="424" t="s">
        <v>415</v>
      </c>
      <c r="F24" s="425" t="s">
        <v>637</v>
      </c>
      <c r="G24" s="424" t="s">
        <v>416</v>
      </c>
      <c r="H24" s="424" t="s">
        <v>484</v>
      </c>
      <c r="I24" s="424" t="s">
        <v>456</v>
      </c>
      <c r="J24" s="424" t="s">
        <v>485</v>
      </c>
      <c r="K24" s="424"/>
      <c r="L24" s="426">
        <v>84.362583851820659</v>
      </c>
      <c r="M24" s="426">
        <v>2</v>
      </c>
      <c r="N24" s="427">
        <v>168.72516770364132</v>
      </c>
    </row>
    <row r="25" spans="1:14" ht="14.4" customHeight="1" x14ac:dyDescent="0.3">
      <c r="A25" s="422" t="s">
        <v>405</v>
      </c>
      <c r="B25" s="423" t="s">
        <v>406</v>
      </c>
      <c r="C25" s="424" t="s">
        <v>410</v>
      </c>
      <c r="D25" s="425" t="s">
        <v>636</v>
      </c>
      <c r="E25" s="424" t="s">
        <v>415</v>
      </c>
      <c r="F25" s="425" t="s">
        <v>637</v>
      </c>
      <c r="G25" s="424" t="s">
        <v>416</v>
      </c>
      <c r="H25" s="424" t="s">
        <v>486</v>
      </c>
      <c r="I25" s="424" t="s">
        <v>456</v>
      </c>
      <c r="J25" s="424" t="s">
        <v>487</v>
      </c>
      <c r="K25" s="424"/>
      <c r="L25" s="426">
        <v>46.319999999999986</v>
      </c>
      <c r="M25" s="426">
        <v>1</v>
      </c>
      <c r="N25" s="427">
        <v>46.319999999999986</v>
      </c>
    </row>
    <row r="26" spans="1:14" ht="14.4" customHeight="1" x14ac:dyDescent="0.3">
      <c r="A26" s="422" t="s">
        <v>405</v>
      </c>
      <c r="B26" s="423" t="s">
        <v>406</v>
      </c>
      <c r="C26" s="424" t="s">
        <v>410</v>
      </c>
      <c r="D26" s="425" t="s">
        <v>636</v>
      </c>
      <c r="E26" s="424" t="s">
        <v>415</v>
      </c>
      <c r="F26" s="425" t="s">
        <v>637</v>
      </c>
      <c r="G26" s="424" t="s">
        <v>416</v>
      </c>
      <c r="H26" s="424" t="s">
        <v>488</v>
      </c>
      <c r="I26" s="424" t="s">
        <v>456</v>
      </c>
      <c r="J26" s="424" t="s">
        <v>489</v>
      </c>
      <c r="K26" s="424"/>
      <c r="L26" s="426">
        <v>337.30358434431059</v>
      </c>
      <c r="M26" s="426">
        <v>19</v>
      </c>
      <c r="N26" s="427">
        <v>6408.7681025419015</v>
      </c>
    </row>
    <row r="27" spans="1:14" ht="14.4" customHeight="1" x14ac:dyDescent="0.3">
      <c r="A27" s="422" t="s">
        <v>405</v>
      </c>
      <c r="B27" s="423" t="s">
        <v>406</v>
      </c>
      <c r="C27" s="424" t="s">
        <v>410</v>
      </c>
      <c r="D27" s="425" t="s">
        <v>636</v>
      </c>
      <c r="E27" s="424" t="s">
        <v>415</v>
      </c>
      <c r="F27" s="425" t="s">
        <v>637</v>
      </c>
      <c r="G27" s="424" t="s">
        <v>416</v>
      </c>
      <c r="H27" s="424" t="s">
        <v>490</v>
      </c>
      <c r="I27" s="424" t="s">
        <v>491</v>
      </c>
      <c r="J27" s="424" t="s">
        <v>492</v>
      </c>
      <c r="K27" s="424" t="s">
        <v>493</v>
      </c>
      <c r="L27" s="426">
        <v>26.910000000000004</v>
      </c>
      <c r="M27" s="426">
        <v>1</v>
      </c>
      <c r="N27" s="427">
        <v>26.910000000000004</v>
      </c>
    </row>
    <row r="28" spans="1:14" ht="14.4" customHeight="1" x14ac:dyDescent="0.3">
      <c r="A28" s="422" t="s">
        <v>405</v>
      </c>
      <c r="B28" s="423" t="s">
        <v>406</v>
      </c>
      <c r="C28" s="424" t="s">
        <v>410</v>
      </c>
      <c r="D28" s="425" t="s">
        <v>636</v>
      </c>
      <c r="E28" s="424" t="s">
        <v>415</v>
      </c>
      <c r="F28" s="425" t="s">
        <v>637</v>
      </c>
      <c r="G28" s="424" t="s">
        <v>416</v>
      </c>
      <c r="H28" s="424" t="s">
        <v>494</v>
      </c>
      <c r="I28" s="424" t="s">
        <v>495</v>
      </c>
      <c r="J28" s="424" t="s">
        <v>496</v>
      </c>
      <c r="K28" s="424" t="s">
        <v>497</v>
      </c>
      <c r="L28" s="426">
        <v>48.4</v>
      </c>
      <c r="M28" s="426">
        <v>8</v>
      </c>
      <c r="N28" s="427">
        <v>387.2</v>
      </c>
    </row>
    <row r="29" spans="1:14" ht="14.4" customHeight="1" x14ac:dyDescent="0.3">
      <c r="A29" s="422" t="s">
        <v>405</v>
      </c>
      <c r="B29" s="423" t="s">
        <v>406</v>
      </c>
      <c r="C29" s="424" t="s">
        <v>410</v>
      </c>
      <c r="D29" s="425" t="s">
        <v>636</v>
      </c>
      <c r="E29" s="424" t="s">
        <v>415</v>
      </c>
      <c r="F29" s="425" t="s">
        <v>637</v>
      </c>
      <c r="G29" s="424" t="s">
        <v>416</v>
      </c>
      <c r="H29" s="424" t="s">
        <v>498</v>
      </c>
      <c r="I29" s="424" t="s">
        <v>456</v>
      </c>
      <c r="J29" s="424" t="s">
        <v>499</v>
      </c>
      <c r="K29" s="424" t="s">
        <v>500</v>
      </c>
      <c r="L29" s="426">
        <v>23.700174775172233</v>
      </c>
      <c r="M29" s="426">
        <v>84</v>
      </c>
      <c r="N29" s="427">
        <v>1990.8146811144675</v>
      </c>
    </row>
    <row r="30" spans="1:14" ht="14.4" customHeight="1" x14ac:dyDescent="0.3">
      <c r="A30" s="422" t="s">
        <v>405</v>
      </c>
      <c r="B30" s="423" t="s">
        <v>406</v>
      </c>
      <c r="C30" s="424" t="s">
        <v>410</v>
      </c>
      <c r="D30" s="425" t="s">
        <v>636</v>
      </c>
      <c r="E30" s="424" t="s">
        <v>415</v>
      </c>
      <c r="F30" s="425" t="s">
        <v>637</v>
      </c>
      <c r="G30" s="424" t="s">
        <v>416</v>
      </c>
      <c r="H30" s="424" t="s">
        <v>501</v>
      </c>
      <c r="I30" s="424" t="s">
        <v>456</v>
      </c>
      <c r="J30" s="424" t="s">
        <v>502</v>
      </c>
      <c r="K30" s="424"/>
      <c r="L30" s="426">
        <v>75.890106411553404</v>
      </c>
      <c r="M30" s="426">
        <v>4</v>
      </c>
      <c r="N30" s="427">
        <v>303.56042564621362</v>
      </c>
    </row>
    <row r="31" spans="1:14" ht="14.4" customHeight="1" x14ac:dyDescent="0.3">
      <c r="A31" s="422" t="s">
        <v>405</v>
      </c>
      <c r="B31" s="423" t="s">
        <v>406</v>
      </c>
      <c r="C31" s="424" t="s">
        <v>410</v>
      </c>
      <c r="D31" s="425" t="s">
        <v>636</v>
      </c>
      <c r="E31" s="424" t="s">
        <v>415</v>
      </c>
      <c r="F31" s="425" t="s">
        <v>637</v>
      </c>
      <c r="G31" s="424" t="s">
        <v>416</v>
      </c>
      <c r="H31" s="424" t="s">
        <v>503</v>
      </c>
      <c r="I31" s="424" t="s">
        <v>456</v>
      </c>
      <c r="J31" s="424" t="s">
        <v>504</v>
      </c>
      <c r="K31" s="424"/>
      <c r="L31" s="426">
        <v>157.93670479312803</v>
      </c>
      <c r="M31" s="426">
        <v>6</v>
      </c>
      <c r="N31" s="427">
        <v>947.62022875876812</v>
      </c>
    </row>
    <row r="32" spans="1:14" ht="14.4" customHeight="1" x14ac:dyDescent="0.3">
      <c r="A32" s="422" t="s">
        <v>405</v>
      </c>
      <c r="B32" s="423" t="s">
        <v>406</v>
      </c>
      <c r="C32" s="424" t="s">
        <v>410</v>
      </c>
      <c r="D32" s="425" t="s">
        <v>636</v>
      </c>
      <c r="E32" s="424" t="s">
        <v>415</v>
      </c>
      <c r="F32" s="425" t="s">
        <v>637</v>
      </c>
      <c r="G32" s="424" t="s">
        <v>416</v>
      </c>
      <c r="H32" s="424" t="s">
        <v>505</v>
      </c>
      <c r="I32" s="424" t="s">
        <v>456</v>
      </c>
      <c r="J32" s="424" t="s">
        <v>506</v>
      </c>
      <c r="K32" s="424"/>
      <c r="L32" s="426">
        <v>121.33597319787955</v>
      </c>
      <c r="M32" s="426">
        <v>2</v>
      </c>
      <c r="N32" s="427">
        <v>242.67194639575911</v>
      </c>
    </row>
    <row r="33" spans="1:14" ht="14.4" customHeight="1" x14ac:dyDescent="0.3">
      <c r="A33" s="422" t="s">
        <v>405</v>
      </c>
      <c r="B33" s="423" t="s">
        <v>406</v>
      </c>
      <c r="C33" s="424" t="s">
        <v>410</v>
      </c>
      <c r="D33" s="425" t="s">
        <v>636</v>
      </c>
      <c r="E33" s="424" t="s">
        <v>415</v>
      </c>
      <c r="F33" s="425" t="s">
        <v>637</v>
      </c>
      <c r="G33" s="424" t="s">
        <v>416</v>
      </c>
      <c r="H33" s="424" t="s">
        <v>507</v>
      </c>
      <c r="I33" s="424" t="s">
        <v>456</v>
      </c>
      <c r="J33" s="424" t="s">
        <v>508</v>
      </c>
      <c r="K33" s="424" t="s">
        <v>509</v>
      </c>
      <c r="L33" s="426">
        <v>75.020028178425932</v>
      </c>
      <c r="M33" s="426">
        <v>1</v>
      </c>
      <c r="N33" s="427">
        <v>75.020028178425932</v>
      </c>
    </row>
    <row r="34" spans="1:14" ht="14.4" customHeight="1" x14ac:dyDescent="0.3">
      <c r="A34" s="422" t="s">
        <v>405</v>
      </c>
      <c r="B34" s="423" t="s">
        <v>406</v>
      </c>
      <c r="C34" s="424" t="s">
        <v>410</v>
      </c>
      <c r="D34" s="425" t="s">
        <v>636</v>
      </c>
      <c r="E34" s="424" t="s">
        <v>415</v>
      </c>
      <c r="F34" s="425" t="s">
        <v>637</v>
      </c>
      <c r="G34" s="424" t="s">
        <v>416</v>
      </c>
      <c r="H34" s="424" t="s">
        <v>510</v>
      </c>
      <c r="I34" s="424" t="s">
        <v>456</v>
      </c>
      <c r="J34" s="424" t="s">
        <v>511</v>
      </c>
      <c r="K34" s="424" t="s">
        <v>512</v>
      </c>
      <c r="L34" s="426">
        <v>96.84</v>
      </c>
      <c r="M34" s="426">
        <v>1</v>
      </c>
      <c r="N34" s="427">
        <v>96.84</v>
      </c>
    </row>
    <row r="35" spans="1:14" ht="14.4" customHeight="1" x14ac:dyDescent="0.3">
      <c r="A35" s="422" t="s">
        <v>405</v>
      </c>
      <c r="B35" s="423" t="s">
        <v>406</v>
      </c>
      <c r="C35" s="424" t="s">
        <v>410</v>
      </c>
      <c r="D35" s="425" t="s">
        <v>636</v>
      </c>
      <c r="E35" s="424" t="s">
        <v>415</v>
      </c>
      <c r="F35" s="425" t="s">
        <v>637</v>
      </c>
      <c r="G35" s="424" t="s">
        <v>416</v>
      </c>
      <c r="H35" s="424" t="s">
        <v>513</v>
      </c>
      <c r="I35" s="424" t="s">
        <v>456</v>
      </c>
      <c r="J35" s="424" t="s">
        <v>514</v>
      </c>
      <c r="K35" s="424"/>
      <c r="L35" s="426">
        <v>140.74633723082607</v>
      </c>
      <c r="M35" s="426">
        <v>6</v>
      </c>
      <c r="N35" s="427">
        <v>844.47802338495637</v>
      </c>
    </row>
    <row r="36" spans="1:14" ht="14.4" customHeight="1" x14ac:dyDescent="0.3">
      <c r="A36" s="422" t="s">
        <v>405</v>
      </c>
      <c r="B36" s="423" t="s">
        <v>406</v>
      </c>
      <c r="C36" s="424" t="s">
        <v>410</v>
      </c>
      <c r="D36" s="425" t="s">
        <v>636</v>
      </c>
      <c r="E36" s="424" t="s">
        <v>415</v>
      </c>
      <c r="F36" s="425" t="s">
        <v>637</v>
      </c>
      <c r="G36" s="424" t="s">
        <v>416</v>
      </c>
      <c r="H36" s="424" t="s">
        <v>515</v>
      </c>
      <c r="I36" s="424" t="s">
        <v>456</v>
      </c>
      <c r="J36" s="424" t="s">
        <v>516</v>
      </c>
      <c r="K36" s="424" t="s">
        <v>517</v>
      </c>
      <c r="L36" s="426">
        <v>75.020024909183206</v>
      </c>
      <c r="M36" s="426">
        <v>2</v>
      </c>
      <c r="N36" s="427">
        <v>150.04004981836641</v>
      </c>
    </row>
    <row r="37" spans="1:14" ht="14.4" customHeight="1" x14ac:dyDescent="0.3">
      <c r="A37" s="422" t="s">
        <v>405</v>
      </c>
      <c r="B37" s="423" t="s">
        <v>406</v>
      </c>
      <c r="C37" s="424" t="s">
        <v>410</v>
      </c>
      <c r="D37" s="425" t="s">
        <v>636</v>
      </c>
      <c r="E37" s="424" t="s">
        <v>415</v>
      </c>
      <c r="F37" s="425" t="s">
        <v>637</v>
      </c>
      <c r="G37" s="424" t="s">
        <v>416</v>
      </c>
      <c r="H37" s="424" t="s">
        <v>518</v>
      </c>
      <c r="I37" s="424" t="s">
        <v>456</v>
      </c>
      <c r="J37" s="424" t="s">
        <v>519</v>
      </c>
      <c r="K37" s="424"/>
      <c r="L37" s="426">
        <v>52.870397099836602</v>
      </c>
      <c r="M37" s="426">
        <v>1</v>
      </c>
      <c r="N37" s="427">
        <v>52.870397099836602</v>
      </c>
    </row>
    <row r="38" spans="1:14" ht="14.4" customHeight="1" x14ac:dyDescent="0.3">
      <c r="A38" s="422" t="s">
        <v>405</v>
      </c>
      <c r="B38" s="423" t="s">
        <v>406</v>
      </c>
      <c r="C38" s="424" t="s">
        <v>410</v>
      </c>
      <c r="D38" s="425" t="s">
        <v>636</v>
      </c>
      <c r="E38" s="424" t="s">
        <v>415</v>
      </c>
      <c r="F38" s="425" t="s">
        <v>637</v>
      </c>
      <c r="G38" s="424" t="s">
        <v>416</v>
      </c>
      <c r="H38" s="424" t="s">
        <v>520</v>
      </c>
      <c r="I38" s="424" t="s">
        <v>456</v>
      </c>
      <c r="J38" s="424" t="s">
        <v>521</v>
      </c>
      <c r="K38" s="424"/>
      <c r="L38" s="426">
        <v>38.008477963383008</v>
      </c>
      <c r="M38" s="426">
        <v>20</v>
      </c>
      <c r="N38" s="427">
        <v>760.16955926766013</v>
      </c>
    </row>
    <row r="39" spans="1:14" ht="14.4" customHeight="1" x14ac:dyDescent="0.3">
      <c r="A39" s="422" t="s">
        <v>405</v>
      </c>
      <c r="B39" s="423" t="s">
        <v>406</v>
      </c>
      <c r="C39" s="424" t="s">
        <v>410</v>
      </c>
      <c r="D39" s="425" t="s">
        <v>636</v>
      </c>
      <c r="E39" s="424" t="s">
        <v>415</v>
      </c>
      <c r="F39" s="425" t="s">
        <v>637</v>
      </c>
      <c r="G39" s="424" t="s">
        <v>416</v>
      </c>
      <c r="H39" s="424" t="s">
        <v>522</v>
      </c>
      <c r="I39" s="424" t="s">
        <v>456</v>
      </c>
      <c r="J39" s="424" t="s">
        <v>523</v>
      </c>
      <c r="K39" s="424"/>
      <c r="L39" s="426">
        <v>44.675015481724245</v>
      </c>
      <c r="M39" s="426">
        <v>2</v>
      </c>
      <c r="N39" s="427">
        <v>89.350030963448489</v>
      </c>
    </row>
    <row r="40" spans="1:14" ht="14.4" customHeight="1" x14ac:dyDescent="0.3">
      <c r="A40" s="422" t="s">
        <v>405</v>
      </c>
      <c r="B40" s="423" t="s">
        <v>406</v>
      </c>
      <c r="C40" s="424" t="s">
        <v>410</v>
      </c>
      <c r="D40" s="425" t="s">
        <v>636</v>
      </c>
      <c r="E40" s="424" t="s">
        <v>415</v>
      </c>
      <c r="F40" s="425" t="s">
        <v>637</v>
      </c>
      <c r="G40" s="424" t="s">
        <v>416</v>
      </c>
      <c r="H40" s="424" t="s">
        <v>524</v>
      </c>
      <c r="I40" s="424" t="s">
        <v>456</v>
      </c>
      <c r="J40" s="424" t="s">
        <v>525</v>
      </c>
      <c r="K40" s="424"/>
      <c r="L40" s="426">
        <v>274.33800243623097</v>
      </c>
      <c r="M40" s="426">
        <v>1</v>
      </c>
      <c r="N40" s="427">
        <v>274.33800243623097</v>
      </c>
    </row>
    <row r="41" spans="1:14" ht="14.4" customHeight="1" x14ac:dyDescent="0.3">
      <c r="A41" s="422" t="s">
        <v>405</v>
      </c>
      <c r="B41" s="423" t="s">
        <v>406</v>
      </c>
      <c r="C41" s="424" t="s">
        <v>410</v>
      </c>
      <c r="D41" s="425" t="s">
        <v>636</v>
      </c>
      <c r="E41" s="424" t="s">
        <v>415</v>
      </c>
      <c r="F41" s="425" t="s">
        <v>637</v>
      </c>
      <c r="G41" s="424" t="s">
        <v>416</v>
      </c>
      <c r="H41" s="424" t="s">
        <v>526</v>
      </c>
      <c r="I41" s="424" t="s">
        <v>456</v>
      </c>
      <c r="J41" s="424" t="s">
        <v>527</v>
      </c>
      <c r="K41" s="424"/>
      <c r="L41" s="426">
        <v>44.117478470188608</v>
      </c>
      <c r="M41" s="426">
        <v>3</v>
      </c>
      <c r="N41" s="427">
        <v>132.35243541056582</v>
      </c>
    </row>
    <row r="42" spans="1:14" ht="14.4" customHeight="1" x14ac:dyDescent="0.3">
      <c r="A42" s="422" t="s">
        <v>405</v>
      </c>
      <c r="B42" s="423" t="s">
        <v>406</v>
      </c>
      <c r="C42" s="424" t="s">
        <v>410</v>
      </c>
      <c r="D42" s="425" t="s">
        <v>636</v>
      </c>
      <c r="E42" s="424" t="s">
        <v>415</v>
      </c>
      <c r="F42" s="425" t="s">
        <v>637</v>
      </c>
      <c r="G42" s="424" t="s">
        <v>416</v>
      </c>
      <c r="H42" s="424" t="s">
        <v>528</v>
      </c>
      <c r="I42" s="424" t="s">
        <v>529</v>
      </c>
      <c r="J42" s="424" t="s">
        <v>530</v>
      </c>
      <c r="K42" s="424" t="s">
        <v>531</v>
      </c>
      <c r="L42" s="426">
        <v>586.39324317415765</v>
      </c>
      <c r="M42" s="426">
        <v>1</v>
      </c>
      <c r="N42" s="427">
        <v>586.39324317415765</v>
      </c>
    </row>
    <row r="43" spans="1:14" ht="14.4" customHeight="1" x14ac:dyDescent="0.3">
      <c r="A43" s="422" t="s">
        <v>405</v>
      </c>
      <c r="B43" s="423" t="s">
        <v>406</v>
      </c>
      <c r="C43" s="424" t="s">
        <v>410</v>
      </c>
      <c r="D43" s="425" t="s">
        <v>636</v>
      </c>
      <c r="E43" s="424" t="s">
        <v>415</v>
      </c>
      <c r="F43" s="425" t="s">
        <v>637</v>
      </c>
      <c r="G43" s="424" t="s">
        <v>416</v>
      </c>
      <c r="H43" s="424" t="s">
        <v>532</v>
      </c>
      <c r="I43" s="424" t="s">
        <v>456</v>
      </c>
      <c r="J43" s="424" t="s">
        <v>533</v>
      </c>
      <c r="K43" s="424" t="s">
        <v>534</v>
      </c>
      <c r="L43" s="426">
        <v>75.020101200730068</v>
      </c>
      <c r="M43" s="426">
        <v>1</v>
      </c>
      <c r="N43" s="427">
        <v>75.020101200730068</v>
      </c>
    </row>
    <row r="44" spans="1:14" ht="14.4" customHeight="1" x14ac:dyDescent="0.3">
      <c r="A44" s="422" t="s">
        <v>405</v>
      </c>
      <c r="B44" s="423" t="s">
        <v>406</v>
      </c>
      <c r="C44" s="424" t="s">
        <v>410</v>
      </c>
      <c r="D44" s="425" t="s">
        <v>636</v>
      </c>
      <c r="E44" s="424" t="s">
        <v>415</v>
      </c>
      <c r="F44" s="425" t="s">
        <v>637</v>
      </c>
      <c r="G44" s="424" t="s">
        <v>416</v>
      </c>
      <c r="H44" s="424" t="s">
        <v>535</v>
      </c>
      <c r="I44" s="424" t="s">
        <v>456</v>
      </c>
      <c r="J44" s="424" t="s">
        <v>536</v>
      </c>
      <c r="K44" s="424"/>
      <c r="L44" s="426">
        <v>40.819774394202319</v>
      </c>
      <c r="M44" s="426">
        <v>5</v>
      </c>
      <c r="N44" s="427">
        <v>204.09887197101159</v>
      </c>
    </row>
    <row r="45" spans="1:14" ht="14.4" customHeight="1" x14ac:dyDescent="0.3">
      <c r="A45" s="422" t="s">
        <v>405</v>
      </c>
      <c r="B45" s="423" t="s">
        <v>406</v>
      </c>
      <c r="C45" s="424" t="s">
        <v>410</v>
      </c>
      <c r="D45" s="425" t="s">
        <v>636</v>
      </c>
      <c r="E45" s="424" t="s">
        <v>415</v>
      </c>
      <c r="F45" s="425" t="s">
        <v>637</v>
      </c>
      <c r="G45" s="424" t="s">
        <v>416</v>
      </c>
      <c r="H45" s="424" t="s">
        <v>537</v>
      </c>
      <c r="I45" s="424" t="s">
        <v>538</v>
      </c>
      <c r="J45" s="424" t="s">
        <v>539</v>
      </c>
      <c r="K45" s="424" t="s">
        <v>540</v>
      </c>
      <c r="L45" s="426">
        <v>88.120000000000019</v>
      </c>
      <c r="M45" s="426">
        <v>10</v>
      </c>
      <c r="N45" s="427">
        <v>881.20000000000016</v>
      </c>
    </row>
    <row r="46" spans="1:14" ht="14.4" customHeight="1" x14ac:dyDescent="0.3">
      <c r="A46" s="422" t="s">
        <v>405</v>
      </c>
      <c r="B46" s="423" t="s">
        <v>406</v>
      </c>
      <c r="C46" s="424" t="s">
        <v>410</v>
      </c>
      <c r="D46" s="425" t="s">
        <v>636</v>
      </c>
      <c r="E46" s="424" t="s">
        <v>415</v>
      </c>
      <c r="F46" s="425" t="s">
        <v>637</v>
      </c>
      <c r="G46" s="424" t="s">
        <v>416</v>
      </c>
      <c r="H46" s="424" t="s">
        <v>541</v>
      </c>
      <c r="I46" s="424" t="s">
        <v>456</v>
      </c>
      <c r="J46" s="424" t="s">
        <v>542</v>
      </c>
      <c r="K46" s="424"/>
      <c r="L46" s="426">
        <v>77.363253032024573</v>
      </c>
      <c r="M46" s="426">
        <v>5</v>
      </c>
      <c r="N46" s="427">
        <v>386.81626516012284</v>
      </c>
    </row>
    <row r="47" spans="1:14" ht="14.4" customHeight="1" x14ac:dyDescent="0.3">
      <c r="A47" s="422" t="s">
        <v>405</v>
      </c>
      <c r="B47" s="423" t="s">
        <v>406</v>
      </c>
      <c r="C47" s="424" t="s">
        <v>410</v>
      </c>
      <c r="D47" s="425" t="s">
        <v>636</v>
      </c>
      <c r="E47" s="424" t="s">
        <v>415</v>
      </c>
      <c r="F47" s="425" t="s">
        <v>637</v>
      </c>
      <c r="G47" s="424" t="s">
        <v>416</v>
      </c>
      <c r="H47" s="424" t="s">
        <v>543</v>
      </c>
      <c r="I47" s="424" t="s">
        <v>456</v>
      </c>
      <c r="J47" s="424" t="s">
        <v>544</v>
      </c>
      <c r="K47" s="424" t="s">
        <v>545</v>
      </c>
      <c r="L47" s="426">
        <v>115.69952109489549</v>
      </c>
      <c r="M47" s="426">
        <v>38</v>
      </c>
      <c r="N47" s="427">
        <v>4396.5818016060284</v>
      </c>
    </row>
    <row r="48" spans="1:14" ht="14.4" customHeight="1" x14ac:dyDescent="0.3">
      <c r="A48" s="422" t="s">
        <v>405</v>
      </c>
      <c r="B48" s="423" t="s">
        <v>406</v>
      </c>
      <c r="C48" s="424" t="s">
        <v>410</v>
      </c>
      <c r="D48" s="425" t="s">
        <v>636</v>
      </c>
      <c r="E48" s="424" t="s">
        <v>415</v>
      </c>
      <c r="F48" s="425" t="s">
        <v>637</v>
      </c>
      <c r="G48" s="424" t="s">
        <v>416</v>
      </c>
      <c r="H48" s="424" t="s">
        <v>546</v>
      </c>
      <c r="I48" s="424" t="s">
        <v>456</v>
      </c>
      <c r="J48" s="424" t="s">
        <v>547</v>
      </c>
      <c r="K48" s="424"/>
      <c r="L48" s="426">
        <v>52.000038207648615</v>
      </c>
      <c r="M48" s="426">
        <v>2</v>
      </c>
      <c r="N48" s="427">
        <v>104.00007641529723</v>
      </c>
    </row>
    <row r="49" spans="1:14" ht="14.4" customHeight="1" x14ac:dyDescent="0.3">
      <c r="A49" s="422" t="s">
        <v>405</v>
      </c>
      <c r="B49" s="423" t="s">
        <v>406</v>
      </c>
      <c r="C49" s="424" t="s">
        <v>410</v>
      </c>
      <c r="D49" s="425" t="s">
        <v>636</v>
      </c>
      <c r="E49" s="424" t="s">
        <v>415</v>
      </c>
      <c r="F49" s="425" t="s">
        <v>637</v>
      </c>
      <c r="G49" s="424" t="s">
        <v>416</v>
      </c>
      <c r="H49" s="424" t="s">
        <v>548</v>
      </c>
      <c r="I49" s="424" t="s">
        <v>456</v>
      </c>
      <c r="J49" s="424" t="s">
        <v>549</v>
      </c>
      <c r="K49" s="424"/>
      <c r="L49" s="426">
        <v>125.36028394934691</v>
      </c>
      <c r="M49" s="426">
        <v>1</v>
      </c>
      <c r="N49" s="427">
        <v>125.36028394934691</v>
      </c>
    </row>
    <row r="50" spans="1:14" ht="14.4" customHeight="1" x14ac:dyDescent="0.3">
      <c r="A50" s="422" t="s">
        <v>405</v>
      </c>
      <c r="B50" s="423" t="s">
        <v>406</v>
      </c>
      <c r="C50" s="424" t="s">
        <v>410</v>
      </c>
      <c r="D50" s="425" t="s">
        <v>636</v>
      </c>
      <c r="E50" s="424" t="s">
        <v>415</v>
      </c>
      <c r="F50" s="425" t="s">
        <v>637</v>
      </c>
      <c r="G50" s="424" t="s">
        <v>416</v>
      </c>
      <c r="H50" s="424" t="s">
        <v>550</v>
      </c>
      <c r="I50" s="424" t="s">
        <v>456</v>
      </c>
      <c r="J50" s="424" t="s">
        <v>551</v>
      </c>
      <c r="K50" s="424"/>
      <c r="L50" s="426">
        <v>57.71661286765579</v>
      </c>
      <c r="M50" s="426">
        <v>11</v>
      </c>
      <c r="N50" s="427">
        <v>634.88274154421367</v>
      </c>
    </row>
    <row r="51" spans="1:14" ht="14.4" customHeight="1" x14ac:dyDescent="0.3">
      <c r="A51" s="422" t="s">
        <v>405</v>
      </c>
      <c r="B51" s="423" t="s">
        <v>406</v>
      </c>
      <c r="C51" s="424" t="s">
        <v>410</v>
      </c>
      <c r="D51" s="425" t="s">
        <v>636</v>
      </c>
      <c r="E51" s="424" t="s">
        <v>415</v>
      </c>
      <c r="F51" s="425" t="s">
        <v>637</v>
      </c>
      <c r="G51" s="424" t="s">
        <v>416</v>
      </c>
      <c r="H51" s="424" t="s">
        <v>552</v>
      </c>
      <c r="I51" s="424" t="s">
        <v>553</v>
      </c>
      <c r="J51" s="424" t="s">
        <v>554</v>
      </c>
      <c r="K51" s="424" t="s">
        <v>555</v>
      </c>
      <c r="L51" s="426">
        <v>505.79697099454864</v>
      </c>
      <c r="M51" s="426">
        <v>4</v>
      </c>
      <c r="N51" s="427">
        <v>2023.1878839781946</v>
      </c>
    </row>
    <row r="52" spans="1:14" ht="14.4" customHeight="1" x14ac:dyDescent="0.3">
      <c r="A52" s="422" t="s">
        <v>405</v>
      </c>
      <c r="B52" s="423" t="s">
        <v>406</v>
      </c>
      <c r="C52" s="424" t="s">
        <v>410</v>
      </c>
      <c r="D52" s="425" t="s">
        <v>636</v>
      </c>
      <c r="E52" s="424" t="s">
        <v>415</v>
      </c>
      <c r="F52" s="425" t="s">
        <v>637</v>
      </c>
      <c r="G52" s="424" t="s">
        <v>416</v>
      </c>
      <c r="H52" s="424" t="s">
        <v>556</v>
      </c>
      <c r="I52" s="424" t="s">
        <v>557</v>
      </c>
      <c r="J52" s="424" t="s">
        <v>558</v>
      </c>
      <c r="K52" s="424" t="s">
        <v>559</v>
      </c>
      <c r="L52" s="426">
        <v>192.0500903742421</v>
      </c>
      <c r="M52" s="426">
        <v>9</v>
      </c>
      <c r="N52" s="427">
        <v>1728.4508133681788</v>
      </c>
    </row>
    <row r="53" spans="1:14" ht="14.4" customHeight="1" x14ac:dyDescent="0.3">
      <c r="A53" s="422" t="s">
        <v>405</v>
      </c>
      <c r="B53" s="423" t="s">
        <v>406</v>
      </c>
      <c r="C53" s="424" t="s">
        <v>410</v>
      </c>
      <c r="D53" s="425" t="s">
        <v>636</v>
      </c>
      <c r="E53" s="424" t="s">
        <v>415</v>
      </c>
      <c r="F53" s="425" t="s">
        <v>637</v>
      </c>
      <c r="G53" s="424" t="s">
        <v>416</v>
      </c>
      <c r="H53" s="424" t="s">
        <v>560</v>
      </c>
      <c r="I53" s="424" t="s">
        <v>456</v>
      </c>
      <c r="J53" s="424" t="s">
        <v>561</v>
      </c>
      <c r="K53" s="424"/>
      <c r="L53" s="426">
        <v>107.7</v>
      </c>
      <c r="M53" s="426">
        <v>1</v>
      </c>
      <c r="N53" s="427">
        <v>107.7</v>
      </c>
    </row>
    <row r="54" spans="1:14" ht="14.4" customHeight="1" x14ac:dyDescent="0.3">
      <c r="A54" s="422" t="s">
        <v>405</v>
      </c>
      <c r="B54" s="423" t="s">
        <v>406</v>
      </c>
      <c r="C54" s="424" t="s">
        <v>410</v>
      </c>
      <c r="D54" s="425" t="s">
        <v>636</v>
      </c>
      <c r="E54" s="424" t="s">
        <v>415</v>
      </c>
      <c r="F54" s="425" t="s">
        <v>637</v>
      </c>
      <c r="G54" s="424" t="s">
        <v>416</v>
      </c>
      <c r="H54" s="424" t="s">
        <v>562</v>
      </c>
      <c r="I54" s="424" t="s">
        <v>456</v>
      </c>
      <c r="J54" s="424" t="s">
        <v>563</v>
      </c>
      <c r="K54" s="424"/>
      <c r="L54" s="426">
        <v>28.654195844623729</v>
      </c>
      <c r="M54" s="426">
        <v>3</v>
      </c>
      <c r="N54" s="427">
        <v>85.962587533871186</v>
      </c>
    </row>
    <row r="55" spans="1:14" ht="14.4" customHeight="1" x14ac:dyDescent="0.3">
      <c r="A55" s="422" t="s">
        <v>405</v>
      </c>
      <c r="B55" s="423" t="s">
        <v>406</v>
      </c>
      <c r="C55" s="424" t="s">
        <v>410</v>
      </c>
      <c r="D55" s="425" t="s">
        <v>636</v>
      </c>
      <c r="E55" s="424" t="s">
        <v>415</v>
      </c>
      <c r="F55" s="425" t="s">
        <v>637</v>
      </c>
      <c r="G55" s="424" t="s">
        <v>416</v>
      </c>
      <c r="H55" s="424" t="s">
        <v>564</v>
      </c>
      <c r="I55" s="424" t="s">
        <v>456</v>
      </c>
      <c r="J55" s="424" t="s">
        <v>565</v>
      </c>
      <c r="K55" s="424"/>
      <c r="L55" s="426">
        <v>91.943162531162429</v>
      </c>
      <c r="M55" s="426">
        <v>14</v>
      </c>
      <c r="N55" s="427">
        <v>1287.204275436274</v>
      </c>
    </row>
    <row r="56" spans="1:14" ht="14.4" customHeight="1" x14ac:dyDescent="0.3">
      <c r="A56" s="422" t="s">
        <v>405</v>
      </c>
      <c r="B56" s="423" t="s">
        <v>406</v>
      </c>
      <c r="C56" s="424" t="s">
        <v>410</v>
      </c>
      <c r="D56" s="425" t="s">
        <v>636</v>
      </c>
      <c r="E56" s="424" t="s">
        <v>415</v>
      </c>
      <c r="F56" s="425" t="s">
        <v>637</v>
      </c>
      <c r="G56" s="424" t="s">
        <v>416</v>
      </c>
      <c r="H56" s="424" t="s">
        <v>566</v>
      </c>
      <c r="I56" s="424" t="s">
        <v>456</v>
      </c>
      <c r="J56" s="424" t="s">
        <v>567</v>
      </c>
      <c r="K56" s="424"/>
      <c r="L56" s="426">
        <v>125.53727583028419</v>
      </c>
      <c r="M56" s="426">
        <v>4</v>
      </c>
      <c r="N56" s="427">
        <v>502.14910332113675</v>
      </c>
    </row>
    <row r="57" spans="1:14" ht="14.4" customHeight="1" x14ac:dyDescent="0.3">
      <c r="A57" s="422" t="s">
        <v>405</v>
      </c>
      <c r="B57" s="423" t="s">
        <v>406</v>
      </c>
      <c r="C57" s="424" t="s">
        <v>410</v>
      </c>
      <c r="D57" s="425" t="s">
        <v>636</v>
      </c>
      <c r="E57" s="424" t="s">
        <v>415</v>
      </c>
      <c r="F57" s="425" t="s">
        <v>637</v>
      </c>
      <c r="G57" s="424" t="s">
        <v>416</v>
      </c>
      <c r="H57" s="424" t="s">
        <v>568</v>
      </c>
      <c r="I57" s="424" t="s">
        <v>456</v>
      </c>
      <c r="J57" s="424" t="s">
        <v>569</v>
      </c>
      <c r="K57" s="424"/>
      <c r="L57" s="426">
        <v>127.25026326146417</v>
      </c>
      <c r="M57" s="426">
        <v>3</v>
      </c>
      <c r="N57" s="427">
        <v>381.75078978439251</v>
      </c>
    </row>
    <row r="58" spans="1:14" ht="14.4" customHeight="1" x14ac:dyDescent="0.3">
      <c r="A58" s="422" t="s">
        <v>405</v>
      </c>
      <c r="B58" s="423" t="s">
        <v>406</v>
      </c>
      <c r="C58" s="424" t="s">
        <v>410</v>
      </c>
      <c r="D58" s="425" t="s">
        <v>636</v>
      </c>
      <c r="E58" s="424" t="s">
        <v>415</v>
      </c>
      <c r="F58" s="425" t="s">
        <v>637</v>
      </c>
      <c r="G58" s="424" t="s">
        <v>416</v>
      </c>
      <c r="H58" s="424" t="s">
        <v>570</v>
      </c>
      <c r="I58" s="424" t="s">
        <v>456</v>
      </c>
      <c r="J58" s="424" t="s">
        <v>571</v>
      </c>
      <c r="K58" s="424"/>
      <c r="L58" s="426">
        <v>109.80013015184053</v>
      </c>
      <c r="M58" s="426">
        <v>10</v>
      </c>
      <c r="N58" s="427">
        <v>1098.0013015184054</v>
      </c>
    </row>
    <row r="59" spans="1:14" ht="14.4" customHeight="1" x14ac:dyDescent="0.3">
      <c r="A59" s="422" t="s">
        <v>405</v>
      </c>
      <c r="B59" s="423" t="s">
        <v>406</v>
      </c>
      <c r="C59" s="424" t="s">
        <v>410</v>
      </c>
      <c r="D59" s="425" t="s">
        <v>636</v>
      </c>
      <c r="E59" s="424" t="s">
        <v>415</v>
      </c>
      <c r="F59" s="425" t="s">
        <v>637</v>
      </c>
      <c r="G59" s="424" t="s">
        <v>416</v>
      </c>
      <c r="H59" s="424" t="s">
        <v>572</v>
      </c>
      <c r="I59" s="424" t="s">
        <v>456</v>
      </c>
      <c r="J59" s="424" t="s">
        <v>573</v>
      </c>
      <c r="K59" s="424"/>
      <c r="L59" s="426">
        <v>44.820670779722818</v>
      </c>
      <c r="M59" s="426">
        <v>13</v>
      </c>
      <c r="N59" s="427">
        <v>582.66872013639659</v>
      </c>
    </row>
    <row r="60" spans="1:14" ht="14.4" customHeight="1" x14ac:dyDescent="0.3">
      <c r="A60" s="422" t="s">
        <v>405</v>
      </c>
      <c r="B60" s="423" t="s">
        <v>406</v>
      </c>
      <c r="C60" s="424" t="s">
        <v>410</v>
      </c>
      <c r="D60" s="425" t="s">
        <v>636</v>
      </c>
      <c r="E60" s="424" t="s">
        <v>415</v>
      </c>
      <c r="F60" s="425" t="s">
        <v>637</v>
      </c>
      <c r="G60" s="424" t="s">
        <v>416</v>
      </c>
      <c r="H60" s="424" t="s">
        <v>574</v>
      </c>
      <c r="I60" s="424" t="s">
        <v>456</v>
      </c>
      <c r="J60" s="424" t="s">
        <v>575</v>
      </c>
      <c r="K60" s="424"/>
      <c r="L60" s="426">
        <v>66.513740026338482</v>
      </c>
      <c r="M60" s="426">
        <v>9</v>
      </c>
      <c r="N60" s="427">
        <v>598.62366023704635</v>
      </c>
    </row>
    <row r="61" spans="1:14" ht="14.4" customHeight="1" x14ac:dyDescent="0.3">
      <c r="A61" s="422" t="s">
        <v>405</v>
      </c>
      <c r="B61" s="423" t="s">
        <v>406</v>
      </c>
      <c r="C61" s="424" t="s">
        <v>410</v>
      </c>
      <c r="D61" s="425" t="s">
        <v>636</v>
      </c>
      <c r="E61" s="424" t="s">
        <v>415</v>
      </c>
      <c r="F61" s="425" t="s">
        <v>637</v>
      </c>
      <c r="G61" s="424" t="s">
        <v>416</v>
      </c>
      <c r="H61" s="424" t="s">
        <v>576</v>
      </c>
      <c r="I61" s="424" t="s">
        <v>456</v>
      </c>
      <c r="J61" s="424" t="s">
        <v>577</v>
      </c>
      <c r="K61" s="424"/>
      <c r="L61" s="426">
        <v>88.461849287994923</v>
      </c>
      <c r="M61" s="426">
        <v>13</v>
      </c>
      <c r="N61" s="427">
        <v>1150.004040743934</v>
      </c>
    </row>
    <row r="62" spans="1:14" ht="14.4" customHeight="1" x14ac:dyDescent="0.3">
      <c r="A62" s="422" t="s">
        <v>405</v>
      </c>
      <c r="B62" s="423" t="s">
        <v>406</v>
      </c>
      <c r="C62" s="424" t="s">
        <v>410</v>
      </c>
      <c r="D62" s="425" t="s">
        <v>636</v>
      </c>
      <c r="E62" s="424" t="s">
        <v>415</v>
      </c>
      <c r="F62" s="425" t="s">
        <v>637</v>
      </c>
      <c r="G62" s="424" t="s">
        <v>416</v>
      </c>
      <c r="H62" s="424" t="s">
        <v>578</v>
      </c>
      <c r="I62" s="424" t="s">
        <v>456</v>
      </c>
      <c r="J62" s="424" t="s">
        <v>579</v>
      </c>
      <c r="K62" s="424" t="s">
        <v>545</v>
      </c>
      <c r="L62" s="426">
        <v>115.43387886389792</v>
      </c>
      <c r="M62" s="426">
        <v>6</v>
      </c>
      <c r="N62" s="427">
        <v>692.6032731833875</v>
      </c>
    </row>
    <row r="63" spans="1:14" ht="14.4" customHeight="1" x14ac:dyDescent="0.3">
      <c r="A63" s="422" t="s">
        <v>405</v>
      </c>
      <c r="B63" s="423" t="s">
        <v>406</v>
      </c>
      <c r="C63" s="424" t="s">
        <v>410</v>
      </c>
      <c r="D63" s="425" t="s">
        <v>636</v>
      </c>
      <c r="E63" s="424" t="s">
        <v>415</v>
      </c>
      <c r="F63" s="425" t="s">
        <v>637</v>
      </c>
      <c r="G63" s="424" t="s">
        <v>416</v>
      </c>
      <c r="H63" s="424" t="s">
        <v>580</v>
      </c>
      <c r="I63" s="424" t="s">
        <v>456</v>
      </c>
      <c r="J63" s="424" t="s">
        <v>581</v>
      </c>
      <c r="K63" s="424" t="s">
        <v>545</v>
      </c>
      <c r="L63" s="426">
        <v>109.5184197128106</v>
      </c>
      <c r="M63" s="426">
        <v>12</v>
      </c>
      <c r="N63" s="427">
        <v>1314.2210365537271</v>
      </c>
    </row>
    <row r="64" spans="1:14" ht="14.4" customHeight="1" x14ac:dyDescent="0.3">
      <c r="A64" s="422" t="s">
        <v>405</v>
      </c>
      <c r="B64" s="423" t="s">
        <v>406</v>
      </c>
      <c r="C64" s="424" t="s">
        <v>410</v>
      </c>
      <c r="D64" s="425" t="s">
        <v>636</v>
      </c>
      <c r="E64" s="424" t="s">
        <v>415</v>
      </c>
      <c r="F64" s="425" t="s">
        <v>637</v>
      </c>
      <c r="G64" s="424" t="s">
        <v>416</v>
      </c>
      <c r="H64" s="424" t="s">
        <v>582</v>
      </c>
      <c r="I64" s="424" t="s">
        <v>456</v>
      </c>
      <c r="J64" s="424" t="s">
        <v>583</v>
      </c>
      <c r="K64" s="424"/>
      <c r="L64" s="426">
        <v>215.72529108811949</v>
      </c>
      <c r="M64" s="426">
        <v>26</v>
      </c>
      <c r="N64" s="427">
        <v>5608.8575682911069</v>
      </c>
    </row>
    <row r="65" spans="1:14" ht="14.4" customHeight="1" x14ac:dyDescent="0.3">
      <c r="A65" s="422" t="s">
        <v>405</v>
      </c>
      <c r="B65" s="423" t="s">
        <v>406</v>
      </c>
      <c r="C65" s="424" t="s">
        <v>410</v>
      </c>
      <c r="D65" s="425" t="s">
        <v>636</v>
      </c>
      <c r="E65" s="424" t="s">
        <v>415</v>
      </c>
      <c r="F65" s="425" t="s">
        <v>637</v>
      </c>
      <c r="G65" s="424" t="s">
        <v>416</v>
      </c>
      <c r="H65" s="424" t="s">
        <v>584</v>
      </c>
      <c r="I65" s="424" t="s">
        <v>456</v>
      </c>
      <c r="J65" s="424" t="s">
        <v>585</v>
      </c>
      <c r="K65" s="424"/>
      <c r="L65" s="426">
        <v>96.993082175449629</v>
      </c>
      <c r="M65" s="426">
        <v>1</v>
      </c>
      <c r="N65" s="427">
        <v>96.993082175449629</v>
      </c>
    </row>
    <row r="66" spans="1:14" ht="14.4" customHeight="1" x14ac:dyDescent="0.3">
      <c r="A66" s="422" t="s">
        <v>405</v>
      </c>
      <c r="B66" s="423" t="s">
        <v>406</v>
      </c>
      <c r="C66" s="424" t="s">
        <v>410</v>
      </c>
      <c r="D66" s="425" t="s">
        <v>636</v>
      </c>
      <c r="E66" s="424" t="s">
        <v>415</v>
      </c>
      <c r="F66" s="425" t="s">
        <v>637</v>
      </c>
      <c r="G66" s="424" t="s">
        <v>416</v>
      </c>
      <c r="H66" s="424" t="s">
        <v>586</v>
      </c>
      <c r="I66" s="424" t="s">
        <v>456</v>
      </c>
      <c r="J66" s="424" t="s">
        <v>587</v>
      </c>
      <c r="K66" s="424"/>
      <c r="L66" s="426">
        <v>202.94418390514195</v>
      </c>
      <c r="M66" s="426">
        <v>2</v>
      </c>
      <c r="N66" s="427">
        <v>405.88836781028391</v>
      </c>
    </row>
    <row r="67" spans="1:14" ht="14.4" customHeight="1" x14ac:dyDescent="0.3">
      <c r="A67" s="422" t="s">
        <v>405</v>
      </c>
      <c r="B67" s="423" t="s">
        <v>406</v>
      </c>
      <c r="C67" s="424" t="s">
        <v>410</v>
      </c>
      <c r="D67" s="425" t="s">
        <v>636</v>
      </c>
      <c r="E67" s="424" t="s">
        <v>415</v>
      </c>
      <c r="F67" s="425" t="s">
        <v>637</v>
      </c>
      <c r="G67" s="424" t="s">
        <v>416</v>
      </c>
      <c r="H67" s="424" t="s">
        <v>588</v>
      </c>
      <c r="I67" s="424" t="s">
        <v>589</v>
      </c>
      <c r="J67" s="424" t="s">
        <v>590</v>
      </c>
      <c r="K67" s="424" t="s">
        <v>591</v>
      </c>
      <c r="L67" s="426">
        <v>149.26997314873657</v>
      </c>
      <c r="M67" s="426">
        <v>3</v>
      </c>
      <c r="N67" s="427">
        <v>447.80991944620973</v>
      </c>
    </row>
    <row r="68" spans="1:14" ht="14.4" customHeight="1" x14ac:dyDescent="0.3">
      <c r="A68" s="422" t="s">
        <v>405</v>
      </c>
      <c r="B68" s="423" t="s">
        <v>406</v>
      </c>
      <c r="C68" s="424" t="s">
        <v>410</v>
      </c>
      <c r="D68" s="425" t="s">
        <v>636</v>
      </c>
      <c r="E68" s="424" t="s">
        <v>415</v>
      </c>
      <c r="F68" s="425" t="s">
        <v>637</v>
      </c>
      <c r="G68" s="424" t="s">
        <v>416</v>
      </c>
      <c r="H68" s="424" t="s">
        <v>592</v>
      </c>
      <c r="I68" s="424" t="s">
        <v>456</v>
      </c>
      <c r="J68" s="424" t="s">
        <v>593</v>
      </c>
      <c r="K68" s="424"/>
      <c r="L68" s="426">
        <v>68.354657246570568</v>
      </c>
      <c r="M68" s="426">
        <v>34</v>
      </c>
      <c r="N68" s="427">
        <v>2324.0583463833991</v>
      </c>
    </row>
    <row r="69" spans="1:14" ht="14.4" customHeight="1" x14ac:dyDescent="0.3">
      <c r="A69" s="422" t="s">
        <v>405</v>
      </c>
      <c r="B69" s="423" t="s">
        <v>406</v>
      </c>
      <c r="C69" s="424" t="s">
        <v>410</v>
      </c>
      <c r="D69" s="425" t="s">
        <v>636</v>
      </c>
      <c r="E69" s="424" t="s">
        <v>415</v>
      </c>
      <c r="F69" s="425" t="s">
        <v>637</v>
      </c>
      <c r="G69" s="424" t="s">
        <v>416</v>
      </c>
      <c r="H69" s="424" t="s">
        <v>594</v>
      </c>
      <c r="I69" s="424" t="s">
        <v>456</v>
      </c>
      <c r="J69" s="424" t="s">
        <v>595</v>
      </c>
      <c r="K69" s="424"/>
      <c r="L69" s="426">
        <v>121.50400000000002</v>
      </c>
      <c r="M69" s="426">
        <v>5</v>
      </c>
      <c r="N69" s="427">
        <v>607.5200000000001</v>
      </c>
    </row>
    <row r="70" spans="1:14" ht="14.4" customHeight="1" x14ac:dyDescent="0.3">
      <c r="A70" s="422" t="s">
        <v>405</v>
      </c>
      <c r="B70" s="423" t="s">
        <v>406</v>
      </c>
      <c r="C70" s="424" t="s">
        <v>410</v>
      </c>
      <c r="D70" s="425" t="s">
        <v>636</v>
      </c>
      <c r="E70" s="424" t="s">
        <v>415</v>
      </c>
      <c r="F70" s="425" t="s">
        <v>637</v>
      </c>
      <c r="G70" s="424" t="s">
        <v>416</v>
      </c>
      <c r="H70" s="424" t="s">
        <v>596</v>
      </c>
      <c r="I70" s="424" t="s">
        <v>456</v>
      </c>
      <c r="J70" s="424" t="s">
        <v>597</v>
      </c>
      <c r="K70" s="424" t="s">
        <v>598</v>
      </c>
      <c r="L70" s="426">
        <v>215.9</v>
      </c>
      <c r="M70" s="426">
        <v>6</v>
      </c>
      <c r="N70" s="427">
        <v>1295.4000000000001</v>
      </c>
    </row>
    <row r="71" spans="1:14" ht="14.4" customHeight="1" x14ac:dyDescent="0.3">
      <c r="A71" s="422" t="s">
        <v>405</v>
      </c>
      <c r="B71" s="423" t="s">
        <v>406</v>
      </c>
      <c r="C71" s="424" t="s">
        <v>410</v>
      </c>
      <c r="D71" s="425" t="s">
        <v>636</v>
      </c>
      <c r="E71" s="424" t="s">
        <v>415</v>
      </c>
      <c r="F71" s="425" t="s">
        <v>637</v>
      </c>
      <c r="G71" s="424" t="s">
        <v>416</v>
      </c>
      <c r="H71" s="424" t="s">
        <v>599</v>
      </c>
      <c r="I71" s="424" t="s">
        <v>456</v>
      </c>
      <c r="J71" s="424" t="s">
        <v>600</v>
      </c>
      <c r="K71" s="424"/>
      <c r="L71" s="426">
        <v>30.78</v>
      </c>
      <c r="M71" s="426">
        <v>1</v>
      </c>
      <c r="N71" s="427">
        <v>30.78</v>
      </c>
    </row>
    <row r="72" spans="1:14" ht="14.4" customHeight="1" x14ac:dyDescent="0.3">
      <c r="A72" s="422" t="s">
        <v>405</v>
      </c>
      <c r="B72" s="423" t="s">
        <v>406</v>
      </c>
      <c r="C72" s="424" t="s">
        <v>410</v>
      </c>
      <c r="D72" s="425" t="s">
        <v>636</v>
      </c>
      <c r="E72" s="424" t="s">
        <v>415</v>
      </c>
      <c r="F72" s="425" t="s">
        <v>637</v>
      </c>
      <c r="G72" s="424" t="s">
        <v>416</v>
      </c>
      <c r="H72" s="424" t="s">
        <v>601</v>
      </c>
      <c r="I72" s="424" t="s">
        <v>456</v>
      </c>
      <c r="J72" s="424" t="s">
        <v>602</v>
      </c>
      <c r="K72" s="424"/>
      <c r="L72" s="426">
        <v>37.700000000000003</v>
      </c>
      <c r="M72" s="426">
        <v>2</v>
      </c>
      <c r="N72" s="427">
        <v>75.400000000000006</v>
      </c>
    </row>
    <row r="73" spans="1:14" ht="14.4" customHeight="1" x14ac:dyDescent="0.3">
      <c r="A73" s="422" t="s">
        <v>405</v>
      </c>
      <c r="B73" s="423" t="s">
        <v>406</v>
      </c>
      <c r="C73" s="424" t="s">
        <v>410</v>
      </c>
      <c r="D73" s="425" t="s">
        <v>636</v>
      </c>
      <c r="E73" s="424" t="s">
        <v>415</v>
      </c>
      <c r="F73" s="425" t="s">
        <v>637</v>
      </c>
      <c r="G73" s="424" t="s">
        <v>416</v>
      </c>
      <c r="H73" s="424" t="s">
        <v>603</v>
      </c>
      <c r="I73" s="424" t="s">
        <v>603</v>
      </c>
      <c r="J73" s="424" t="s">
        <v>604</v>
      </c>
      <c r="K73" s="424" t="s">
        <v>605</v>
      </c>
      <c r="L73" s="426">
        <v>154.89705882352939</v>
      </c>
      <c r="M73" s="426">
        <v>17</v>
      </c>
      <c r="N73" s="427">
        <v>2633.2499999999995</v>
      </c>
    </row>
    <row r="74" spans="1:14" ht="14.4" customHeight="1" x14ac:dyDescent="0.3">
      <c r="A74" s="422" t="s">
        <v>405</v>
      </c>
      <c r="B74" s="423" t="s">
        <v>406</v>
      </c>
      <c r="C74" s="424" t="s">
        <v>410</v>
      </c>
      <c r="D74" s="425" t="s">
        <v>636</v>
      </c>
      <c r="E74" s="424" t="s">
        <v>415</v>
      </c>
      <c r="F74" s="425" t="s">
        <v>637</v>
      </c>
      <c r="G74" s="424" t="s">
        <v>416</v>
      </c>
      <c r="H74" s="424" t="s">
        <v>606</v>
      </c>
      <c r="I74" s="424" t="s">
        <v>456</v>
      </c>
      <c r="J74" s="424" t="s">
        <v>607</v>
      </c>
      <c r="K74" s="424"/>
      <c r="L74" s="426">
        <v>195.47084242105618</v>
      </c>
      <c r="M74" s="426">
        <v>13</v>
      </c>
      <c r="N74" s="427">
        <v>2541.1209514737302</v>
      </c>
    </row>
    <row r="75" spans="1:14" ht="14.4" customHeight="1" x14ac:dyDescent="0.3">
      <c r="A75" s="422" t="s">
        <v>405</v>
      </c>
      <c r="B75" s="423" t="s">
        <v>406</v>
      </c>
      <c r="C75" s="424" t="s">
        <v>410</v>
      </c>
      <c r="D75" s="425" t="s">
        <v>636</v>
      </c>
      <c r="E75" s="424" t="s">
        <v>415</v>
      </c>
      <c r="F75" s="425" t="s">
        <v>637</v>
      </c>
      <c r="G75" s="424" t="s">
        <v>416</v>
      </c>
      <c r="H75" s="424" t="s">
        <v>608</v>
      </c>
      <c r="I75" s="424" t="s">
        <v>456</v>
      </c>
      <c r="J75" s="424" t="s">
        <v>609</v>
      </c>
      <c r="K75" s="424"/>
      <c r="L75" s="426">
        <v>45.830075828800119</v>
      </c>
      <c r="M75" s="426">
        <v>4</v>
      </c>
      <c r="N75" s="427">
        <v>183.32030331520048</v>
      </c>
    </row>
    <row r="76" spans="1:14" ht="14.4" customHeight="1" x14ac:dyDescent="0.3">
      <c r="A76" s="422" t="s">
        <v>405</v>
      </c>
      <c r="B76" s="423" t="s">
        <v>406</v>
      </c>
      <c r="C76" s="424" t="s">
        <v>410</v>
      </c>
      <c r="D76" s="425" t="s">
        <v>636</v>
      </c>
      <c r="E76" s="424" t="s">
        <v>415</v>
      </c>
      <c r="F76" s="425" t="s">
        <v>637</v>
      </c>
      <c r="G76" s="424" t="s">
        <v>416</v>
      </c>
      <c r="H76" s="424" t="s">
        <v>610</v>
      </c>
      <c r="I76" s="424" t="s">
        <v>456</v>
      </c>
      <c r="J76" s="424" t="s">
        <v>611</v>
      </c>
      <c r="K76" s="424"/>
      <c r="L76" s="426">
        <v>45.764005895121606</v>
      </c>
      <c r="M76" s="426">
        <v>35</v>
      </c>
      <c r="N76" s="427">
        <v>1601.7402063292561</v>
      </c>
    </row>
    <row r="77" spans="1:14" ht="14.4" customHeight="1" x14ac:dyDescent="0.3">
      <c r="A77" s="422" t="s">
        <v>405</v>
      </c>
      <c r="B77" s="423" t="s">
        <v>406</v>
      </c>
      <c r="C77" s="424" t="s">
        <v>410</v>
      </c>
      <c r="D77" s="425" t="s">
        <v>636</v>
      </c>
      <c r="E77" s="424" t="s">
        <v>415</v>
      </c>
      <c r="F77" s="425" t="s">
        <v>637</v>
      </c>
      <c r="G77" s="424" t="s">
        <v>416</v>
      </c>
      <c r="H77" s="424" t="s">
        <v>612</v>
      </c>
      <c r="I77" s="424" t="s">
        <v>456</v>
      </c>
      <c r="J77" s="424" t="s">
        <v>613</v>
      </c>
      <c r="K77" s="424"/>
      <c r="L77" s="426">
        <v>45.830013456255834</v>
      </c>
      <c r="M77" s="426">
        <v>23</v>
      </c>
      <c r="N77" s="427">
        <v>1054.0903094938842</v>
      </c>
    </row>
    <row r="78" spans="1:14" ht="14.4" customHeight="1" x14ac:dyDescent="0.3">
      <c r="A78" s="422" t="s">
        <v>405</v>
      </c>
      <c r="B78" s="423" t="s">
        <v>406</v>
      </c>
      <c r="C78" s="424" t="s">
        <v>410</v>
      </c>
      <c r="D78" s="425" t="s">
        <v>636</v>
      </c>
      <c r="E78" s="424" t="s">
        <v>415</v>
      </c>
      <c r="F78" s="425" t="s">
        <v>637</v>
      </c>
      <c r="G78" s="424" t="s">
        <v>416</v>
      </c>
      <c r="H78" s="424" t="s">
        <v>614</v>
      </c>
      <c r="I78" s="424" t="s">
        <v>615</v>
      </c>
      <c r="J78" s="424" t="s">
        <v>616</v>
      </c>
      <c r="K78" s="424" t="s">
        <v>555</v>
      </c>
      <c r="L78" s="426">
        <v>543.86999999999989</v>
      </c>
      <c r="M78" s="426">
        <v>4</v>
      </c>
      <c r="N78" s="427">
        <v>2175.4799999999996</v>
      </c>
    </row>
    <row r="79" spans="1:14" ht="14.4" customHeight="1" x14ac:dyDescent="0.3">
      <c r="A79" s="422" t="s">
        <v>405</v>
      </c>
      <c r="B79" s="423" t="s">
        <v>406</v>
      </c>
      <c r="C79" s="424" t="s">
        <v>410</v>
      </c>
      <c r="D79" s="425" t="s">
        <v>636</v>
      </c>
      <c r="E79" s="424" t="s">
        <v>415</v>
      </c>
      <c r="F79" s="425" t="s">
        <v>637</v>
      </c>
      <c r="G79" s="424" t="s">
        <v>416</v>
      </c>
      <c r="H79" s="424" t="s">
        <v>617</v>
      </c>
      <c r="I79" s="424" t="s">
        <v>617</v>
      </c>
      <c r="J79" s="424" t="s">
        <v>418</v>
      </c>
      <c r="K79" s="424" t="s">
        <v>618</v>
      </c>
      <c r="L79" s="426">
        <v>100</v>
      </c>
      <c r="M79" s="426">
        <v>8</v>
      </c>
      <c r="N79" s="427">
        <v>800</v>
      </c>
    </row>
    <row r="80" spans="1:14" ht="14.4" customHeight="1" x14ac:dyDescent="0.3">
      <c r="A80" s="422" t="s">
        <v>405</v>
      </c>
      <c r="B80" s="423" t="s">
        <v>406</v>
      </c>
      <c r="C80" s="424" t="s">
        <v>410</v>
      </c>
      <c r="D80" s="425" t="s">
        <v>636</v>
      </c>
      <c r="E80" s="424" t="s">
        <v>415</v>
      </c>
      <c r="F80" s="425" t="s">
        <v>637</v>
      </c>
      <c r="G80" s="424" t="s">
        <v>619</v>
      </c>
      <c r="H80" s="424" t="s">
        <v>620</v>
      </c>
      <c r="I80" s="424" t="s">
        <v>621</v>
      </c>
      <c r="J80" s="424" t="s">
        <v>622</v>
      </c>
      <c r="K80" s="424" t="s">
        <v>623</v>
      </c>
      <c r="L80" s="426">
        <v>30.22</v>
      </c>
      <c r="M80" s="426">
        <v>1</v>
      </c>
      <c r="N80" s="427">
        <v>30.22</v>
      </c>
    </row>
    <row r="81" spans="1:14" ht="14.4" customHeight="1" x14ac:dyDescent="0.3">
      <c r="A81" s="422" t="s">
        <v>405</v>
      </c>
      <c r="B81" s="423" t="s">
        <v>406</v>
      </c>
      <c r="C81" s="424" t="s">
        <v>410</v>
      </c>
      <c r="D81" s="425" t="s">
        <v>636</v>
      </c>
      <c r="E81" s="424" t="s">
        <v>624</v>
      </c>
      <c r="F81" s="425" t="s">
        <v>638</v>
      </c>
      <c r="G81" s="424"/>
      <c r="H81" s="424" t="s">
        <v>625</v>
      </c>
      <c r="I81" s="424" t="s">
        <v>625</v>
      </c>
      <c r="J81" s="424" t="s">
        <v>626</v>
      </c>
      <c r="K81" s="424" t="s">
        <v>627</v>
      </c>
      <c r="L81" s="426">
        <v>35.089999999999996</v>
      </c>
      <c r="M81" s="426">
        <v>1</v>
      </c>
      <c r="N81" s="427">
        <v>35.089999999999996</v>
      </c>
    </row>
    <row r="82" spans="1:14" ht="14.4" customHeight="1" x14ac:dyDescent="0.3">
      <c r="A82" s="422" t="s">
        <v>405</v>
      </c>
      <c r="B82" s="423" t="s">
        <v>406</v>
      </c>
      <c r="C82" s="424" t="s">
        <v>410</v>
      </c>
      <c r="D82" s="425" t="s">
        <v>636</v>
      </c>
      <c r="E82" s="424" t="s">
        <v>624</v>
      </c>
      <c r="F82" s="425" t="s">
        <v>638</v>
      </c>
      <c r="G82" s="424" t="s">
        <v>416</v>
      </c>
      <c r="H82" s="424" t="s">
        <v>628</v>
      </c>
      <c r="I82" s="424" t="s">
        <v>629</v>
      </c>
      <c r="J82" s="424" t="s">
        <v>630</v>
      </c>
      <c r="K82" s="424" t="s">
        <v>631</v>
      </c>
      <c r="L82" s="426">
        <v>97.710000000000022</v>
      </c>
      <c r="M82" s="426">
        <v>1</v>
      </c>
      <c r="N82" s="427">
        <v>97.710000000000022</v>
      </c>
    </row>
    <row r="83" spans="1:14" ht="14.4" customHeight="1" thickBot="1" x14ac:dyDescent="0.35">
      <c r="A83" s="428" t="s">
        <v>405</v>
      </c>
      <c r="B83" s="429" t="s">
        <v>406</v>
      </c>
      <c r="C83" s="430" t="s">
        <v>410</v>
      </c>
      <c r="D83" s="431" t="s">
        <v>636</v>
      </c>
      <c r="E83" s="430" t="s">
        <v>624</v>
      </c>
      <c r="F83" s="431" t="s">
        <v>638</v>
      </c>
      <c r="G83" s="430" t="s">
        <v>619</v>
      </c>
      <c r="H83" s="430" t="s">
        <v>632</v>
      </c>
      <c r="I83" s="430" t="s">
        <v>633</v>
      </c>
      <c r="J83" s="430" t="s">
        <v>634</v>
      </c>
      <c r="K83" s="430" t="s">
        <v>635</v>
      </c>
      <c r="L83" s="432">
        <v>115.94007503860202</v>
      </c>
      <c r="M83" s="432">
        <v>4</v>
      </c>
      <c r="N83" s="433">
        <v>463.76030015440807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639</v>
      </c>
      <c r="B5" s="414">
        <v>35.089999999999996</v>
      </c>
      <c r="C5" s="438">
        <v>8.493688307753039E-2</v>
      </c>
      <c r="D5" s="414">
        <v>378.0403001544081</v>
      </c>
      <c r="E5" s="438">
        <v>0.91506311692246967</v>
      </c>
      <c r="F5" s="415">
        <v>413.13030015440808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8.493688307753039E-2</v>
      </c>
      <c r="D6" s="443">
        <v>378.0403001544081</v>
      </c>
      <c r="E6" s="444">
        <v>0.91506311692246967</v>
      </c>
      <c r="F6" s="445">
        <v>413.13030015440808</v>
      </c>
    </row>
    <row r="7" spans="1:6" ht="14.4" customHeight="1" thickBot="1" x14ac:dyDescent="0.35"/>
    <row r="8" spans="1:6" ht="14.4" customHeight="1" x14ac:dyDescent="0.3">
      <c r="A8" s="452" t="s">
        <v>640</v>
      </c>
      <c r="B8" s="420">
        <v>35.089999999999996</v>
      </c>
      <c r="C8" s="439">
        <v>9.1640261402866421E-2</v>
      </c>
      <c r="D8" s="420">
        <v>347.82030015440807</v>
      </c>
      <c r="E8" s="439">
        <v>0.90835973859713359</v>
      </c>
      <c r="F8" s="421">
        <v>382.91030015440805</v>
      </c>
    </row>
    <row r="9" spans="1:6" ht="14.4" customHeight="1" thickBot="1" x14ac:dyDescent="0.35">
      <c r="A9" s="453" t="s">
        <v>641</v>
      </c>
      <c r="B9" s="449"/>
      <c r="C9" s="450">
        <v>0</v>
      </c>
      <c r="D9" s="449">
        <v>30.22</v>
      </c>
      <c r="E9" s="450">
        <v>1</v>
      </c>
      <c r="F9" s="451">
        <v>30.22</v>
      </c>
    </row>
    <row r="10" spans="1:6" ht="14.4" customHeight="1" thickBot="1" x14ac:dyDescent="0.35">
      <c r="A10" s="442" t="s">
        <v>3</v>
      </c>
      <c r="B10" s="443">
        <v>35.089999999999996</v>
      </c>
      <c r="C10" s="444">
        <v>8.4936883077530403E-2</v>
      </c>
      <c r="D10" s="443">
        <v>378.0403001544081</v>
      </c>
      <c r="E10" s="444">
        <v>0.91506311692246978</v>
      </c>
      <c r="F10" s="445">
        <v>413.13030015440802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2016-05-23T11:52:42Z</dcterms:modified>
</cp:coreProperties>
</file>