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7" i="419" s="1"/>
  <c r="K25" i="419"/>
  <c r="G26" i="419"/>
  <c r="K28" i="419" l="1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<sst xmlns="http://schemas.openxmlformats.org/spreadsheetml/2006/main" count="7035" uniqueCount="1928">
  <si>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</si>
  <si>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</si>
  <si>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</si>
  <si>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</si>
  <si>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</si>
  <si>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</si>
  <si>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</si>
  <si>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</si>
  <si>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</si>
  <si>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</si>
  <si>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</si>
  <si>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</si>
  <si>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</si>
  <si>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</si>
  <si>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</si>
  <si>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</si>
  <si>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</si>
  <si>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</si>
  <si>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</si>
  <si>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</si>
  <si>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</si>
  <si>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</si>
  <si>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</si>
  <si>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</si>
  <si>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</si>
  <si>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</si>
  <si>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</si>
  <si>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</si>
  <si>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</si>
  <si>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</si>
  <si>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</si>
  <si>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</si>
  <si>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</si>
  <si>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</si>
  <si>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</si>
  <si>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</si>
  <si>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</si>
  <si>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</si>
  <si>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</si>
  <si>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</si>
  <si>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</si>
  <si>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</si>
  <si>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</si>
  <si>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</si>
  <si>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</si>
  <si>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</si>
  <si>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</si>
  <si>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</si>
  <si>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</si>
  <si>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</si>
  <si>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</si>
  <si>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</si>
  <si>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</si>
  <si>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</si>
  <si>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</si>
  <si>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</si>
  <si>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</si>
  <si>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</si>
  <si>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</si>
  <si>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</si>
  <si>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</si>
  <si>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</si>
  <si>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</si>
  <si>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</si>
  <si>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</si>
  <si>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</si>
  <si>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</si>
  <si>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</si>
  <si>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</si>
  <si>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</si>
  <si>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</si>
  <si>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</si>
  <si>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</si>
  <si>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</si>
  <si>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</si>
  <si>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</si>
  <si>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</si>
  <si>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</si>
  <si>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</si>
  <si>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</si>
  <si>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</si>
  <si>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</si>
  <si>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</si>
  <si>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</si>
  <si>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</si>
  <si>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</si>
  <si>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</si>
  <si>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</si>
  <si>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</si>
  <si>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</si>
  <si>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</si>
  <si>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</si>
  <si>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</si>
  <si>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</si>
  <si>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</si>
  <si>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</si>
  <si>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</si>
  <si>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</si>
  <si>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</si>
  <si>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</si>
  <si>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</si>
  <si>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</si>
  <si>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</si>
  <si>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</si>
  <si>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</si>
  <si>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</si>
  <si>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</si>
  <si>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</si>
  <si>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</si>
  <si>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</si>
  <si>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</si>
  <si>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</si>
  <si>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</si>
  <si>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</si>
  <si>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</si>
  <si>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</si>
  <si>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</si>
  <si>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</si>
  <si>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</si>
  <si>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</si>
  <si>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</si>
  <si>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</si>
  <si>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</si>
  <si>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</si>
  <si>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</si>
  <si>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</si>
  <si>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</si>
  <si>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</si>
  <si>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</si>
  <si>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</si>
  <si>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</si>
  <si>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</si>
  <si>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</si>
  <si>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</si>
  <si>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</si>
  <si>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</si>
  <si>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</si>
  <si>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</si>
  <si>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</si>
  <si>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</si>
  <si>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</si>
  <si>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</si>
  <si>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</si>
  <si>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</si>
  <si>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</si>
  <si>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</si>
  <si>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</si>
  <si>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</si>
  <si>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</si>
  <si>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</si>
  <si>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</si>
  <si>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</si>
  <si>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</si>
  <si>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</si>
  <si>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</si>
  <si>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</si>
  <si>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</si>
  <si>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</si>
  <si>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</si>
  <si>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</si>
  <si>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</si>
  <si>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</si>
  <si>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</si>
  <si>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</si>
  <si>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</si>
  <si>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</si>
  <si>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</si>
  <si>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</si>
  <si>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</si>
  <si>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</si>
  <si>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</si>
  <si>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</si>
  <si>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</si>
  <si>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</si>
  <si>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</si>
  <si>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</si>
  <si>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</si>
  <si>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</si>
  <si>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</si>
  <si>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</si>
  <si>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</si>
  <si>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</si>
  <si>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</si>
  <si>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</si>
  <si>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</si>
  <si>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</si>
  <si>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</si>
  <si>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</si>
  <si>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</si>
  <si>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</si>
  <si>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</si>
  <si>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</si>
  <si>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</si>
  <si>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</si>
  <si>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</si>
  <si>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</si>
  <si>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</si>
  <si>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</si>
  <si>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</si>
  <si>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</si>
  <si>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</si>
  <si>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</si>
  <si>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</si>
  <si>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</si>
  <si>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</si>
  <si>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</si>
  <si>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</si>
  <si>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</si>
  <si>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</si>
  <si>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</si>
  <si>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</si>
  <si>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</si>
  <si>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</si>
  <si>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</si>
  <si>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</si>
  <si>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</si>
  <si>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</si>
  <si>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</si>
  <si>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</si>
  <si>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</si>
  <si>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</si>
  <si>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</si>
  <si>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</si>
  <si>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</si>
  <si>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</si>
  <si>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</si>
  <si>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</si>
  <si>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</si>
  <si>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</si>
  <si>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</si>
  <si>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</si>
  <si>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</si>
  <si>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</si>
  <si>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</si>
  <si>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</si>
  <si>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</si>
  <si>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</si>
  <si>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</si>
  <si>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</si>
  <si>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</si>
  <si>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</si>
  <si>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</si>
  <si>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</si>
  <si>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</si>
  <si>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</si>
  <si>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</si>
  <si>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</si>
  <si>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</si>
  <si>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</si>
  <si>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</si>
  <si>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</si>
  <si>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</si>
  <si>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</si>
  <si>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</si>
  <si>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</si>
  <si>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</si>
  <si>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</si>
  <si>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</si>
  <si>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</si>
  <si>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</si>
  <si>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</si>
  <si>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</si>
  <si>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</si>
  <si>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</si>
  <si>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</si>
  <si>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</si>
  <si>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</si>
  <si>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</si>
  <si>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</si>
  <si>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</si>
  <si>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</si>
  <si>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</si>
  <si>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</si>
  <si>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</si>
  <si>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</si>
  <si>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</si>
  <si>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</si>
  <si>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</si>
  <si>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</si>
  <si>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</si>
  <si>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</si>
  <si>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</si>
  <si>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</si>
  <si>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</si>
  <si>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</si>
  <si>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</si>
  <si>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</si>
  <si>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</si>
  <si>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</si>
  <si>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</si>
  <si>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</si>
  <si>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</si>
  <si>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</si>
  <si>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</si>
  <si>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</si>
  <si>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</si>
  <si>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</si>
  <si>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</si>
  <si>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</si>
  <si>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</si>
  <si>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</si>
  <si>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</si>
  <si>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</si>
  <si>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</si>
  <si>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</si>
  <si>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</si>
  <si>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</si>
  <si>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</si>
  <si>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</si>
  <si>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</si>
  <si>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</si>
  <si>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</si>
  <si>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</si>
  <si>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</si>
  <si>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</si>
  <si>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</si>
  <si>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</si>
  <si>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</si>
  <si>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</si>
  <si>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</si>
  <si>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</si>
  <si>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</si>
  <si>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</si>
  <si>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</si>
  <si>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</si>
  <si>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</si>
  <si>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</si>
  <si>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</si>
  <si>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</si>
  <si>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</si>
  <si>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</si>
  <si>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</si>
  <si>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</si>
  <si>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</si>
  <si>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</si>
  <si>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</si>
  <si>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</si>
  <si>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</si>
  <si>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</si>
  <si>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</si>
  <si>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</si>
  <si>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</si>
  <si>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</si>
  <si>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</si>
  <si>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</si>
  <si>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</si>
  <si>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</si>
  <si>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</si>
  <si>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</si>
  <si>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</si>
  <si>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</si>
  <si>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</si>
  <si>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</si>
  <si>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</si>
  <si>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</si>
  <si>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</si>
  <si>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</si>
  <si>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</si>
  <si>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</si>
  <si>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</si>
  <si>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</si>
  <si>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</si>
  <si>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</si>
  <si>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</si>
  <si>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</si>
  <si>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</si>
  <si>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</si>
  <si>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</si>
  <si>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</si>
  <si>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</si>
  <si>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</si>
  <si>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</si>
  <si>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</si>
  <si>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</si>
  <si>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</si>
  <si>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</si>
  <si>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</si>
  <si>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</si>
  <si>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</si>
  <si>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</si>
  <si>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</si>
  <si>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</si>
  <si>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</si>
  <si>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</si>
  <si>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</si>
  <si>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</si>
  <si>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</si>
  <si>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</si>
  <si>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</si>
  <si>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</si>
  <si>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</si>
  <si>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</si>
  <si>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</si>
  <si>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</si>
  <si>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</si>
  <si>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</si>
  <si>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</si>
  <si>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</si>
  <si>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</si>
  <si>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</si>
  <si>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</si>
  <si>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</si>
  <si>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</si>
  <si>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</si>
  <si>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</si>
  <si>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</si>
  <si>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</si>
  <si>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</si>
  <si>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</si>
  <si>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</si>
  <si>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</si>
  <si>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</si>
  <si>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</si>
  <si>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</si>
  <si>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</si>
  <si>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</si>
  <si>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</si>
  <si>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</si>
  <si>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</si>
  <si>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</si>
  <si>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</si>
  <si>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</si>
  <si>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</si>
  <si>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</si>
  <si>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</si>
  <si>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</si>
  <si>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</si>
  <si>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</si>
  <si>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</si>
  <si>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</si>
  <si>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</si>
  <si>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</si>
  <si>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</si>
  <si>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</si>
  <si>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</si>
  <si>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</si>
  <si>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</si>
  <si>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</si>
  <si>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</si>
  <si>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</si>
  <si>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</si>
  <si>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</si>
  <si>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</si>
  <si>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</si>
  <si>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</si>
  <si>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</si>
  <si>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</si>
  <si>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</si>
  <si>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</si>
  <si>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</si>
  <si>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</si>
  <si>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</si>
  <si>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</si>
  <si>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</si>
  <si>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</si>
  <si>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</si>
  <si>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</si>
  <si>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</si>
  <si>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</si>
  <si>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</si>
  <si>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</si>
  <si>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841535</t>
  </si>
  <si>
    <t>0</t>
  </si>
  <si>
    <t>MENALIND Kožní ochranný krém 200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</si>
  <si>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</si>
  <si>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</si>
  <si>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</si>
  <si>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</si>
  <si>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</si>
  <si>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</si>
  <si>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</si>
  <si>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</si>
  <si>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</si>
  <si>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</si>
  <si>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</si>
  <si>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</si>
  <si>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</si>
  <si>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</si>
  <si>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109844</t>
  </si>
  <si>
    <t>9844</t>
  </si>
  <si>
    <t>TORECAN</t>
  </si>
  <si>
    <t>DRG 50X6.5MG</t>
  </si>
  <si>
    <t>196610</t>
  </si>
  <si>
    <t>96610</t>
  </si>
  <si>
    <t>APAURIN</t>
  </si>
  <si>
    <t>INJ 10X2ML/10MG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</si>
  <si>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</si>
  <si>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</si>
  <si>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</si>
  <si>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</si>
  <si>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</si>
  <si>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</si>
  <si>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</si>
  <si>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</si>
  <si>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</si>
  <si>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</si>
  <si>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</si>
  <si>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</si>
  <si>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</si>
  <si>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</si>
  <si>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</si>
  <si>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</si>
  <si>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</si>
  <si>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</si>
  <si>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</si>
  <si>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</si>
  <si>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</si>
  <si>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</si>
  <si>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</si>
  <si>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</si>
  <si>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</si>
  <si>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</si>
  <si>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</si>
  <si>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</si>
  <si>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</si>
  <si>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</si>
  <si>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</si>
  <si>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</si>
  <si>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</si>
  <si>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</si>
  <si>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</si>
  <si>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</si>
  <si>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</si>
  <si>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</si>
  <si>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</si>
  <si>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</si>
  <si>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</si>
  <si>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</si>
  <si>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</si>
  <si>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</si>
  <si>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844350</t>
  </si>
  <si>
    <t>KL ETHANOL.C.BENZINO 160G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</si>
  <si>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</si>
  <si>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</si>
  <si>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</si>
  <si>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</si>
  <si>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</si>
  <si>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</si>
  <si>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930043</t>
  </si>
  <si>
    <t>DZ TRIXO LIND 100 ml</t>
  </si>
  <si>
    <t>920271</t>
  </si>
  <si>
    <t>KL PERSTERIL 10% 200 G</t>
  </si>
  <si>
    <t>921403</t>
  </si>
  <si>
    <t>KL VASELINUM ALBUM, 50G</t>
  </si>
  <si>
    <t>132082</t>
  </si>
  <si>
    <t>32082</t>
  </si>
  <si>
    <t>IBALGIN 400 (IBUPROFEN 400)</t>
  </si>
  <si>
    <t>TBL OBD 100X400MG</t>
  </si>
  <si>
    <t>190021</t>
  </si>
  <si>
    <t>90021</t>
  </si>
  <si>
    <t>MARCAINE SPINAL O.5%</t>
  </si>
  <si>
    <t>INJ 5X4ML 5MG/ML</t>
  </si>
  <si>
    <t>930224</t>
  </si>
  <si>
    <t>KL BENZINUM 900ml/ 600g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</si>
  <si>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</si>
  <si>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</si>
  <si>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</si>
  <si>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</si>
  <si>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</si>
  <si>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</si>
  <si>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</si>
  <si>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500326</t>
  </si>
  <si>
    <t>KL BENZINUM 500 ml/330g HVLP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</si>
  <si>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</si>
  <si>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</si>
  <si>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</si>
  <si>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</si>
  <si>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</si>
  <si>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</si>
  <si>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</si>
  <si>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</si>
  <si>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</si>
  <si>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</si>
  <si>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</si>
  <si>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</si>
  <si>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</si>
  <si>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</si>
  <si>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</si>
  <si>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</si>
  <si>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</si>
  <si>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</si>
  <si>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</si>
  <si>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</si>
  <si>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</si>
  <si>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</si>
  <si>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</si>
  <si>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</si>
  <si>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</si>
  <si>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</si>
  <si>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</si>
  <si>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</si>
  <si>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</si>
  <si>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</si>
  <si>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</si>
  <si>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</si>
  <si>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</si>
  <si>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</si>
  <si>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</si>
  <si>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</si>
  <si>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</si>
  <si>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</si>
  <si>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</si>
  <si>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</si>
  <si>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</si>
  <si>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</si>
  <si>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</si>
  <si>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</si>
  <si>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</si>
  <si>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</si>
  <si>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</si>
  <si>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</si>
  <si>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</si>
  <si>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</si>
  <si>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</si>
  <si>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</si>
  <si>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</si>
  <si>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</si>
  <si>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</si>
  <si>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</si>
  <si>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</si>
  <si>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</si>
  <si>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</si>
  <si>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</si>
  <si>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</si>
  <si>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</si>
  <si>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</si>
  <si>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</si>
  <si>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</si>
  <si>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</si>
  <si>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</si>
  <si>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</si>
  <si>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</si>
  <si>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</si>
  <si>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</si>
  <si>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</si>
  <si>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</si>
  <si>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</si>
  <si>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</si>
  <si>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</si>
  <si>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</si>
  <si>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94933</t>
  </si>
  <si>
    <t>AUGMENTIN 1 G</t>
  </si>
  <si>
    <t>POR TBL FLM 14X1GM+SÁČ</t>
  </si>
  <si>
    <t>180440</t>
  </si>
  <si>
    <t>80440</t>
  </si>
  <si>
    <t>UBISTESIN</t>
  </si>
  <si>
    <t>187659</t>
  </si>
  <si>
    <t>INJ SOL 100X10ML II</t>
  </si>
  <si>
    <t>501596</t>
  </si>
  <si>
    <t>ECOLAV Výplach očí 100ml</t>
  </si>
  <si>
    <t>100 ml</t>
  </si>
  <si>
    <t>P</t>
  </si>
  <si>
    <t>166030</t>
  </si>
  <si>
    <t>66030</t>
  </si>
  <si>
    <t>ZODAC</t>
  </si>
  <si>
    <t>TBL OBD 30X10MG</t>
  </si>
  <si>
    <t>131934</t>
  </si>
  <si>
    <t>31934</t>
  </si>
  <si>
    <t>VENTOLIN INHALER N</t>
  </si>
  <si>
    <t>INHSUSPSS200X100RG</t>
  </si>
  <si>
    <t>50113013</t>
  </si>
  <si>
    <t>12191</t>
  </si>
  <si>
    <t>MEGAMOX 1 G</t>
  </si>
  <si>
    <t>POR TBL FLM 14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</si>
  <si>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</si>
  <si>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</si>
  <si>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</si>
  <si>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</si>
  <si>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</si>
  <si>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</si>
  <si>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</si>
  <si>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</si>
  <si>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ZUBNI: ambulance</t>
  </si>
  <si>
    <t>Lékárna - léčiva</t>
  </si>
  <si>
    <t>Lékárna - antibiotika</t>
  </si>
  <si>
    <t>2421 - ZUBNI: ambulance</t>
  </si>
  <si>
    <t>J01CR02 - Amoxicilin a enzymový inhibitor</t>
  </si>
  <si>
    <t>R06AE07 - Cetirizin</t>
  </si>
  <si>
    <t>R03AC02 - Salbutamol</t>
  </si>
  <si>
    <t>J01CR02</t>
  </si>
  <si>
    <t>TBL FLM 14X875MG/125MG</t>
  </si>
  <si>
    <t>AMOKSIKLAV 1 G</t>
  </si>
  <si>
    <t>R03AC02</t>
  </si>
  <si>
    <t>INH SUS PSS 200DÁVX100RG/DÁV</t>
  </si>
  <si>
    <t>R06AE07</t>
  </si>
  <si>
    <t>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</si>
  <si>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</si>
  <si>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</si>
  <si>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</si>
  <si>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</si>
  <si>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</si>
  <si>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</si>
  <si>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</si>
  <si>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</si>
  <si>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</si>
  <si>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</si>
  <si>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</si>
  <si>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</si>
  <si>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</si>
  <si>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</si>
  <si>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</si>
  <si>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</si>
  <si>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</si>
  <si>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</si>
  <si>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</si>
  <si>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</si>
  <si>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</si>
  <si>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</si>
  <si>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sterilkompres 7,5 x 7,5 cm/5 ks sterilní 1325019265(1230119225)</t>
  </si>
  <si>
    <t>ZG538</t>
  </si>
  <si>
    <t>Obvaz ran po chir. zákrocích COE PACK 530315</t>
  </si>
  <si>
    <t>ZA602</t>
  </si>
  <si>
    <t>Kompresa gáza 5 x 5 cm/2 ks sterilní karton á 1000 ks 26001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</si>
  <si>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</si>
  <si>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</si>
  <si>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</si>
  <si>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</si>
  <si>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</si>
  <si>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</si>
  <si>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</si>
  <si>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</si>
  <si>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</si>
  <si>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</si>
  <si>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ZA533</t>
  </si>
  <si>
    <t>Váleček zubní Celluron č.2 á 600 ks 4301821</t>
  </si>
  <si>
    <t>ZF598</t>
  </si>
  <si>
    <t>Krytí hypro-sorb Z bal. á 10 ks 009</t>
  </si>
  <si>
    <t>ZN200</t>
  </si>
  <si>
    <t>Krytí traumacel new dent kostky bal. á 50 ks 10115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</si>
  <si>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</si>
  <si>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</si>
  <si>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</si>
  <si>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</si>
  <si>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</si>
  <si>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</si>
  <si>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ZI327</t>
  </si>
  <si>
    <t>Náplast cosmopor antibacterial 10,0 x 6 cm sterilní á 25 ks 9010010</t>
  </si>
  <si>
    <t>ZA727</t>
  </si>
  <si>
    <t>Kontejner 30 ml sterilní uchovávání pevných i kapalných vzorků FLME25175</t>
  </si>
  <si>
    <t>ZA738</t>
  </si>
  <si>
    <t>Filtr mini spike zelený 4550242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</si>
  <si>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</si>
  <si>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</si>
  <si>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</si>
  <si>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</si>
  <si>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</si>
  <si>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</si>
  <si>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</si>
  <si>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</si>
  <si>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</si>
  <si>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</si>
  <si>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</si>
  <si>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</si>
  <si>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</si>
  <si>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</si>
  <si>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</si>
  <si>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</si>
  <si>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</si>
  <si>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</si>
  <si>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</si>
  <si>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</si>
  <si>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</si>
  <si>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</si>
  <si>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</si>
  <si>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</si>
  <si>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ZB823</t>
  </si>
  <si>
    <t>Drát kulatý 0,8 mm IN0308</t>
  </si>
  <si>
    <t>ZH808</t>
  </si>
  <si>
    <t>Nádoba na histologický mat. s pufrovaným formalínem HISTOFOR 20 ml bal. á 100 ks BFS-20</t>
  </si>
  <si>
    <t>ZB966</t>
  </si>
  <si>
    <t>Nůžky rovné chirurgické hrotnaté 150 mm B397113920005</t>
  </si>
  <si>
    <t>ZA810</t>
  </si>
  <si>
    <t>Vzduchovod ústní vel. 3 90 mm bal. á 10 ks P03051a</t>
  </si>
  <si>
    <t>ZB963</t>
  </si>
  <si>
    <t>Pinzeta anatomická úzká 145 mm B397114920019</t>
  </si>
  <si>
    <t>ZL731</t>
  </si>
  <si>
    <t>Nůžky oční rovné hrotnaté 100 mm B397113380010</t>
  </si>
  <si>
    <t>ZF911</t>
  </si>
  <si>
    <t>Nůžky oční rovné hrotnaté 105 mm B397113920043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</si>
  <si>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</si>
  <si>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</si>
  <si>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</si>
  <si>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</si>
  <si>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</si>
  <si>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</si>
  <si>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ZD069</t>
  </si>
  <si>
    <t>Pinzeta anatomická rovná úzká 145 mm B397114920003</t>
  </si>
  <si>
    <t>ZC705</t>
  </si>
  <si>
    <t>Vzduchovod ústní vel. 2 80 mm bal. á 10 ks P03050a</t>
  </si>
  <si>
    <t>ZM705</t>
  </si>
  <si>
    <t>Pinzeta zubní s rýhovanou čelistí lomená 157 mm 397114500021</t>
  </si>
  <si>
    <t>ZB831</t>
  </si>
  <si>
    <t>Držák zubního zrcátka 397122510100</t>
  </si>
  <si>
    <t>ZO164</t>
  </si>
  <si>
    <t>Pinzeta anatomická úzká 130 mm B397114910003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</si>
  <si>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</si>
  <si>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</si>
  <si>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</si>
  <si>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</si>
  <si>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</si>
  <si>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</si>
  <si>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</si>
  <si>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</si>
  <si>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</si>
  <si>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</si>
  <si>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</si>
  <si>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</si>
  <si>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</si>
  <si>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</si>
  <si>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</si>
  <si>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</si>
  <si>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</si>
  <si>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</si>
  <si>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</si>
  <si>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</si>
  <si>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</si>
  <si>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</si>
  <si>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</si>
  <si>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</si>
  <si>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</si>
  <si>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</si>
  <si>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</si>
  <si>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</si>
  <si>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</si>
  <si>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</si>
  <si>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</si>
  <si>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</si>
  <si>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</si>
  <si>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jednorázová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</si>
  <si>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</si>
  <si>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</si>
  <si>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</si>
  <si>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</si>
  <si>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</si>
  <si>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</si>
  <si>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</si>
  <si>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</si>
  <si>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</si>
  <si>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</si>
  <si>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</si>
  <si>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</si>
  <si>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</si>
  <si>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</si>
  <si>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</si>
  <si>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</si>
  <si>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</si>
  <si>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</si>
  <si>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</si>
  <si>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</si>
  <si>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</si>
  <si>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</si>
  <si>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ZG693</t>
  </si>
  <si>
    <t>Deska bazální - horní transparentní bal.á 50 ks 9002525</t>
  </si>
  <si>
    <t>ZI807</t>
  </si>
  <si>
    <t>Implantát D4.4 BIO-ACCEL/L12 0321:3</t>
  </si>
  <si>
    <t>ZI810</t>
  </si>
  <si>
    <t>Nit elastická kulatá hrubá J0388</t>
  </si>
  <si>
    <t>ZI927</t>
  </si>
  <si>
    <t>Amalgám YDM velikost 1 YDM-I/400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</si>
  <si>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</si>
  <si>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</si>
  <si>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</si>
  <si>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</si>
  <si>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</si>
  <si>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</si>
  <si>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</si>
  <si>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</si>
  <si>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</si>
  <si>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</si>
  <si>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</si>
  <si>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</si>
  <si>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ZD470</t>
  </si>
  <si>
    <t>Premacryl prášek transparent 500 g 4342400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</si>
  <si>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</si>
  <si>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</si>
  <si>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</si>
  <si>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</si>
  <si>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</si>
  <si>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</si>
  <si>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</si>
  <si>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</si>
  <si>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</si>
  <si>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</si>
  <si>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</si>
  <si>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</si>
  <si>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</si>
  <si>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</si>
  <si>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ZH467</t>
  </si>
  <si>
    <t>Sprej Kavo QUATTROCARE á 6 ks (6 lahví) KaVo QUATTROcare spreje a 500 ml 1.011.5720</t>
  </si>
  <si>
    <t>ZL447</t>
  </si>
  <si>
    <t>Matrice Hawe adapt 0,038 mm bal. á 30 ks 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</si>
  <si>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</si>
  <si>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</si>
  <si>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</si>
  <si>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</si>
  <si>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</si>
  <si>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</si>
  <si>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</si>
  <si>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</si>
  <si>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</si>
  <si>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</si>
  <si>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</si>
  <si>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</si>
  <si>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</si>
  <si>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</si>
  <si>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ZC193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</si>
  <si>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</si>
  <si>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</si>
  <si>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</si>
  <si>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</si>
  <si>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</si>
  <si>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</si>
  <si>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</si>
  <si>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ZD140</t>
  </si>
  <si>
    <t>Pájka univerz.stříbrná - 700°C 380-604-50</t>
  </si>
  <si>
    <t>ZG694</t>
  </si>
  <si>
    <t>Deska bazální - dolní transparentní bal.á 50 ks 9002526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</si>
  <si>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</si>
  <si>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</si>
  <si>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</si>
  <si>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</si>
  <si>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</si>
  <si>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</si>
  <si>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</si>
  <si>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</si>
  <si>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</si>
  <si>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</si>
  <si>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</si>
  <si>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</si>
  <si>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</si>
  <si>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</si>
  <si>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ZD375</t>
  </si>
  <si>
    <t>GC Fuji Plus GC001409</t>
  </si>
  <si>
    <t>ZG695</t>
  </si>
  <si>
    <t>Vosk modelovací - speciál letní 1,5 mm 2500 g 9001516</t>
  </si>
  <si>
    <t>ZC328</t>
  </si>
  <si>
    <t>Calxyd ve stříkačce 2 x 3,5 g 4142120</t>
  </si>
  <si>
    <t>ZD005</t>
  </si>
  <si>
    <t>Separating fluid 500 ml 1/V3651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</si>
  <si>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</si>
  <si>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</si>
  <si>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</si>
  <si>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</si>
  <si>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</si>
  <si>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</si>
  <si>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ZK680</t>
  </si>
  <si>
    <t>Čep 06 papírový 45 dentacean 9019142</t>
  </si>
  <si>
    <t>ZF575</t>
  </si>
  <si>
    <t>Granulát BOI-OSS spongiosa granulát 1- 2 mm á 0,5 g DGD46B307098E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</si>
  <si>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</si>
  <si>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</si>
  <si>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</si>
  <si>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</si>
  <si>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</si>
  <si>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</si>
  <si>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ZC821</t>
  </si>
  <si>
    <t>Occlu spray zelený 75 ml 00093</t>
  </si>
  <si>
    <t>ZD095</t>
  </si>
  <si>
    <t>Tekutina expanzní sheraifina 1l 1501SH</t>
  </si>
  <si>
    <t>ZC517</t>
  </si>
  <si>
    <t>Nit dentální BT485</t>
  </si>
  <si>
    <t>ZE411</t>
  </si>
  <si>
    <t>Nůž modelovací 130 mm ME155520212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</si>
  <si>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</si>
  <si>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</si>
  <si>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</si>
  <si>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</si>
  <si>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</si>
  <si>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</si>
  <si>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ZC386</t>
  </si>
  <si>
    <t>Kavitan pro A3 15 g prášek 10 g LIQ 4113312</t>
  </si>
  <si>
    <t>ZL966</t>
  </si>
  <si>
    <t>Transpa incizal TI 2 á 20 g IV593263</t>
  </si>
  <si>
    <t>ZI685</t>
  </si>
  <si>
    <t>Pilník K - File 397144518772</t>
  </si>
  <si>
    <t>ZH124</t>
  </si>
  <si>
    <t>Pronikač K - File 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</si>
  <si>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</si>
  <si>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</si>
  <si>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</si>
  <si>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</si>
  <si>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</si>
  <si>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</si>
  <si>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</si>
  <si>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</si>
  <si>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</si>
  <si>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1,0 mm/120 mm ER581210</t>
  </si>
  <si>
    <t>ZF915</t>
  </si>
  <si>
    <t>Měřidlo IWANSON na vosk HLS 246-00</t>
  </si>
  <si>
    <t>ZL707</t>
  </si>
  <si>
    <t>Tekutina pro zatmelovací hmotu IPS Vest Press Speed á 1000 ml IV595587</t>
  </si>
  <si>
    <t>ZM836</t>
  </si>
  <si>
    <t>Čep 06 papírový 60 dentacean 9019141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</si>
  <si>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</si>
  <si>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</si>
  <si>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</si>
  <si>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</si>
  <si>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</si>
  <si>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</si>
  <si>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</si>
  <si>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</si>
  <si>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</si>
  <si>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</si>
  <si>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</si>
  <si>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</si>
  <si>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</si>
  <si>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</si>
  <si>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</si>
  <si>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</si>
  <si>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</si>
  <si>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</si>
  <si>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ZG191</t>
  </si>
  <si>
    <t>Stomaflex putty 1300g/solid/ 4215110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</si>
  <si>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</si>
  <si>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</si>
  <si>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</si>
  <si>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</si>
  <si>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</si>
  <si>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</si>
  <si>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</si>
  <si>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</si>
  <si>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</si>
  <si>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</si>
  <si>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</si>
  <si>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</si>
  <si>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</si>
  <si>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</si>
  <si>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</si>
  <si>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</si>
  <si>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</si>
  <si>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</si>
  <si>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</si>
  <si>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</si>
  <si>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</si>
  <si>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</si>
  <si>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</si>
  <si>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</si>
  <si>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</si>
  <si>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</si>
  <si>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</si>
  <si>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</si>
  <si>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</si>
  <si>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</si>
  <si>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</si>
  <si>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</si>
  <si>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</si>
  <si>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</si>
  <si>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</si>
  <si>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</si>
  <si>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</si>
  <si>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</si>
  <si>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</si>
  <si>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</si>
  <si>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</si>
  <si>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</si>
  <si>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</si>
  <si>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</si>
  <si>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ZB860</t>
  </si>
  <si>
    <t>Kotouč plátěný pr.100 mm-neprošív. IX5001</t>
  </si>
  <si>
    <t>ZF735</t>
  </si>
  <si>
    <t>Signum ceramis margin M2 4g HK66031432</t>
  </si>
  <si>
    <t>ZG416</t>
  </si>
  <si>
    <t>Podložka plastová vel.6 HK64500720</t>
  </si>
  <si>
    <t>ZG856</t>
  </si>
  <si>
    <t>Prostředek na čišť. kořen. kanálků FileCare EDTA/vdw/ stříkačky 5 x 3 ml 0858649</t>
  </si>
  <si>
    <t>ZK182</t>
  </si>
  <si>
    <t>Dycal 4401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</si>
  <si>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</si>
  <si>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</si>
  <si>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</si>
  <si>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</si>
  <si>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</si>
  <si>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</si>
  <si>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ZE896</t>
  </si>
  <si>
    <t>Kartáč Taurus kozí chlup BT1100.1</t>
  </si>
  <si>
    <t>ZH210</t>
  </si>
  <si>
    <t>Vidlice skusová-Foxova deska 69600025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</si>
  <si>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</si>
  <si>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</si>
  <si>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</si>
  <si>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</si>
  <si>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</si>
  <si>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</si>
  <si>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ZL446</t>
  </si>
  <si>
    <t>Matrice Hawe adapt 1208581208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</si>
  <si>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</si>
  <si>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</si>
  <si>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</si>
  <si>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</si>
  <si>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</si>
  <si>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</si>
  <si>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</si>
  <si>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</si>
  <si>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</si>
  <si>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</si>
  <si>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</si>
  <si>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</si>
  <si>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</si>
  <si>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</si>
  <si>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</si>
  <si>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</si>
  <si>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</si>
  <si>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</si>
  <si>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ZL506</t>
  </si>
  <si>
    <t>Sada na leptání porcelain etch silane 9007950</t>
  </si>
  <si>
    <t>ZE020</t>
  </si>
  <si>
    <t>Preci-vertix P sada (6 ks patric 1813, 6 ks žlutých matric, 1 ks zavaděč) AD1811</t>
  </si>
  <si>
    <t>ZE417</t>
  </si>
  <si>
    <t>Fólie termopl. Erkodur 1,5/120 mm ER524215</t>
  </si>
  <si>
    <t>ZI732</t>
  </si>
  <si>
    <t>Vlákno retrakční Ultrapak č.00 délka vlákna v lahvičce 244 cm žluté UD9332</t>
  </si>
  <si>
    <t>ZG406</t>
  </si>
  <si>
    <t>Preci-clix Female yellow á 6 ks 1231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</si>
  <si>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</si>
  <si>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</si>
  <si>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</si>
  <si>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</si>
  <si>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</si>
  <si>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</si>
  <si>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</si>
  <si>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</si>
  <si>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ZK722</t>
  </si>
  <si>
    <t>Vosk vykrývací bílý 50g IN0194</t>
  </si>
  <si>
    <t>ZH672</t>
  </si>
  <si>
    <t>Pomůcka k odtažení rtů Optragate 0091610</t>
  </si>
  <si>
    <t>ZK681</t>
  </si>
  <si>
    <t>Čep 06 papírový 50 dentacean 9019143</t>
  </si>
  <si>
    <t>ZN807</t>
  </si>
  <si>
    <t>Šroubovák do ráčny pro šroubované náhrady 24024.3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</si>
  <si>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</si>
  <si>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</si>
  <si>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</si>
  <si>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</si>
  <si>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</si>
  <si>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</si>
  <si>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</si>
  <si>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</si>
  <si>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</si>
  <si>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</si>
  <si>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</si>
  <si>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</si>
  <si>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</si>
  <si>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</si>
  <si>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</si>
  <si>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</si>
  <si>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</si>
  <si>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</si>
  <si>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</si>
  <si>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</si>
  <si>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</si>
  <si>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</si>
  <si>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</si>
  <si>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</si>
  <si>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</si>
  <si>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</si>
  <si>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</si>
  <si>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</si>
  <si>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</si>
  <si>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</si>
  <si>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</si>
  <si>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</si>
  <si>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</si>
  <si>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</si>
  <si>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</si>
  <si>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</si>
  <si>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</si>
  <si>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</si>
  <si>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</si>
  <si>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</si>
  <si>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</si>
  <si>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</si>
  <si>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</si>
  <si>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</si>
  <si>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</si>
  <si>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</si>
  <si>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</si>
  <si>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</si>
  <si>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</si>
  <si>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</si>
  <si>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</si>
  <si>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</si>
  <si>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</si>
  <si>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</si>
  <si>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</si>
  <si>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Deska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</si>
  <si>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</si>
  <si>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</si>
  <si>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</si>
  <si>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</si>
  <si>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</si>
  <si>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</si>
  <si>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</si>
  <si>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</si>
  <si>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</si>
  <si>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</si>
  <si>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</si>
  <si>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</si>
  <si>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</si>
  <si>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</si>
  <si>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</si>
  <si>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</si>
  <si>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</si>
  <si>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</si>
  <si>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</si>
  <si>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</si>
  <si>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</si>
  <si>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</si>
  <si>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</si>
  <si>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</si>
  <si>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</si>
  <si>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</si>
  <si>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</si>
  <si>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</si>
  <si>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</si>
  <si>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</si>
  <si>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</si>
  <si>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</si>
  <si>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</si>
  <si>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</si>
  <si>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</si>
  <si>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</si>
  <si>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</si>
  <si>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</si>
  <si>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</si>
  <si>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</si>
  <si>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</si>
  <si>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</si>
  <si>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</si>
  <si>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</si>
  <si>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</si>
  <si>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</si>
  <si>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</si>
  <si>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</si>
  <si>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</si>
  <si>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</si>
  <si>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</si>
  <si>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</si>
  <si>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</si>
  <si>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</si>
  <si>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</si>
  <si>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</si>
  <si>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</si>
  <si>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</si>
  <si>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</si>
  <si>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</si>
  <si>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</si>
  <si>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</si>
  <si>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</si>
  <si>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</si>
  <si>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</si>
  <si>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</si>
  <si>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</si>
  <si>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</si>
  <si>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</si>
  <si>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</si>
  <si>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</si>
  <si>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</si>
  <si>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</si>
  <si>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</si>
  <si>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</si>
  <si>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</si>
  <si>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</si>
  <si>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</si>
  <si>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</si>
  <si>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</si>
  <si>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</si>
  <si>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</si>
  <si>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</si>
  <si>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</si>
  <si>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</si>
  <si>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</si>
  <si>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</si>
  <si>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</si>
  <si>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</si>
  <si>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</si>
  <si>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</si>
  <si>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</si>
  <si>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</si>
  <si>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</si>
  <si>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</si>
  <si>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</si>
  <si>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</si>
  <si>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</si>
  <si>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</si>
  <si>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</si>
  <si>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</si>
  <si>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</si>
  <si>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</si>
  <si>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</si>
  <si>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</si>
  <si>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</si>
  <si>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</si>
  <si>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</si>
  <si>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</si>
  <si>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</si>
  <si>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</si>
  <si>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</si>
  <si>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</si>
  <si>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</si>
  <si>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</si>
  <si>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</si>
  <si>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</si>
  <si>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</si>
  <si>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</si>
  <si>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</si>
  <si>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</si>
  <si>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</si>
  <si>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</si>
  <si>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</si>
  <si>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ZM870</t>
  </si>
  <si>
    <t>Čep gutaperčový 06 vel. 15 dentaclean bal. á 60 ks 9003553</t>
  </si>
  <si>
    <t>ZH114</t>
  </si>
  <si>
    <t>Čep gutaperčový ProTaper F2 bal. á 60 ks 0488676</t>
  </si>
  <si>
    <t>ZH113</t>
  </si>
  <si>
    <t>Čep gutaperčový ProTaper F1 bal. á 60 ks 0488675</t>
  </si>
  <si>
    <t>ZH115</t>
  </si>
  <si>
    <t>Čep gutaperčový ProTaper F3 bal. á 60 ks 0488677</t>
  </si>
  <si>
    <t>ZI932</t>
  </si>
  <si>
    <t>Čep gutaperčový ProTaper F4-F5 bal. á 60 ks 0488679</t>
  </si>
  <si>
    <t>ZI514</t>
  </si>
  <si>
    <t>Čep 06 papírový 15 dentaclean 9019136</t>
  </si>
  <si>
    <t>ZK416</t>
  </si>
  <si>
    <t>Pryskyřice duracryl plus-pulvis á 500g DE4316416</t>
  </si>
  <si>
    <t>ZC489</t>
  </si>
  <si>
    <t>Caviton 30 g GC 001MSCJ</t>
  </si>
  <si>
    <t>ZL578</t>
  </si>
  <si>
    <t>Stomaflex katalyst gel 60g 4215330</t>
  </si>
  <si>
    <t>ZD124</t>
  </si>
  <si>
    <t>Caries detector 6 ml 152010</t>
  </si>
  <si>
    <t>ZJ178</t>
  </si>
  <si>
    <t>Implantát D5.1 BIO/L8 1551:3</t>
  </si>
  <si>
    <t>ZC827</t>
  </si>
  <si>
    <t>Implantát D4.4 BIO-ACCEL/L14 0421:3</t>
  </si>
  <si>
    <t>ZB278</t>
  </si>
  <si>
    <t>Pronikač K - File 063025020</t>
  </si>
  <si>
    <t>ZI254</t>
  </si>
  <si>
    <t>Čep papírový 04% VDW558015 1569334</t>
  </si>
  <si>
    <t>ZB842</t>
  </si>
  <si>
    <t>Upravovač voskových valů (9102607) 69600010</t>
  </si>
  <si>
    <t>ZJ679</t>
  </si>
  <si>
    <t>Šroubovák do ráčny dlouhý hex 1.4/L21 4024.3</t>
  </si>
  <si>
    <t>ZD585</t>
  </si>
  <si>
    <t>Dyract XP Intro Kit DT60604210</t>
  </si>
  <si>
    <t>ZC552</t>
  </si>
  <si>
    <t>Sof-lex disky ES8692SF</t>
  </si>
  <si>
    <t>ZC359</t>
  </si>
  <si>
    <t>Stomaflex lak 140 g 600056</t>
  </si>
  <si>
    <t>ZC477</t>
  </si>
  <si>
    <t>Pemza leštící  5kg 260000013</t>
  </si>
  <si>
    <t>ZE413</t>
  </si>
  <si>
    <t>Nůž na sádru 180 mm 121520050</t>
  </si>
  <si>
    <t>ZD047</t>
  </si>
  <si>
    <t>Lopatka na cement 10 cm 121520010</t>
  </si>
  <si>
    <t>ZF337</t>
  </si>
  <si>
    <t>Kelímek na sádru velký DC1121103</t>
  </si>
  <si>
    <t>ZG556</t>
  </si>
  <si>
    <t>Adhesor carbofine 80 g prášek 40 g tekutina 4111420</t>
  </si>
  <si>
    <t>ZC449</t>
  </si>
  <si>
    <t>Sprej Kavo rota KA4117520/1</t>
  </si>
  <si>
    <t>ZL649</t>
  </si>
  <si>
    <t>Fisurit F 1180</t>
  </si>
  <si>
    <t>ZN018</t>
  </si>
  <si>
    <t>Vlákno zubní Mira floss zásobník Big 0122830</t>
  </si>
  <si>
    <t>ZI144</t>
  </si>
  <si>
    <t>Pilíř attachment kulový classic D3.7/d3.7/L3 23432:3</t>
  </si>
  <si>
    <t>ZK604</t>
  </si>
  <si>
    <t>Pilíř attachment kulový classic D3.7/d3.7/L4 24432:3</t>
  </si>
  <si>
    <t>ZG722</t>
  </si>
  <si>
    <t>Matrice classic plus 055752</t>
  </si>
  <si>
    <t>ZG769</t>
  </si>
  <si>
    <t>Zavaděč - prodlužovací klíč, dlouhý L13/L25 324.3</t>
  </si>
  <si>
    <t>ZC563</t>
  </si>
  <si>
    <t>Tokuso rebase 1/X7045</t>
  </si>
  <si>
    <t>ZF578</t>
  </si>
  <si>
    <t>Kužel plstěný 30 x 15 mm malý BT121</t>
  </si>
  <si>
    <t>ZD874</t>
  </si>
  <si>
    <t>Fréza heatles bílá HFB 7 mon. 7HFB</t>
  </si>
  <si>
    <t>ZI725</t>
  </si>
  <si>
    <t>Separator Ivocron á 30 ml IV3652</t>
  </si>
  <si>
    <t>ZD466</t>
  </si>
  <si>
    <t>Preci Post 50+50 AD2003L</t>
  </si>
  <si>
    <t>ZH735</t>
  </si>
  <si>
    <t>Matrice pásková 0023116</t>
  </si>
  <si>
    <t>ZO057</t>
  </si>
  <si>
    <t>Rozvěrač rtů čtyřstranný vel. S YMD 22-749</t>
  </si>
  <si>
    <t>ZC369</t>
  </si>
  <si>
    <t>Drát kulatý pr. 7 mm IN0307</t>
  </si>
  <si>
    <t>ZC457</t>
  </si>
  <si>
    <t>Solitine (Kerr) 60084</t>
  </si>
  <si>
    <t>ZL957</t>
  </si>
  <si>
    <t>Deep dentin A4,0 á 20 g IV593214</t>
  </si>
  <si>
    <t>ZA940</t>
  </si>
  <si>
    <t>Opal effect orange á 20g IV593271</t>
  </si>
  <si>
    <t>ZB506</t>
  </si>
  <si>
    <t>Opal effect brown á 20g IV593272</t>
  </si>
  <si>
    <t>ZN780</t>
  </si>
  <si>
    <t>Materiál fotokompozitní pro bezkovové náhrady Signum ceramis dentin D3 bal. 4g Her66022955</t>
  </si>
  <si>
    <t>ZN775</t>
  </si>
  <si>
    <t>Materiál fotokompozitní pro bezkovové náhrady Signum ceramis dentin A3,5 bal. 4g Her66022944</t>
  </si>
  <si>
    <t>ZC306</t>
  </si>
  <si>
    <t>Adhesor orig. 80 g N-1 prášek 55 g tekutina N-1</t>
  </si>
  <si>
    <t>ZL184</t>
  </si>
  <si>
    <t>Ingoty LT IPS e-max Press barva D3 bal. á 5 ks IV605281</t>
  </si>
  <si>
    <t>ZL959</t>
  </si>
  <si>
    <t>Dentin A 3 á 20 g IV593228</t>
  </si>
  <si>
    <t>ZI823</t>
  </si>
  <si>
    <t>Signum Dentin 1x4g A4 HK66020010 (4950996A)</t>
  </si>
  <si>
    <t>ZC304</t>
  </si>
  <si>
    <t>Stomaflex varnish (lak) 140 g 4817330</t>
  </si>
  <si>
    <t>ZD334</t>
  </si>
  <si>
    <t>Fólie erkoflex 2,0 mm/120 mm ER581220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</si>
  <si>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</si>
  <si>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</si>
  <si>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</si>
  <si>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</si>
  <si>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</si>
  <si>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</si>
  <si>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ZI489</t>
  </si>
  <si>
    <t>Čep 04 papírový 35 dentaclean 9019127</t>
  </si>
  <si>
    <t>ZJ752</t>
  </si>
  <si>
    <t>Protahováček h-file 073031020</t>
  </si>
  <si>
    <t>ZI095</t>
  </si>
  <si>
    <t>Pronikač k-reamers 053025010</t>
  </si>
  <si>
    <t>ZJ751</t>
  </si>
  <si>
    <t>Protahováček h-file 073031015</t>
  </si>
  <si>
    <t>ZJ750</t>
  </si>
  <si>
    <t>Protahováček h-file 073031010</t>
  </si>
  <si>
    <t>ZI090</t>
  </si>
  <si>
    <t>Čep papírový 04% VDW558020 1569321</t>
  </si>
  <si>
    <t>ZD038</t>
  </si>
  <si>
    <t>Pronikač k-reamer 397144517492</t>
  </si>
  <si>
    <t>ZO133</t>
  </si>
  <si>
    <t>Protahováček h-file 0,10 397144515842</t>
  </si>
  <si>
    <t>ZO132</t>
  </si>
  <si>
    <t>Protahováček h-file 0,08 397144515832</t>
  </si>
  <si>
    <t>ZL470</t>
  </si>
  <si>
    <t>Filtek Ultimate A3-B nanokompozitní materiál 9025147</t>
  </si>
  <si>
    <t>ZL469</t>
  </si>
  <si>
    <t>Filtek Ultimate A2-B nanokompozitní materiál 9025146</t>
  </si>
  <si>
    <t>ZC425</t>
  </si>
  <si>
    <t>Stomaflex pasta orig 175 g 4212210</t>
  </si>
  <si>
    <t>ZC371</t>
  </si>
  <si>
    <t>Klínek mezizubní (oranž.) á 100 ks 00116</t>
  </si>
  <si>
    <t>ZF020</t>
  </si>
  <si>
    <t>Kotouč HP 22 mm bavlna BT292.1</t>
  </si>
  <si>
    <t>ZL183</t>
  </si>
  <si>
    <t>Ingoty LT IPS e-max Press barva D2 bal. á 5 ks IV626311</t>
  </si>
  <si>
    <t>ZD787</t>
  </si>
  <si>
    <t>Koncovka žl.intra oral tips,na míchací kanylu 0088259</t>
  </si>
  <si>
    <t>ZH673</t>
  </si>
  <si>
    <t>Nůž vykrajovací Colténe 0026281</t>
  </si>
  <si>
    <t>ZD786</t>
  </si>
  <si>
    <t>Kanyla žl. mixing tips bal. á 40 ks 60578121</t>
  </si>
  <si>
    <t>ZI052</t>
  </si>
  <si>
    <t>Čep gutaperčový 04 vel. 15 dentaclean 9003552</t>
  </si>
  <si>
    <t>ZC403</t>
  </si>
  <si>
    <t>Nástroj na zubní kámen srpkový 0,6 mm 155 mm 397147510030</t>
  </si>
  <si>
    <t>ZB984</t>
  </si>
  <si>
    <t>Pátradlo zubní lomené-krátké 397133510040</t>
  </si>
  <si>
    <t>ZC462</t>
  </si>
  <si>
    <t>Písek Interalox 250 620000122</t>
  </si>
  <si>
    <t>ZD768</t>
  </si>
  <si>
    <t>Čep papírový ISO 45</t>
  </si>
  <si>
    <t>ZG156</t>
  </si>
  <si>
    <t>Čep papírový 02% VDW550040</t>
  </si>
  <si>
    <t>ZJ369</t>
  </si>
  <si>
    <t>Remanium 2000+ kovová slitina á 1000g DM10260010</t>
  </si>
  <si>
    <t>ZD161</t>
  </si>
  <si>
    <t>Matrice classic eliptická 7932.3</t>
  </si>
  <si>
    <t>ZC539</t>
  </si>
  <si>
    <t>Lopatka na cement 18 cm 121520020</t>
  </si>
  <si>
    <t>ZL575</t>
  </si>
  <si>
    <t>Filtek Ultimate Flowable A2 nanokompozitní materiál 9025772</t>
  </si>
  <si>
    <t>ZF759</t>
  </si>
  <si>
    <t>AH 26 silverfree 0088312</t>
  </si>
  <si>
    <t>ZO169</t>
  </si>
  <si>
    <t>Matrice Hawe adapt 0,038 mm bal. á 30 ks 581203</t>
  </si>
  <si>
    <t>ZH307</t>
  </si>
  <si>
    <t>Špendlík-spona 0,8 mm á 100 ks 620-108 00</t>
  </si>
  <si>
    <t>ZD386</t>
  </si>
  <si>
    <t>Orthocryl lig.čiré 500 161-100</t>
  </si>
  <si>
    <t>ZD902</t>
  </si>
  <si>
    <t>Tekutina superpont 250 ml 4321903</t>
  </si>
  <si>
    <t>ZH306</t>
  </si>
  <si>
    <t>Špendlík-spona 0,7 mm á 100 ks 620-107 00</t>
  </si>
  <si>
    <t>ZD122</t>
  </si>
  <si>
    <t>Fréza tvrdokovová 1210.016</t>
  </si>
  <si>
    <t>ZD120</t>
  </si>
  <si>
    <t>Fréza tvrdokovová 1741.023</t>
  </si>
  <si>
    <t>ZL243</t>
  </si>
  <si>
    <t>Pilíř estetický angulovaný plus D3.7/d4.0/15°/L1 15192</t>
  </si>
  <si>
    <t>ZC522</t>
  </si>
  <si>
    <t>Pasta Superpolish 1719 620000422</t>
  </si>
  <si>
    <t>ZC326</t>
  </si>
  <si>
    <t>Kartáček na kořenové nástroje 14360NI</t>
  </si>
  <si>
    <t>ZK081</t>
  </si>
  <si>
    <t>Pilník K - File 063025045</t>
  </si>
  <si>
    <t>ZL146</t>
  </si>
  <si>
    <t>Membrána bio-gide 25 x 25 mm DGD460308033E</t>
  </si>
  <si>
    <t>ZB498</t>
  </si>
  <si>
    <t>Kartáček čistící na vrtáčky 9002460</t>
  </si>
  <si>
    <t>ZF496</t>
  </si>
  <si>
    <t>Drát NiTi 018 101-436</t>
  </si>
  <si>
    <t>ZF493</t>
  </si>
  <si>
    <t>Gumička ligovací 400-832</t>
  </si>
  <si>
    <t>ZL943</t>
  </si>
  <si>
    <t>Vlákno zubní super floss 0098890</t>
  </si>
  <si>
    <t>ZE700</t>
  </si>
  <si>
    <t>Nit zubní vosk M+W 15 m 0000877</t>
  </si>
  <si>
    <t>ZD292</t>
  </si>
  <si>
    <t>Vzorník Vitapan VIB027C (pův.k.č. VI9970)</t>
  </si>
  <si>
    <t>ZJ766</t>
  </si>
  <si>
    <t>Pryskyřice LC Block-out resin sada UD240</t>
  </si>
  <si>
    <t>ZC432</t>
  </si>
  <si>
    <t>Kořenová výplň AH 26 8 g prášek 10 g pasta 60621101</t>
  </si>
  <si>
    <t>ZI544</t>
  </si>
  <si>
    <t>Matrice Hawe pásková 9005739</t>
  </si>
  <si>
    <t>ZJ045</t>
  </si>
  <si>
    <t>Ligatury elastické průhledné 774-002-01</t>
  </si>
  <si>
    <t>ZO270</t>
  </si>
  <si>
    <t>Drát kusový dentaflex kulatý profil 3 pramenný prům. 0,38 mm/15 délka 380 mm bal. á 10 ks 545-738-00</t>
  </si>
  <si>
    <t>ZF678</t>
  </si>
  <si>
    <t>Koncovka k násadce topné k přístroji Waxletric II RE2155-0103</t>
  </si>
  <si>
    <t>ZJ177</t>
  </si>
  <si>
    <t>Implantát D3.7 BIO/L8 0151:3</t>
  </si>
  <si>
    <t>ZI098</t>
  </si>
  <si>
    <t>Protahováček h-file 073025030</t>
  </si>
  <si>
    <t>ZJ753</t>
  </si>
  <si>
    <t>Pilník K - File 063031010</t>
  </si>
  <si>
    <t>ZI891</t>
  </si>
  <si>
    <t>Gumička ligovací kobalt modrá á 30 ks (400-445) 400-845</t>
  </si>
  <si>
    <t>ZF059</t>
  </si>
  <si>
    <t>Drát ocelový 19 x 25 101-421</t>
  </si>
  <si>
    <t>ZE678</t>
  </si>
  <si>
    <t>Gumička ligovací 400-836 (původní 400-441)</t>
  </si>
  <si>
    <t>ZE679</t>
  </si>
  <si>
    <t>Gumička ligovací (400-407) 400-804</t>
  </si>
  <si>
    <t>ZF066</t>
  </si>
  <si>
    <t>Gumička ligovací 400-806 (původní 400-403)</t>
  </si>
  <si>
    <t>ZE681</t>
  </si>
  <si>
    <t>Gumička ligovací čirá 400-802 (400-401)</t>
  </si>
  <si>
    <t>ZI660</t>
  </si>
  <si>
    <t>Drát ocelový 21 x 25 101-423</t>
  </si>
  <si>
    <t>ZE680</t>
  </si>
  <si>
    <t>Gumička ligovací 400-842</t>
  </si>
  <si>
    <t>ZD389</t>
  </si>
  <si>
    <t>Gumička ligovací elast. ligatury Safe-T-Ties á 30 ks 400-833</t>
  </si>
  <si>
    <t>ZE103</t>
  </si>
  <si>
    <t>Gumička ligovací 400-834</t>
  </si>
  <si>
    <t>ZI659</t>
  </si>
  <si>
    <t>Drát ocelový 21 x 25 101-422</t>
  </si>
  <si>
    <t>ZF062</t>
  </si>
  <si>
    <t>Drát NiTi 19 x 25 101-450</t>
  </si>
  <si>
    <t>ZE675</t>
  </si>
  <si>
    <t>Drát NiTi 19 x 25 101-451</t>
  </si>
  <si>
    <t>ZF064</t>
  </si>
  <si>
    <t>Drát ocelový 17 x 25 101-415</t>
  </si>
  <si>
    <t>ZE063</t>
  </si>
  <si>
    <t>Drát ocelový 17 x 25 101-414</t>
  </si>
  <si>
    <t>ZC332</t>
  </si>
  <si>
    <t>Matrice Hawe Kerr 399A</t>
  </si>
  <si>
    <t>ZC818</t>
  </si>
  <si>
    <t>Matrice Hawe 7 mm 0,03 mm 399C 1HW399C</t>
  </si>
  <si>
    <t>ZD219</t>
  </si>
  <si>
    <t>Nástroj na keramiku TD11501</t>
  </si>
  <si>
    <t>ZC439</t>
  </si>
  <si>
    <t>Superacryl plus 0  a 500 gr pl 4328411</t>
  </si>
  <si>
    <t>ZD006</t>
  </si>
  <si>
    <t>Duracryl plus liq. 250 g 160000041</t>
  </si>
  <si>
    <t>ZD532</t>
  </si>
  <si>
    <t>Keramika IPS InLine PoM Opaquer A-D D3 IV593174</t>
  </si>
  <si>
    <t>ZL965</t>
  </si>
  <si>
    <t>Transpa incizal TI 1 á 20 g IV593262</t>
  </si>
  <si>
    <t>ZL956</t>
  </si>
  <si>
    <t>Deep dentin A3,5 á 20 g IV593213</t>
  </si>
  <si>
    <t>ZL955</t>
  </si>
  <si>
    <t>Deep dentin A3,0 á 20 g IV593212</t>
  </si>
  <si>
    <t>ZL182</t>
  </si>
  <si>
    <t>Ingoty LT IPS e-max Press barva A3,5 bal. á 5 ks IV605276</t>
  </si>
  <si>
    <t>ZL788</t>
  </si>
  <si>
    <t>Signum Margin 1 x 4 g M4 HK64714728 (4951004A)</t>
  </si>
  <si>
    <t>ZF328</t>
  </si>
  <si>
    <t>Signum enamel 4g EL HK66020034 (HK64714736)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</si>
  <si>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</si>
  <si>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</si>
  <si>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</si>
  <si>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</si>
  <si>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</si>
  <si>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</si>
  <si>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</si>
  <si>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</si>
  <si>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</si>
  <si>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</si>
  <si>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</si>
  <si>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PG0257</t>
  </si>
  <si>
    <t>ZC151</t>
  </si>
  <si>
    <t>Šití safil quick 3/0 (2) bal. á 36 ks C1046014</t>
  </si>
  <si>
    <t>ZB444</t>
  </si>
  <si>
    <t>Šití silkam černý 4/0 (1.5) bal. á 36 ks C0761290</t>
  </si>
  <si>
    <t>ZD983</t>
  </si>
  <si>
    <t>Šití silkam černý 3/0 (2) bal. á 36 ks C0764248</t>
  </si>
  <si>
    <t>ZI407</t>
  </si>
  <si>
    <t>Šití premilene 6/0 (0.7) bal. á 36 ks C2090211</t>
  </si>
  <si>
    <t>ZB447</t>
  </si>
  <si>
    <t>Šití silkam černý 3/0 (2) bal. á 36 ks C0760145</t>
  </si>
  <si>
    <t>ZO261</t>
  </si>
  <si>
    <t>Šití glycolon 4/0 HRT 18 bal. á 24 ks PB40605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</si>
  <si>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</si>
  <si>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</si>
  <si>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</si>
  <si>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</si>
  <si>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</si>
  <si>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</si>
  <si>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</si>
  <si>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</si>
  <si>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</si>
  <si>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</si>
  <si>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ZE993</t>
  </si>
  <si>
    <t>Rukavice operační ansell sensi - touch vel. 6,5 bal. á 40 párů 8050152</t>
  </si>
  <si>
    <t>ZF431</t>
  </si>
  <si>
    <t>Rukavice operační gammex PF sensitive vel. 7,5 bal. á 50 ks 330051075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</si>
  <si>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</si>
  <si>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</si>
  <si>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</si>
  <si>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</si>
  <si>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</si>
  <si>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</si>
  <si>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</si>
  <si>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</si>
  <si>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</si>
  <si>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</si>
  <si>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</si>
  <si>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</si>
  <si>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</si>
  <si>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</si>
  <si>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</si>
  <si>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</si>
  <si>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</si>
  <si>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</si>
  <si>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</si>
  <si>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</si>
  <si>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</si>
  <si>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</si>
  <si>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</si>
  <si>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</si>
  <si>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</si>
  <si>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</si>
  <si>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</si>
  <si>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</si>
  <si>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</si>
  <si>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</si>
  <si>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</si>
  <si>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</si>
  <si>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</si>
  <si>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330048075</t>
  </si>
  <si>
    <t>ZD517</t>
  </si>
  <si>
    <t>Rukavice latex s p. XS bal. á 100 ks 01010 - povoleno pouze pro ÚČOCH a KZL</t>
  </si>
  <si>
    <t>ZK094</t>
  </si>
  <si>
    <t>Rukavice latex s p. M karton 2000 ks 8955565 - povoleno pouze pro ÚČOCH a KZL</t>
  </si>
  <si>
    <t>ZB464</t>
  </si>
  <si>
    <t>Maska anesteziologická č.2 7192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</si>
  <si>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</si>
  <si>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</si>
  <si>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</si>
  <si>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</si>
  <si>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</si>
  <si>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</si>
  <si>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</si>
  <si>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</si>
  <si>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</si>
  <si>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</si>
  <si>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</si>
  <si>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</si>
  <si>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</si>
  <si>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</si>
  <si>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</si>
  <si>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</si>
  <si>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</si>
  <si>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</si>
  <si>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</si>
  <si>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</si>
  <si>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</si>
  <si>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</si>
  <si>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</si>
  <si>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</si>
  <si>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</si>
  <si>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</si>
  <si>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</si>
  <si>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</si>
  <si>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</si>
  <si>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</si>
  <si>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</si>
  <si>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</si>
  <si>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</si>
  <si>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</si>
  <si>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</si>
  <si>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</si>
  <si>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</si>
  <si>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</si>
  <si>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</si>
  <si>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</si>
  <si>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</si>
  <si>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</si>
  <si>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</si>
  <si>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</si>
  <si>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</si>
  <si>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</si>
  <si>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</si>
  <si>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</si>
  <si>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</si>
  <si>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</si>
  <si>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</si>
  <si>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</si>
  <si>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</si>
  <si>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</si>
  <si>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</si>
  <si>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</si>
  <si>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</si>
  <si>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</si>
  <si>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</si>
  <si>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</si>
  <si>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</si>
  <si>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</si>
  <si>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</si>
  <si>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</si>
  <si>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</si>
  <si>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</si>
  <si>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</si>
  <si>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</si>
  <si>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</si>
  <si>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</si>
  <si>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</si>
  <si>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</si>
  <si>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</si>
  <si>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</si>
  <si>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</si>
  <si>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</si>
  <si>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</si>
  <si>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</si>
  <si>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</si>
  <si>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</si>
  <si>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</si>
  <si>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</si>
  <si>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</si>
  <si>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</si>
  <si>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</si>
  <si>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</si>
  <si>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</si>
  <si>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</si>
  <si>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</si>
  <si>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</si>
  <si>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</si>
  <si>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</si>
  <si>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</si>
  <si>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</si>
  <si>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</si>
  <si>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0082351</t>
  </si>
  <si>
    <t>0071114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</si>
  <si>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</si>
  <si>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</si>
  <si>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</si>
  <si>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</si>
  <si>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</si>
  <si>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</si>
  <si>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</si>
  <si>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</si>
  <si>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</si>
  <si>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</si>
  <si>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</si>
  <si>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</si>
  <si>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</si>
  <si>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</si>
  <si>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</si>
  <si>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</si>
  <si>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</si>
  <si>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</si>
  <si>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</si>
  <si>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</si>
  <si>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</si>
  <si>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</si>
  <si>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</si>
  <si>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</si>
  <si>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</si>
  <si>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</si>
  <si>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</si>
  <si>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</si>
  <si>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</si>
  <si>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</si>
  <si>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</si>
  <si>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</si>
  <si>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</si>
  <si>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</si>
  <si>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</si>
  <si>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</si>
  <si>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</si>
  <si>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</si>
  <si>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</si>
  <si>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</si>
  <si>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</si>
  <si>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</si>
  <si>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</si>
  <si>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</si>
  <si>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</si>
  <si>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</si>
  <si>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</si>
  <si>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</si>
  <si>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</si>
  <si>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</si>
  <si>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</si>
  <si>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</si>
  <si>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</si>
  <si>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</si>
  <si>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</si>
  <si>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</si>
  <si>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</si>
  <si>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</si>
  <si>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</si>
  <si>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</si>
  <si>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</si>
  <si>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</si>
  <si>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</si>
  <si>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</si>
  <si>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</si>
  <si>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</si>
  <si>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</si>
  <si>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</si>
  <si>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</si>
  <si>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</si>
  <si>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</si>
  <si>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</si>
  <si>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</si>
  <si>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</si>
  <si>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</si>
  <si>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</si>
  <si>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</si>
  <si>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</si>
  <si>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</si>
  <si>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</si>
  <si>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</si>
  <si>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0072001</t>
  </si>
  <si>
    <t>0072041</t>
  </si>
  <si>
    <t>0072301</t>
  </si>
  <si>
    <t>0074001</t>
  </si>
  <si>
    <t>0072311</t>
  </si>
  <si>
    <t>0071111</t>
  </si>
  <si>
    <t>00956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</si>
  <si>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</si>
  <si>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</si>
  <si>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</si>
  <si>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</si>
  <si>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</si>
  <si>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</si>
  <si>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</si>
  <si>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</si>
  <si>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</si>
  <si>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</si>
  <si>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</si>
  <si>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</si>
  <si>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</si>
  <si>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</si>
  <si>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</si>
  <si>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</si>
  <si>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</si>
  <si>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</si>
  <si>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</si>
  <si>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</si>
  <si>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</si>
  <si>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</si>
  <si>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</si>
  <si>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</si>
  <si>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</si>
  <si>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</si>
  <si>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</si>
  <si>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</si>
  <si>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</si>
  <si>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</si>
  <si>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</si>
  <si>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</si>
  <si>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</si>
  <si>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</si>
  <si>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</si>
  <si>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</si>
  <si>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</si>
  <si>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</si>
  <si>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</si>
  <si>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</si>
  <si>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</si>
  <si>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</si>
  <si>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0084021</t>
  </si>
  <si>
    <t>0086001</t>
  </si>
  <si>
    <t>0086031</t>
  </si>
  <si>
    <t>0086034</t>
  </si>
  <si>
    <t>0086041</t>
  </si>
  <si>
    <t>0086071</t>
  </si>
  <si>
    <t>0086080</t>
  </si>
  <si>
    <t>0086081</t>
  </si>
  <si>
    <t>9999999</t>
  </si>
  <si>
    <t>0076010</t>
  </si>
  <si>
    <t>0086070</t>
  </si>
  <si>
    <t>0086030</t>
  </si>
  <si>
    <t>0086040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</si>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</sst>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0.61168854777804571</c:v>
                </c:pt>
                <c:pt idx="1">
                  <c:v>0.63422189844954979</c:v>
                </c:pt>
                <c:pt idx="2">
                  <c:v>0.62520395680718988</c:v>
                </c:pt>
                <c:pt idx="3">
                  <c:v>0.63157044893931136</c:v>
                </c:pt>
                <c:pt idx="4">
                  <c:v>0.60981033798963802</c:v>
                </c:pt>
                <c:pt idx="5">
                  <c:v>0.55667651344043823</c:v>
                </c:pt>
                <c:pt idx="6">
                  <c:v>0.49871270503919485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677904"/>
        <c:axId val="6476789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0.55811151790556968</c:v>
                </c:pt>
                <c:pt idx="1">
                  <c:v>0.55811151790556968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949440"/>
        <c:axId val="1695951616"/>
      </c:scatterChart>
      <c:catAx>
        <c:axId val="64767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767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67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7677904"/>
        <c:crosses val="autoZero"/>
        <c:crossBetween val="between"/>
      </c:valAx>
      <c:valAx>
        <c:axId val="1695949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95951616"/>
        <c:crosses val="max"/>
        <c:crossBetween val="midCat"/>
      </c:valAx>
      <c:valAx>
        <c:axId val="1695951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95949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686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1677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1681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1690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1927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686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4.3261153731844859E-2</v>
      </c>
      <c r="I3" s="43">
        <f>SUBTOTAL(9,I6:I1048576)</f>
        <v>8</v>
      </c>
      <c r="J3" s="43">
        <f>SUBTOTAL(9,J6:J1048576)</f>
        <v>776.03030015440811</v>
      </c>
      <c r="K3" s="44">
        <f>IF(M3=0,0,J3/M3)</f>
        <v>0.95673884626815509</v>
      </c>
      <c r="L3" s="43">
        <f>SUBTOTAL(9,L6:L1048576)</f>
        <v>9</v>
      </c>
      <c r="M3" s="45">
        <f>SUBTOTAL(9,M6:M1048576)</f>
        <v>811.12030015440814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5" t="s">
        <v>112</v>
      </c>
      <c r="C5" s="455" t="s">
        <v>58</v>
      </c>
      <c r="D5" s="455" t="s">
        <v>113</v>
      </c>
      <c r="E5" s="455" t="s">
        <v>114</v>
      </c>
      <c r="F5" s="456" t="s">
        <v>15</v>
      </c>
      <c r="G5" s="456" t="s">
        <v>14</v>
      </c>
      <c r="H5" s="436" t="s">
        <v>115</v>
      </c>
      <c r="I5" s="435" t="s">
        <v>15</v>
      </c>
      <c r="J5" s="456" t="s">
        <v>14</v>
      </c>
      <c r="K5" s="436" t="s">
        <v>115</v>
      </c>
      <c r="L5" s="435" t="s">
        <v>15</v>
      </c>
      <c r="M5" s="457" t="s">
        <v>14</v>
      </c>
    </row>
    <row r="6" spans="1:13" ht="14.4" customHeight="1" x14ac:dyDescent="0.3">
      <c r="A6" s="416" t="s">
        <v>412</v>
      </c>
      <c r="B6" s="417" t="s">
        <v>679</v>
      </c>
      <c r="C6" s="417" t="s">
        <v>661</v>
      </c>
      <c r="D6" s="417" t="s">
        <v>662</v>
      </c>
      <c r="E6" s="417" t="s">
        <v>680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412</v>
      </c>
      <c r="B7" s="423" t="s">
        <v>679</v>
      </c>
      <c r="C7" s="423" t="s">
        <v>669</v>
      </c>
      <c r="D7" s="423" t="s">
        <v>681</v>
      </c>
      <c r="E7" s="423" t="s">
        <v>680</v>
      </c>
      <c r="F7" s="426"/>
      <c r="G7" s="426"/>
      <c r="H7" s="448">
        <v>0</v>
      </c>
      <c r="I7" s="426">
        <v>6</v>
      </c>
      <c r="J7" s="426">
        <v>695.64030015440801</v>
      </c>
      <c r="K7" s="448">
        <v>1</v>
      </c>
      <c r="L7" s="426">
        <v>6</v>
      </c>
      <c r="M7" s="427">
        <v>695.64030015440801</v>
      </c>
    </row>
    <row r="8" spans="1:13" ht="14.4" customHeight="1" x14ac:dyDescent="0.3">
      <c r="A8" s="422" t="s">
        <v>412</v>
      </c>
      <c r="B8" s="423" t="s">
        <v>682</v>
      </c>
      <c r="C8" s="423" t="s">
        <v>657</v>
      </c>
      <c r="D8" s="423" t="s">
        <v>658</v>
      </c>
      <c r="E8" s="423" t="s">
        <v>683</v>
      </c>
      <c r="F8" s="426"/>
      <c r="G8" s="426"/>
      <c r="H8" s="448">
        <v>0</v>
      </c>
      <c r="I8" s="426">
        <v>1</v>
      </c>
      <c r="J8" s="426">
        <v>50.170000000000023</v>
      </c>
      <c r="K8" s="448">
        <v>1</v>
      </c>
      <c r="L8" s="426">
        <v>1</v>
      </c>
      <c r="M8" s="427">
        <v>50.170000000000023</v>
      </c>
    </row>
    <row r="9" spans="1:13" ht="14.4" customHeight="1" thickBot="1" x14ac:dyDescent="0.35">
      <c r="A9" s="428" t="s">
        <v>412</v>
      </c>
      <c r="B9" s="429" t="s">
        <v>684</v>
      </c>
      <c r="C9" s="429" t="s">
        <v>653</v>
      </c>
      <c r="D9" s="429" t="s">
        <v>654</v>
      </c>
      <c r="E9" s="429" t="s">
        <v>685</v>
      </c>
      <c r="F9" s="432"/>
      <c r="G9" s="432"/>
      <c r="H9" s="440">
        <v>0</v>
      </c>
      <c r="I9" s="432">
        <v>1</v>
      </c>
      <c r="J9" s="432">
        <v>30.22</v>
      </c>
      <c r="K9" s="440">
        <v>1</v>
      </c>
      <c r="L9" s="432">
        <v>1</v>
      </c>
      <c r="M9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485</v>
      </c>
      <c r="C3" s="283">
        <f>SUM(C6:C1048576)</f>
        <v>1</v>
      </c>
      <c r="D3" s="283">
        <f>SUM(D6:D1048576)</f>
        <v>0</v>
      </c>
      <c r="E3" s="284">
        <f>SUM(E6:E1048576)</f>
        <v>0</v>
      </c>
      <c r="F3" s="281">
        <f>IF(SUM($B3:$E3)=0,"",B3/SUM($B3:$E3))</f>
        <v>0.99794238683127567</v>
      </c>
      <c r="G3" s="279">
        <f t="shared" ref="G3:I3" si="0">IF(SUM($B3:$E3)=0,"",C3/SUM($B3:$E3))</f>
        <v>2.05761316872428E-3</v>
      </c>
      <c r="H3" s="279">
        <f t="shared" si="0"/>
        <v>0</v>
      </c>
      <c r="I3" s="280">
        <f t="shared" si="0"/>
        <v>0</v>
      </c>
      <c r="J3" s="283">
        <f>SUM(J6:J1048576)</f>
        <v>89</v>
      </c>
      <c r="K3" s="283">
        <f>SUM(K6:K1048576)</f>
        <v>1</v>
      </c>
      <c r="L3" s="283">
        <f>SUM(L6:L1048576)</f>
        <v>0</v>
      </c>
      <c r="M3" s="284">
        <f>SUM(M6:M1048576)</f>
        <v>0</v>
      </c>
      <c r="N3" s="281">
        <f>IF(SUM($J3:$M3)=0,"",J3/SUM($J3:$M3))</f>
        <v>0.98888888888888893</v>
      </c>
      <c r="O3" s="279">
        <f t="shared" ref="O3:Q3" si="1">IF(SUM($J3:$M3)=0,"",K3/SUM($J3:$M3))</f>
        <v>1.1111111111111112E-2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8" t="s">
        <v>184</v>
      </c>
      <c r="B5" s="459" t="s">
        <v>186</v>
      </c>
      <c r="C5" s="459" t="s">
        <v>187</v>
      </c>
      <c r="D5" s="459" t="s">
        <v>188</v>
      </c>
      <c r="E5" s="460" t="s">
        <v>189</v>
      </c>
      <c r="F5" s="461" t="s">
        <v>186</v>
      </c>
      <c r="G5" s="462" t="s">
        <v>187</v>
      </c>
      <c r="H5" s="462" t="s">
        <v>188</v>
      </c>
      <c r="I5" s="463" t="s">
        <v>189</v>
      </c>
      <c r="J5" s="459" t="s">
        <v>186</v>
      </c>
      <c r="K5" s="459" t="s">
        <v>187</v>
      </c>
      <c r="L5" s="459" t="s">
        <v>188</v>
      </c>
      <c r="M5" s="460" t="s">
        <v>189</v>
      </c>
      <c r="N5" s="461" t="s">
        <v>186</v>
      </c>
      <c r="O5" s="462" t="s">
        <v>187</v>
      </c>
      <c r="P5" s="462" t="s">
        <v>188</v>
      </c>
      <c r="Q5" s="463" t="s">
        <v>189</v>
      </c>
    </row>
    <row r="6" spans="1:17" ht="14.4" customHeight="1" x14ac:dyDescent="0.3">
      <c r="A6" s="466" t="s">
        <v>687</v>
      </c>
      <c r="B6" s="470"/>
      <c r="C6" s="420"/>
      <c r="D6" s="420"/>
      <c r="E6" s="421"/>
      <c r="F6" s="468"/>
      <c r="G6" s="439"/>
      <c r="H6" s="439"/>
      <c r="I6" s="472"/>
      <c r="J6" s="470"/>
      <c r="K6" s="420"/>
      <c r="L6" s="420"/>
      <c r="M6" s="421"/>
      <c r="N6" s="468"/>
      <c r="O6" s="439"/>
      <c r="P6" s="439"/>
      <c r="Q6" s="464"/>
    </row>
    <row r="7" spans="1:17" ht="14.4" customHeight="1" thickBot="1" x14ac:dyDescent="0.35">
      <c r="A7" s="467" t="s">
        <v>688</v>
      </c>
      <c r="B7" s="471">
        <v>485</v>
      </c>
      <c r="C7" s="432">
        <v>1</v>
      </c>
      <c r="D7" s="432"/>
      <c r="E7" s="433"/>
      <c r="F7" s="469">
        <v>0.99794238683127567</v>
      </c>
      <c r="G7" s="440">
        <v>2.05761316872428E-3</v>
      </c>
      <c r="H7" s="440">
        <v>0</v>
      </c>
      <c r="I7" s="473">
        <v>0</v>
      </c>
      <c r="J7" s="471">
        <v>89</v>
      </c>
      <c r="K7" s="432">
        <v>1</v>
      </c>
      <c r="L7" s="432"/>
      <c r="M7" s="433"/>
      <c r="N7" s="469">
        <v>0.98888888888888893</v>
      </c>
      <c r="O7" s="440">
        <v>1.1111111111111112E-2</v>
      </c>
      <c r="P7" s="440">
        <v>0</v>
      </c>
      <c r="Q7" s="4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407</v>
      </c>
      <c r="B5" s="405" t="s">
        <v>408</v>
      </c>
      <c r="C5" s="406" t="s">
        <v>409</v>
      </c>
      <c r="D5" s="406" t="s">
        <v>409</v>
      </c>
      <c r="E5" s="406"/>
      <c r="F5" s="406" t="s">
        <v>409</v>
      </c>
      <c r="G5" s="406" t="s">
        <v>409</v>
      </c>
      <c r="H5" s="406" t="s">
        <v>409</v>
      </c>
      <c r="I5" s="407" t="s">
        <v>409</v>
      </c>
      <c r="J5" s="408" t="s">
        <v>56</v>
      </c>
    </row>
    <row r="6" spans="1:10" ht="14.4" customHeight="1" x14ac:dyDescent="0.3">
      <c r="A6" s="404" t="s">
        <v>407</v>
      </c>
      <c r="B6" s="405" t="s">
        <v>689</v>
      </c>
      <c r="C6" s="406">
        <v>0</v>
      </c>
      <c r="D6" s="406" t="s">
        <v>409</v>
      </c>
      <c r="E6" s="406"/>
      <c r="F6" s="406" t="s">
        <v>409</v>
      </c>
      <c r="G6" s="406" t="s">
        <v>409</v>
      </c>
      <c r="H6" s="406" t="s">
        <v>409</v>
      </c>
      <c r="I6" s="407" t="s">
        <v>409</v>
      </c>
      <c r="J6" s="408" t="s">
        <v>1</v>
      </c>
    </row>
    <row r="7" spans="1:10" ht="14.4" customHeight="1" x14ac:dyDescent="0.3">
      <c r="A7" s="404" t="s">
        <v>407</v>
      </c>
      <c r="B7" s="405" t="s">
        <v>690</v>
      </c>
      <c r="C7" s="406">
        <v>0</v>
      </c>
      <c r="D7" s="406" t="s">
        <v>409</v>
      </c>
      <c r="E7" s="406"/>
      <c r="F7" s="406" t="s">
        <v>409</v>
      </c>
      <c r="G7" s="406" t="s">
        <v>409</v>
      </c>
      <c r="H7" s="406" t="s">
        <v>409</v>
      </c>
      <c r="I7" s="407" t="s">
        <v>409</v>
      </c>
      <c r="J7" s="408" t="s">
        <v>1</v>
      </c>
    </row>
    <row r="8" spans="1:10" ht="14.4" customHeight="1" x14ac:dyDescent="0.3">
      <c r="A8" s="404" t="s">
        <v>407</v>
      </c>
      <c r="B8" s="405" t="s">
        <v>242</v>
      </c>
      <c r="C8" s="406">
        <v>0.77522999999999997</v>
      </c>
      <c r="D8" s="406">
        <v>0</v>
      </c>
      <c r="E8" s="406"/>
      <c r="F8" s="406">
        <v>0.86099999999999999</v>
      </c>
      <c r="G8" s="406">
        <v>0.73053756595225006</v>
      </c>
      <c r="H8" s="406">
        <v>0.13046243404774993</v>
      </c>
      <c r="I8" s="407">
        <v>1.1785841551867262</v>
      </c>
      <c r="J8" s="408" t="s">
        <v>1</v>
      </c>
    </row>
    <row r="9" spans="1:10" ht="14.4" customHeight="1" x14ac:dyDescent="0.3">
      <c r="A9" s="404" t="s">
        <v>407</v>
      </c>
      <c r="B9" s="405" t="s">
        <v>243</v>
      </c>
      <c r="C9" s="406">
        <v>33.278930000000003</v>
      </c>
      <c r="D9" s="406">
        <v>39.281299999998993</v>
      </c>
      <c r="E9" s="406"/>
      <c r="F9" s="406">
        <v>35.298279999999998</v>
      </c>
      <c r="G9" s="406">
        <v>35.000003159781912</v>
      </c>
      <c r="H9" s="406">
        <v>0.29827684021808665</v>
      </c>
      <c r="I9" s="407">
        <v>1.0085221946654233</v>
      </c>
      <c r="J9" s="408" t="s">
        <v>1</v>
      </c>
    </row>
    <row r="10" spans="1:10" ht="14.4" customHeight="1" x14ac:dyDescent="0.3">
      <c r="A10" s="404" t="s">
        <v>407</v>
      </c>
      <c r="B10" s="405" t="s">
        <v>244</v>
      </c>
      <c r="C10" s="406">
        <v>45.009600000000006</v>
      </c>
      <c r="D10" s="406">
        <v>37.193509999999996</v>
      </c>
      <c r="E10" s="406"/>
      <c r="F10" s="406">
        <v>59.227670000000003</v>
      </c>
      <c r="G10" s="406">
        <v>51.333337967679839</v>
      </c>
      <c r="H10" s="406">
        <v>7.8943320323201647</v>
      </c>
      <c r="I10" s="407">
        <v>1.1537856750576114</v>
      </c>
      <c r="J10" s="408" t="s">
        <v>1</v>
      </c>
    </row>
    <row r="11" spans="1:10" ht="14.4" customHeight="1" x14ac:dyDescent="0.3">
      <c r="A11" s="404" t="s">
        <v>407</v>
      </c>
      <c r="B11" s="405" t="s">
        <v>245</v>
      </c>
      <c r="C11" s="406">
        <v>41.758190000000006</v>
      </c>
      <c r="D11" s="406">
        <v>40.46819</v>
      </c>
      <c r="E11" s="406"/>
      <c r="F11" s="406">
        <v>43.413610000000006</v>
      </c>
      <c r="G11" s="406">
        <v>43.750003949727251</v>
      </c>
      <c r="H11" s="406">
        <v>-0.33639394972724546</v>
      </c>
      <c r="I11" s="407">
        <v>0.99231099612896512</v>
      </c>
      <c r="J11" s="408" t="s">
        <v>1</v>
      </c>
    </row>
    <row r="12" spans="1:10" ht="14.4" customHeight="1" x14ac:dyDescent="0.3">
      <c r="A12" s="404" t="s">
        <v>407</v>
      </c>
      <c r="B12" s="405" t="s">
        <v>246</v>
      </c>
      <c r="C12" s="406">
        <v>2.5748000000000002</v>
      </c>
      <c r="D12" s="406">
        <v>3.6323000000000003</v>
      </c>
      <c r="E12" s="406"/>
      <c r="F12" s="406">
        <v>4.0659999999999998</v>
      </c>
      <c r="G12" s="406">
        <v>3.5000003159776667</v>
      </c>
      <c r="H12" s="406">
        <v>0.56599968402233314</v>
      </c>
      <c r="I12" s="407">
        <v>1.1617141808355038</v>
      </c>
      <c r="J12" s="408" t="s">
        <v>1</v>
      </c>
    </row>
    <row r="13" spans="1:10" ht="14.4" customHeight="1" x14ac:dyDescent="0.3">
      <c r="A13" s="404" t="s">
        <v>407</v>
      </c>
      <c r="B13" s="405" t="s">
        <v>247</v>
      </c>
      <c r="C13" s="406">
        <v>101.91383</v>
      </c>
      <c r="D13" s="406">
        <v>113.10473</v>
      </c>
      <c r="E13" s="406"/>
      <c r="F13" s="406">
        <v>106.0505</v>
      </c>
      <c r="G13" s="406">
        <v>105.00000947934575</v>
      </c>
      <c r="H13" s="406">
        <v>1.0504905206542503</v>
      </c>
      <c r="I13" s="407">
        <v>1.010004670722062</v>
      </c>
      <c r="J13" s="408" t="s">
        <v>1</v>
      </c>
    </row>
    <row r="14" spans="1:10" ht="14.4" customHeight="1" x14ac:dyDescent="0.3">
      <c r="A14" s="404" t="s">
        <v>407</v>
      </c>
      <c r="B14" s="405" t="s">
        <v>248</v>
      </c>
      <c r="C14" s="406" t="s">
        <v>409</v>
      </c>
      <c r="D14" s="406">
        <v>7.4749999999999997E-2</v>
      </c>
      <c r="E14" s="406"/>
      <c r="F14" s="406">
        <v>0.73663999999999996</v>
      </c>
      <c r="G14" s="406">
        <v>4.3604170603000002E-2</v>
      </c>
      <c r="H14" s="406">
        <v>0.69303582939699993</v>
      </c>
      <c r="I14" s="407">
        <v>16.893796850462707</v>
      </c>
      <c r="J14" s="408" t="s">
        <v>1</v>
      </c>
    </row>
    <row r="15" spans="1:10" ht="14.4" customHeight="1" x14ac:dyDescent="0.3">
      <c r="A15" s="404" t="s">
        <v>407</v>
      </c>
      <c r="B15" s="405" t="s">
        <v>249</v>
      </c>
      <c r="C15" s="406">
        <v>2026.372720000001</v>
      </c>
      <c r="D15" s="406">
        <v>1863.11483</v>
      </c>
      <c r="E15" s="406"/>
      <c r="F15" s="406">
        <v>1890.78737</v>
      </c>
      <c r="G15" s="406">
        <v>2016.0001820034418</v>
      </c>
      <c r="H15" s="406">
        <v>-125.21281200344174</v>
      </c>
      <c r="I15" s="407">
        <v>0.93789047584360385</v>
      </c>
      <c r="J15" s="408" t="s">
        <v>1</v>
      </c>
    </row>
    <row r="16" spans="1:10" ht="14.4" customHeight="1" x14ac:dyDescent="0.3">
      <c r="A16" s="404" t="s">
        <v>407</v>
      </c>
      <c r="B16" s="405" t="s">
        <v>410</v>
      </c>
      <c r="C16" s="406">
        <v>2251.6833000000011</v>
      </c>
      <c r="D16" s="406">
        <v>2096.8696099999988</v>
      </c>
      <c r="E16" s="406"/>
      <c r="F16" s="406">
        <v>2140.4410699999999</v>
      </c>
      <c r="G16" s="406">
        <v>2255.3576786125095</v>
      </c>
      <c r="H16" s="406">
        <v>-114.91660861250966</v>
      </c>
      <c r="I16" s="407">
        <v>0.94904727986063564</v>
      </c>
      <c r="J16" s="408" t="s">
        <v>411</v>
      </c>
    </row>
    <row r="18" spans="1:10" ht="14.4" customHeight="1" x14ac:dyDescent="0.3">
      <c r="A18" s="404" t="s">
        <v>407</v>
      </c>
      <c r="B18" s="405" t="s">
        <v>408</v>
      </c>
      <c r="C18" s="406" t="s">
        <v>409</v>
      </c>
      <c r="D18" s="406" t="s">
        <v>409</v>
      </c>
      <c r="E18" s="406"/>
      <c r="F18" s="406" t="s">
        <v>409</v>
      </c>
      <c r="G18" s="406" t="s">
        <v>409</v>
      </c>
      <c r="H18" s="406" t="s">
        <v>409</v>
      </c>
      <c r="I18" s="407" t="s">
        <v>409</v>
      </c>
      <c r="J18" s="408" t="s">
        <v>56</v>
      </c>
    </row>
    <row r="19" spans="1:10" ht="14.4" customHeight="1" x14ac:dyDescent="0.3">
      <c r="A19" s="404" t="s">
        <v>412</v>
      </c>
      <c r="B19" s="405" t="s">
        <v>413</v>
      </c>
      <c r="C19" s="406" t="s">
        <v>409</v>
      </c>
      <c r="D19" s="406" t="s">
        <v>409</v>
      </c>
      <c r="E19" s="406"/>
      <c r="F19" s="406" t="s">
        <v>409</v>
      </c>
      <c r="G19" s="406" t="s">
        <v>409</v>
      </c>
      <c r="H19" s="406" t="s">
        <v>409</v>
      </c>
      <c r="I19" s="407" t="s">
        <v>409</v>
      </c>
      <c r="J19" s="408" t="s">
        <v>0</v>
      </c>
    </row>
    <row r="20" spans="1:10" ht="14.4" customHeight="1" x14ac:dyDescent="0.3">
      <c r="A20" s="404" t="s">
        <v>412</v>
      </c>
      <c r="B20" s="405" t="s">
        <v>689</v>
      </c>
      <c r="C20" s="406">
        <v>0</v>
      </c>
      <c r="D20" s="406" t="s">
        <v>409</v>
      </c>
      <c r="E20" s="406"/>
      <c r="F20" s="406" t="s">
        <v>409</v>
      </c>
      <c r="G20" s="406" t="s">
        <v>409</v>
      </c>
      <c r="H20" s="406" t="s">
        <v>409</v>
      </c>
      <c r="I20" s="407" t="s">
        <v>409</v>
      </c>
      <c r="J20" s="408" t="s">
        <v>1</v>
      </c>
    </row>
    <row r="21" spans="1:10" ht="14.4" customHeight="1" x14ac:dyDescent="0.3">
      <c r="A21" s="404" t="s">
        <v>412</v>
      </c>
      <c r="B21" s="405" t="s">
        <v>690</v>
      </c>
      <c r="C21" s="406">
        <v>0</v>
      </c>
      <c r="D21" s="406" t="s">
        <v>409</v>
      </c>
      <c r="E21" s="406"/>
      <c r="F21" s="406" t="s">
        <v>409</v>
      </c>
      <c r="G21" s="406" t="s">
        <v>409</v>
      </c>
      <c r="H21" s="406" t="s">
        <v>409</v>
      </c>
      <c r="I21" s="407" t="s">
        <v>409</v>
      </c>
      <c r="J21" s="408" t="s">
        <v>1</v>
      </c>
    </row>
    <row r="22" spans="1:10" ht="14.4" customHeight="1" x14ac:dyDescent="0.3">
      <c r="A22" s="404" t="s">
        <v>412</v>
      </c>
      <c r="B22" s="405" t="s">
        <v>242</v>
      </c>
      <c r="C22" s="406">
        <v>0.77522999999999997</v>
      </c>
      <c r="D22" s="406">
        <v>0</v>
      </c>
      <c r="E22" s="406"/>
      <c r="F22" s="406">
        <v>0.86099999999999999</v>
      </c>
      <c r="G22" s="406">
        <v>0.73053756595225006</v>
      </c>
      <c r="H22" s="406">
        <v>0.13046243404774993</v>
      </c>
      <c r="I22" s="407">
        <v>1.1785841551867262</v>
      </c>
      <c r="J22" s="408" t="s">
        <v>1</v>
      </c>
    </row>
    <row r="23" spans="1:10" ht="14.4" customHeight="1" x14ac:dyDescent="0.3">
      <c r="A23" s="404" t="s">
        <v>412</v>
      </c>
      <c r="B23" s="405" t="s">
        <v>243</v>
      </c>
      <c r="C23" s="406">
        <v>33.278930000000003</v>
      </c>
      <c r="D23" s="406">
        <v>39.281299999998993</v>
      </c>
      <c r="E23" s="406"/>
      <c r="F23" s="406">
        <v>35.298279999999998</v>
      </c>
      <c r="G23" s="406">
        <v>35.000003159781912</v>
      </c>
      <c r="H23" s="406">
        <v>0.29827684021808665</v>
      </c>
      <c r="I23" s="407">
        <v>1.0085221946654233</v>
      </c>
      <c r="J23" s="408" t="s">
        <v>1</v>
      </c>
    </row>
    <row r="24" spans="1:10" ht="14.4" customHeight="1" x14ac:dyDescent="0.3">
      <c r="A24" s="404" t="s">
        <v>412</v>
      </c>
      <c r="B24" s="405" t="s">
        <v>244</v>
      </c>
      <c r="C24" s="406">
        <v>45.009600000000006</v>
      </c>
      <c r="D24" s="406">
        <v>37.193509999999996</v>
      </c>
      <c r="E24" s="406"/>
      <c r="F24" s="406">
        <v>59.227670000000003</v>
      </c>
      <c r="G24" s="406">
        <v>51.333337967679839</v>
      </c>
      <c r="H24" s="406">
        <v>7.8943320323201647</v>
      </c>
      <c r="I24" s="407">
        <v>1.1537856750576114</v>
      </c>
      <c r="J24" s="408" t="s">
        <v>1</v>
      </c>
    </row>
    <row r="25" spans="1:10" ht="14.4" customHeight="1" x14ac:dyDescent="0.3">
      <c r="A25" s="404" t="s">
        <v>412</v>
      </c>
      <c r="B25" s="405" t="s">
        <v>245</v>
      </c>
      <c r="C25" s="406">
        <v>41.758190000000006</v>
      </c>
      <c r="D25" s="406">
        <v>40.46819</v>
      </c>
      <c r="E25" s="406"/>
      <c r="F25" s="406">
        <v>43.413610000000006</v>
      </c>
      <c r="G25" s="406">
        <v>43.750003949727251</v>
      </c>
      <c r="H25" s="406">
        <v>-0.33639394972724546</v>
      </c>
      <c r="I25" s="407">
        <v>0.99231099612896512</v>
      </c>
      <c r="J25" s="408" t="s">
        <v>1</v>
      </c>
    </row>
    <row r="26" spans="1:10" ht="14.4" customHeight="1" x14ac:dyDescent="0.3">
      <c r="A26" s="404" t="s">
        <v>412</v>
      </c>
      <c r="B26" s="405" t="s">
        <v>246</v>
      </c>
      <c r="C26" s="406">
        <v>2.5748000000000002</v>
      </c>
      <c r="D26" s="406">
        <v>3.6323000000000003</v>
      </c>
      <c r="E26" s="406"/>
      <c r="F26" s="406">
        <v>4.0659999999999998</v>
      </c>
      <c r="G26" s="406">
        <v>3.5000003159776667</v>
      </c>
      <c r="H26" s="406">
        <v>0.56599968402233314</v>
      </c>
      <c r="I26" s="407">
        <v>1.1617141808355038</v>
      </c>
      <c r="J26" s="408" t="s">
        <v>1</v>
      </c>
    </row>
    <row r="27" spans="1:10" ht="14.4" customHeight="1" x14ac:dyDescent="0.3">
      <c r="A27" s="404" t="s">
        <v>412</v>
      </c>
      <c r="B27" s="405" t="s">
        <v>247</v>
      </c>
      <c r="C27" s="406">
        <v>101.91383</v>
      </c>
      <c r="D27" s="406">
        <v>113.10473</v>
      </c>
      <c r="E27" s="406"/>
      <c r="F27" s="406">
        <v>106.0505</v>
      </c>
      <c r="G27" s="406">
        <v>105.00000947934575</v>
      </c>
      <c r="H27" s="406">
        <v>1.0504905206542503</v>
      </c>
      <c r="I27" s="407">
        <v>1.010004670722062</v>
      </c>
      <c r="J27" s="408" t="s">
        <v>1</v>
      </c>
    </row>
    <row r="28" spans="1:10" ht="14.4" customHeight="1" x14ac:dyDescent="0.3">
      <c r="A28" s="404" t="s">
        <v>412</v>
      </c>
      <c r="B28" s="405" t="s">
        <v>248</v>
      </c>
      <c r="C28" s="406" t="s">
        <v>409</v>
      </c>
      <c r="D28" s="406">
        <v>7.4749999999999997E-2</v>
      </c>
      <c r="E28" s="406"/>
      <c r="F28" s="406">
        <v>0.73663999999999996</v>
      </c>
      <c r="G28" s="406">
        <v>4.3604170603000002E-2</v>
      </c>
      <c r="H28" s="406">
        <v>0.69303582939699993</v>
      </c>
      <c r="I28" s="407">
        <v>16.893796850462707</v>
      </c>
      <c r="J28" s="408" t="s">
        <v>1</v>
      </c>
    </row>
    <row r="29" spans="1:10" ht="14.4" customHeight="1" x14ac:dyDescent="0.3">
      <c r="A29" s="404" t="s">
        <v>412</v>
      </c>
      <c r="B29" s="405" t="s">
        <v>249</v>
      </c>
      <c r="C29" s="406">
        <v>2026.372720000001</v>
      </c>
      <c r="D29" s="406">
        <v>1863.11483</v>
      </c>
      <c r="E29" s="406"/>
      <c r="F29" s="406">
        <v>1890.78737</v>
      </c>
      <c r="G29" s="406">
        <v>2016.0001820034418</v>
      </c>
      <c r="H29" s="406">
        <v>-125.21281200344174</v>
      </c>
      <c r="I29" s="407">
        <v>0.93789047584360385</v>
      </c>
      <c r="J29" s="408" t="s">
        <v>1</v>
      </c>
    </row>
    <row r="30" spans="1:10" ht="14.4" customHeight="1" x14ac:dyDescent="0.3">
      <c r="A30" s="404" t="s">
        <v>412</v>
      </c>
      <c r="B30" s="405" t="s">
        <v>414</v>
      </c>
      <c r="C30" s="406">
        <v>2251.6833000000011</v>
      </c>
      <c r="D30" s="406">
        <v>2096.8696099999988</v>
      </c>
      <c r="E30" s="406"/>
      <c r="F30" s="406">
        <v>2140.4410699999999</v>
      </c>
      <c r="G30" s="406">
        <v>2255.3576786125095</v>
      </c>
      <c r="H30" s="406">
        <v>-114.91660861250966</v>
      </c>
      <c r="I30" s="407">
        <v>0.94904727986063564</v>
      </c>
      <c r="J30" s="408" t="s">
        <v>415</v>
      </c>
    </row>
    <row r="31" spans="1:10" ht="14.4" customHeight="1" x14ac:dyDescent="0.3">
      <c r="A31" s="404" t="s">
        <v>409</v>
      </c>
      <c r="B31" s="405" t="s">
        <v>409</v>
      </c>
      <c r="C31" s="406" t="s">
        <v>409</v>
      </c>
      <c r="D31" s="406" t="s">
        <v>409</v>
      </c>
      <c r="E31" s="406"/>
      <c r="F31" s="406" t="s">
        <v>409</v>
      </c>
      <c r="G31" s="406" t="s">
        <v>409</v>
      </c>
      <c r="H31" s="406" t="s">
        <v>409</v>
      </c>
      <c r="I31" s="407" t="s">
        <v>409</v>
      </c>
      <c r="J31" s="408" t="s">
        <v>416</v>
      </c>
    </row>
    <row r="32" spans="1:10" ht="14.4" customHeight="1" x14ac:dyDescent="0.3">
      <c r="A32" s="404" t="s">
        <v>407</v>
      </c>
      <c r="B32" s="405" t="s">
        <v>410</v>
      </c>
      <c r="C32" s="406">
        <v>2251.6833000000011</v>
      </c>
      <c r="D32" s="406">
        <v>2096.8696099999988</v>
      </c>
      <c r="E32" s="406"/>
      <c r="F32" s="406">
        <v>2140.4410699999999</v>
      </c>
      <c r="G32" s="406">
        <v>2255.3576786125095</v>
      </c>
      <c r="H32" s="406">
        <v>-114.91660861250966</v>
      </c>
      <c r="I32" s="407">
        <v>0.94904727986063564</v>
      </c>
      <c r="J32" s="408" t="s">
        <v>411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1677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9.7776324276421587</v>
      </c>
      <c r="J3" s="84">
        <f>SUBTOTAL(9,J5:J1048576)</f>
        <v>218912</v>
      </c>
      <c r="K3" s="85">
        <f>SUBTOTAL(9,K5:K1048576)</f>
        <v>2140441.0700000003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407</v>
      </c>
      <c r="B5" s="417" t="s">
        <v>408</v>
      </c>
      <c r="C5" s="418" t="s">
        <v>412</v>
      </c>
      <c r="D5" s="419" t="s">
        <v>672</v>
      </c>
      <c r="E5" s="418" t="s">
        <v>1661</v>
      </c>
      <c r="F5" s="419" t="s">
        <v>1662</v>
      </c>
      <c r="G5" s="418" t="s">
        <v>691</v>
      </c>
      <c r="H5" s="418" t="s">
        <v>692</v>
      </c>
      <c r="I5" s="420">
        <v>0.3</v>
      </c>
      <c r="J5" s="420">
        <v>10000</v>
      </c>
      <c r="K5" s="421">
        <v>3000</v>
      </c>
    </row>
    <row r="6" spans="1:11" ht="14.4" customHeight="1" x14ac:dyDescent="0.3">
      <c r="A6" s="422" t="s">
        <v>407</v>
      </c>
      <c r="B6" s="423" t="s">
        <v>408</v>
      </c>
      <c r="C6" s="424" t="s">
        <v>412</v>
      </c>
      <c r="D6" s="425" t="s">
        <v>672</v>
      </c>
      <c r="E6" s="424" t="s">
        <v>1661</v>
      </c>
      <c r="F6" s="425" t="s">
        <v>1662</v>
      </c>
      <c r="G6" s="424" t="s">
        <v>693</v>
      </c>
      <c r="H6" s="424" t="s">
        <v>694</v>
      </c>
      <c r="I6" s="426">
        <v>46.32</v>
      </c>
      <c r="J6" s="426">
        <v>6</v>
      </c>
      <c r="K6" s="427">
        <v>277.92</v>
      </c>
    </row>
    <row r="7" spans="1:11" ht="14.4" customHeight="1" x14ac:dyDescent="0.3">
      <c r="A7" s="422" t="s">
        <v>407</v>
      </c>
      <c r="B7" s="423" t="s">
        <v>408</v>
      </c>
      <c r="C7" s="424" t="s">
        <v>412</v>
      </c>
      <c r="D7" s="425" t="s">
        <v>672</v>
      </c>
      <c r="E7" s="424" t="s">
        <v>1661</v>
      </c>
      <c r="F7" s="425" t="s">
        <v>1662</v>
      </c>
      <c r="G7" s="424" t="s">
        <v>695</v>
      </c>
      <c r="H7" s="424" t="s">
        <v>696</v>
      </c>
      <c r="I7" s="426">
        <v>0.27</v>
      </c>
      <c r="J7" s="426">
        <v>1000</v>
      </c>
      <c r="K7" s="427">
        <v>270</v>
      </c>
    </row>
    <row r="8" spans="1:11" ht="14.4" customHeight="1" x14ac:dyDescent="0.3">
      <c r="A8" s="422" t="s">
        <v>407</v>
      </c>
      <c r="B8" s="423" t="s">
        <v>408</v>
      </c>
      <c r="C8" s="424" t="s">
        <v>412</v>
      </c>
      <c r="D8" s="425" t="s">
        <v>672</v>
      </c>
      <c r="E8" s="424" t="s">
        <v>1661</v>
      </c>
      <c r="F8" s="425" t="s">
        <v>1662</v>
      </c>
      <c r="G8" s="424" t="s">
        <v>697</v>
      </c>
      <c r="H8" s="424" t="s">
        <v>698</v>
      </c>
      <c r="I8" s="426">
        <v>18.399999999999999</v>
      </c>
      <c r="J8" s="426">
        <v>100</v>
      </c>
      <c r="K8" s="427">
        <v>1840</v>
      </c>
    </row>
    <row r="9" spans="1:11" ht="14.4" customHeight="1" x14ac:dyDescent="0.3">
      <c r="A9" s="422" t="s">
        <v>407</v>
      </c>
      <c r="B9" s="423" t="s">
        <v>408</v>
      </c>
      <c r="C9" s="424" t="s">
        <v>412</v>
      </c>
      <c r="D9" s="425" t="s">
        <v>672</v>
      </c>
      <c r="E9" s="424" t="s">
        <v>1661</v>
      </c>
      <c r="F9" s="425" t="s">
        <v>1662</v>
      </c>
      <c r="G9" s="424" t="s">
        <v>699</v>
      </c>
      <c r="H9" s="424" t="s">
        <v>700</v>
      </c>
      <c r="I9" s="426">
        <v>0.64</v>
      </c>
      <c r="J9" s="426">
        <v>2000</v>
      </c>
      <c r="K9" s="427">
        <v>1276.5</v>
      </c>
    </row>
    <row r="10" spans="1:11" ht="14.4" customHeight="1" x14ac:dyDescent="0.3">
      <c r="A10" s="422" t="s">
        <v>407</v>
      </c>
      <c r="B10" s="423" t="s">
        <v>408</v>
      </c>
      <c r="C10" s="424" t="s">
        <v>412</v>
      </c>
      <c r="D10" s="425" t="s">
        <v>672</v>
      </c>
      <c r="E10" s="424" t="s">
        <v>1661</v>
      </c>
      <c r="F10" s="425" t="s">
        <v>1662</v>
      </c>
      <c r="G10" s="424" t="s">
        <v>701</v>
      </c>
      <c r="H10" s="424" t="s">
        <v>702</v>
      </c>
      <c r="I10" s="426">
        <v>1.26</v>
      </c>
      <c r="J10" s="426">
        <v>2000</v>
      </c>
      <c r="K10" s="427">
        <v>2520</v>
      </c>
    </row>
    <row r="11" spans="1:11" ht="14.4" customHeight="1" x14ac:dyDescent="0.3">
      <c r="A11" s="422" t="s">
        <v>407</v>
      </c>
      <c r="B11" s="423" t="s">
        <v>408</v>
      </c>
      <c r="C11" s="424" t="s">
        <v>412</v>
      </c>
      <c r="D11" s="425" t="s">
        <v>672</v>
      </c>
      <c r="E11" s="424" t="s">
        <v>1661</v>
      </c>
      <c r="F11" s="425" t="s">
        <v>1662</v>
      </c>
      <c r="G11" s="424" t="s">
        <v>703</v>
      </c>
      <c r="H11" s="424" t="s">
        <v>704</v>
      </c>
      <c r="I11" s="426">
        <v>13.017499999999998</v>
      </c>
      <c r="J11" s="426">
        <v>15</v>
      </c>
      <c r="K11" s="427">
        <v>195.26999999999998</v>
      </c>
    </row>
    <row r="12" spans="1:11" ht="14.4" customHeight="1" x14ac:dyDescent="0.3">
      <c r="A12" s="422" t="s">
        <v>407</v>
      </c>
      <c r="B12" s="423" t="s">
        <v>408</v>
      </c>
      <c r="C12" s="424" t="s">
        <v>412</v>
      </c>
      <c r="D12" s="425" t="s">
        <v>672</v>
      </c>
      <c r="E12" s="424" t="s">
        <v>1661</v>
      </c>
      <c r="F12" s="425" t="s">
        <v>1662</v>
      </c>
      <c r="G12" s="424" t="s">
        <v>705</v>
      </c>
      <c r="H12" s="424" t="s">
        <v>706</v>
      </c>
      <c r="I12" s="426">
        <v>27.875</v>
      </c>
      <c r="J12" s="426">
        <v>72</v>
      </c>
      <c r="K12" s="427">
        <v>2007</v>
      </c>
    </row>
    <row r="13" spans="1:11" ht="14.4" customHeight="1" x14ac:dyDescent="0.3">
      <c r="A13" s="422" t="s">
        <v>407</v>
      </c>
      <c r="B13" s="423" t="s">
        <v>408</v>
      </c>
      <c r="C13" s="424" t="s">
        <v>412</v>
      </c>
      <c r="D13" s="425" t="s">
        <v>672</v>
      </c>
      <c r="E13" s="424" t="s">
        <v>1661</v>
      </c>
      <c r="F13" s="425" t="s">
        <v>1662</v>
      </c>
      <c r="G13" s="424" t="s">
        <v>707</v>
      </c>
      <c r="H13" s="424" t="s">
        <v>708</v>
      </c>
      <c r="I13" s="426">
        <v>0.59</v>
      </c>
      <c r="J13" s="426">
        <v>7500</v>
      </c>
      <c r="K13" s="427">
        <v>4425</v>
      </c>
    </row>
    <row r="14" spans="1:11" ht="14.4" customHeight="1" x14ac:dyDescent="0.3">
      <c r="A14" s="422" t="s">
        <v>407</v>
      </c>
      <c r="B14" s="423" t="s">
        <v>408</v>
      </c>
      <c r="C14" s="424" t="s">
        <v>412</v>
      </c>
      <c r="D14" s="425" t="s">
        <v>672</v>
      </c>
      <c r="E14" s="424" t="s">
        <v>1661</v>
      </c>
      <c r="F14" s="425" t="s">
        <v>1662</v>
      </c>
      <c r="G14" s="424" t="s">
        <v>709</v>
      </c>
      <c r="H14" s="424" t="s">
        <v>710</v>
      </c>
      <c r="I14" s="426">
        <v>1342.6666666666667</v>
      </c>
      <c r="J14" s="426">
        <v>8</v>
      </c>
      <c r="K14" s="427">
        <v>10735</v>
      </c>
    </row>
    <row r="15" spans="1:11" ht="14.4" customHeight="1" x14ac:dyDescent="0.3">
      <c r="A15" s="422" t="s">
        <v>407</v>
      </c>
      <c r="B15" s="423" t="s">
        <v>408</v>
      </c>
      <c r="C15" s="424" t="s">
        <v>412</v>
      </c>
      <c r="D15" s="425" t="s">
        <v>672</v>
      </c>
      <c r="E15" s="424" t="s">
        <v>1661</v>
      </c>
      <c r="F15" s="425" t="s">
        <v>1662</v>
      </c>
      <c r="G15" s="424" t="s">
        <v>711</v>
      </c>
      <c r="H15" s="424" t="s">
        <v>712</v>
      </c>
      <c r="I15" s="426">
        <v>0.42</v>
      </c>
      <c r="J15" s="426">
        <v>1000</v>
      </c>
      <c r="K15" s="427">
        <v>419.75</v>
      </c>
    </row>
    <row r="16" spans="1:11" ht="14.4" customHeight="1" x14ac:dyDescent="0.3">
      <c r="A16" s="422" t="s">
        <v>407</v>
      </c>
      <c r="B16" s="423" t="s">
        <v>408</v>
      </c>
      <c r="C16" s="424" t="s">
        <v>412</v>
      </c>
      <c r="D16" s="425" t="s">
        <v>672</v>
      </c>
      <c r="E16" s="424" t="s">
        <v>1661</v>
      </c>
      <c r="F16" s="425" t="s">
        <v>1662</v>
      </c>
      <c r="G16" s="424" t="s">
        <v>713</v>
      </c>
      <c r="H16" s="424" t="s">
        <v>714</v>
      </c>
      <c r="I16" s="426">
        <v>5.3650000000000002</v>
      </c>
      <c r="J16" s="426">
        <v>150</v>
      </c>
      <c r="K16" s="427">
        <v>801.97</v>
      </c>
    </row>
    <row r="17" spans="1:11" ht="14.4" customHeight="1" x14ac:dyDescent="0.3">
      <c r="A17" s="422" t="s">
        <v>407</v>
      </c>
      <c r="B17" s="423" t="s">
        <v>408</v>
      </c>
      <c r="C17" s="424" t="s">
        <v>412</v>
      </c>
      <c r="D17" s="425" t="s">
        <v>672</v>
      </c>
      <c r="E17" s="424" t="s">
        <v>1661</v>
      </c>
      <c r="F17" s="425" t="s">
        <v>1662</v>
      </c>
      <c r="G17" s="424" t="s">
        <v>715</v>
      </c>
      <c r="H17" s="424" t="s">
        <v>716</v>
      </c>
      <c r="I17" s="426">
        <v>1322.5</v>
      </c>
      <c r="J17" s="426">
        <v>3</v>
      </c>
      <c r="K17" s="427">
        <v>3967.5</v>
      </c>
    </row>
    <row r="18" spans="1:11" ht="14.4" customHeight="1" x14ac:dyDescent="0.3">
      <c r="A18" s="422" t="s">
        <v>407</v>
      </c>
      <c r="B18" s="423" t="s">
        <v>408</v>
      </c>
      <c r="C18" s="424" t="s">
        <v>412</v>
      </c>
      <c r="D18" s="425" t="s">
        <v>672</v>
      </c>
      <c r="E18" s="424" t="s">
        <v>1661</v>
      </c>
      <c r="F18" s="425" t="s">
        <v>1662</v>
      </c>
      <c r="G18" s="424" t="s">
        <v>717</v>
      </c>
      <c r="H18" s="424" t="s">
        <v>718</v>
      </c>
      <c r="I18" s="426">
        <v>17.61</v>
      </c>
      <c r="J18" s="426">
        <v>2</v>
      </c>
      <c r="K18" s="427">
        <v>35.22</v>
      </c>
    </row>
    <row r="19" spans="1:11" ht="14.4" customHeight="1" x14ac:dyDescent="0.3">
      <c r="A19" s="422" t="s">
        <v>407</v>
      </c>
      <c r="B19" s="423" t="s">
        <v>408</v>
      </c>
      <c r="C19" s="424" t="s">
        <v>412</v>
      </c>
      <c r="D19" s="425" t="s">
        <v>672</v>
      </c>
      <c r="E19" s="424" t="s">
        <v>1661</v>
      </c>
      <c r="F19" s="425" t="s">
        <v>1662</v>
      </c>
      <c r="G19" s="424" t="s">
        <v>719</v>
      </c>
      <c r="H19" s="424" t="s">
        <v>720</v>
      </c>
      <c r="I19" s="426">
        <v>7.1</v>
      </c>
      <c r="J19" s="426">
        <v>2</v>
      </c>
      <c r="K19" s="427">
        <v>14.2</v>
      </c>
    </row>
    <row r="20" spans="1:11" ht="14.4" customHeight="1" x14ac:dyDescent="0.3">
      <c r="A20" s="422" t="s">
        <v>407</v>
      </c>
      <c r="B20" s="423" t="s">
        <v>408</v>
      </c>
      <c r="C20" s="424" t="s">
        <v>412</v>
      </c>
      <c r="D20" s="425" t="s">
        <v>672</v>
      </c>
      <c r="E20" s="424" t="s">
        <v>1661</v>
      </c>
      <c r="F20" s="425" t="s">
        <v>1662</v>
      </c>
      <c r="G20" s="424" t="s">
        <v>721</v>
      </c>
      <c r="H20" s="424" t="s">
        <v>722</v>
      </c>
      <c r="I20" s="426">
        <v>8.2799999999999994</v>
      </c>
      <c r="J20" s="426">
        <v>2</v>
      </c>
      <c r="K20" s="427">
        <v>16.559999999999999</v>
      </c>
    </row>
    <row r="21" spans="1:11" ht="14.4" customHeight="1" x14ac:dyDescent="0.3">
      <c r="A21" s="422" t="s">
        <v>407</v>
      </c>
      <c r="B21" s="423" t="s">
        <v>408</v>
      </c>
      <c r="C21" s="424" t="s">
        <v>412</v>
      </c>
      <c r="D21" s="425" t="s">
        <v>672</v>
      </c>
      <c r="E21" s="424" t="s">
        <v>1661</v>
      </c>
      <c r="F21" s="425" t="s">
        <v>1662</v>
      </c>
      <c r="G21" s="424" t="s">
        <v>723</v>
      </c>
      <c r="H21" s="424" t="s">
        <v>724</v>
      </c>
      <c r="I21" s="426">
        <v>0.19</v>
      </c>
      <c r="J21" s="426">
        <v>4800</v>
      </c>
      <c r="K21" s="427">
        <v>894.48</v>
      </c>
    </row>
    <row r="22" spans="1:11" ht="14.4" customHeight="1" x14ac:dyDescent="0.3">
      <c r="A22" s="422" t="s">
        <v>407</v>
      </c>
      <c r="B22" s="423" t="s">
        <v>408</v>
      </c>
      <c r="C22" s="424" t="s">
        <v>412</v>
      </c>
      <c r="D22" s="425" t="s">
        <v>672</v>
      </c>
      <c r="E22" s="424" t="s">
        <v>1661</v>
      </c>
      <c r="F22" s="425" t="s">
        <v>1662</v>
      </c>
      <c r="G22" s="424" t="s">
        <v>725</v>
      </c>
      <c r="H22" s="424" t="s">
        <v>726</v>
      </c>
      <c r="I22" s="426">
        <v>18.399999999999999</v>
      </c>
      <c r="J22" s="426">
        <v>40</v>
      </c>
      <c r="K22" s="427">
        <v>736</v>
      </c>
    </row>
    <row r="23" spans="1:11" ht="14.4" customHeight="1" x14ac:dyDescent="0.3">
      <c r="A23" s="422" t="s">
        <v>407</v>
      </c>
      <c r="B23" s="423" t="s">
        <v>408</v>
      </c>
      <c r="C23" s="424" t="s">
        <v>412</v>
      </c>
      <c r="D23" s="425" t="s">
        <v>672</v>
      </c>
      <c r="E23" s="424" t="s">
        <v>1661</v>
      </c>
      <c r="F23" s="425" t="s">
        <v>1662</v>
      </c>
      <c r="G23" s="424" t="s">
        <v>727</v>
      </c>
      <c r="H23" s="424" t="s">
        <v>728</v>
      </c>
      <c r="I23" s="426">
        <v>19.170000000000002</v>
      </c>
      <c r="J23" s="426">
        <v>50</v>
      </c>
      <c r="K23" s="427">
        <v>958.64</v>
      </c>
    </row>
    <row r="24" spans="1:11" ht="14.4" customHeight="1" x14ac:dyDescent="0.3">
      <c r="A24" s="422" t="s">
        <v>407</v>
      </c>
      <c r="B24" s="423" t="s">
        <v>408</v>
      </c>
      <c r="C24" s="424" t="s">
        <v>412</v>
      </c>
      <c r="D24" s="425" t="s">
        <v>672</v>
      </c>
      <c r="E24" s="424" t="s">
        <v>1661</v>
      </c>
      <c r="F24" s="425" t="s">
        <v>1662</v>
      </c>
      <c r="G24" s="424" t="s">
        <v>729</v>
      </c>
      <c r="H24" s="424" t="s">
        <v>730</v>
      </c>
      <c r="I24" s="426">
        <v>0.15</v>
      </c>
      <c r="J24" s="426">
        <v>3456</v>
      </c>
      <c r="K24" s="427">
        <v>502.6</v>
      </c>
    </row>
    <row r="25" spans="1:11" ht="14.4" customHeight="1" x14ac:dyDescent="0.3">
      <c r="A25" s="422" t="s">
        <v>407</v>
      </c>
      <c r="B25" s="423" t="s">
        <v>408</v>
      </c>
      <c r="C25" s="424" t="s">
        <v>412</v>
      </c>
      <c r="D25" s="425" t="s">
        <v>672</v>
      </c>
      <c r="E25" s="424" t="s">
        <v>1661</v>
      </c>
      <c r="F25" s="425" t="s">
        <v>1662</v>
      </c>
      <c r="G25" s="424" t="s">
        <v>731</v>
      </c>
      <c r="H25" s="424" t="s">
        <v>732</v>
      </c>
      <c r="I25" s="426">
        <v>10.52</v>
      </c>
      <c r="J25" s="426">
        <v>2</v>
      </c>
      <c r="K25" s="427">
        <v>21.04</v>
      </c>
    </row>
    <row r="26" spans="1:11" ht="14.4" customHeight="1" x14ac:dyDescent="0.3">
      <c r="A26" s="422" t="s">
        <v>407</v>
      </c>
      <c r="B26" s="423" t="s">
        <v>408</v>
      </c>
      <c r="C26" s="424" t="s">
        <v>412</v>
      </c>
      <c r="D26" s="425" t="s">
        <v>672</v>
      </c>
      <c r="E26" s="424" t="s">
        <v>1661</v>
      </c>
      <c r="F26" s="425" t="s">
        <v>1662</v>
      </c>
      <c r="G26" s="424" t="s">
        <v>733</v>
      </c>
      <c r="H26" s="424" t="s">
        <v>734</v>
      </c>
      <c r="I26" s="426">
        <v>7.59</v>
      </c>
      <c r="J26" s="426">
        <v>4</v>
      </c>
      <c r="K26" s="427">
        <v>30.36</v>
      </c>
    </row>
    <row r="27" spans="1:11" ht="14.4" customHeight="1" x14ac:dyDescent="0.3">
      <c r="A27" s="422" t="s">
        <v>407</v>
      </c>
      <c r="B27" s="423" t="s">
        <v>408</v>
      </c>
      <c r="C27" s="424" t="s">
        <v>412</v>
      </c>
      <c r="D27" s="425" t="s">
        <v>672</v>
      </c>
      <c r="E27" s="424" t="s">
        <v>1661</v>
      </c>
      <c r="F27" s="425" t="s">
        <v>1662</v>
      </c>
      <c r="G27" s="424" t="s">
        <v>735</v>
      </c>
      <c r="H27" s="424" t="s">
        <v>736</v>
      </c>
      <c r="I27" s="426">
        <v>14.13</v>
      </c>
      <c r="J27" s="426">
        <v>25</v>
      </c>
      <c r="K27" s="427">
        <v>353.27</v>
      </c>
    </row>
    <row r="28" spans="1:11" ht="14.4" customHeight="1" x14ac:dyDescent="0.3">
      <c r="A28" s="422" t="s">
        <v>407</v>
      </c>
      <c r="B28" s="423" t="s">
        <v>408</v>
      </c>
      <c r="C28" s="424" t="s">
        <v>412</v>
      </c>
      <c r="D28" s="425" t="s">
        <v>672</v>
      </c>
      <c r="E28" s="424" t="s">
        <v>1663</v>
      </c>
      <c r="F28" s="425" t="s">
        <v>1664</v>
      </c>
      <c r="G28" s="424" t="s">
        <v>737</v>
      </c>
      <c r="H28" s="424" t="s">
        <v>738</v>
      </c>
      <c r="I28" s="426">
        <v>2.75</v>
      </c>
      <c r="J28" s="426">
        <v>50</v>
      </c>
      <c r="K28" s="427">
        <v>137.5</v>
      </c>
    </row>
    <row r="29" spans="1:11" ht="14.4" customHeight="1" x14ac:dyDescent="0.3">
      <c r="A29" s="422" t="s">
        <v>407</v>
      </c>
      <c r="B29" s="423" t="s">
        <v>408</v>
      </c>
      <c r="C29" s="424" t="s">
        <v>412</v>
      </c>
      <c r="D29" s="425" t="s">
        <v>672</v>
      </c>
      <c r="E29" s="424" t="s">
        <v>1663</v>
      </c>
      <c r="F29" s="425" t="s">
        <v>1664</v>
      </c>
      <c r="G29" s="424" t="s">
        <v>739</v>
      </c>
      <c r="H29" s="424" t="s">
        <v>740</v>
      </c>
      <c r="I29" s="426">
        <v>11.14</v>
      </c>
      <c r="J29" s="426">
        <v>100</v>
      </c>
      <c r="K29" s="427">
        <v>1114</v>
      </c>
    </row>
    <row r="30" spans="1:11" ht="14.4" customHeight="1" x14ac:dyDescent="0.3">
      <c r="A30" s="422" t="s">
        <v>407</v>
      </c>
      <c r="B30" s="423" t="s">
        <v>408</v>
      </c>
      <c r="C30" s="424" t="s">
        <v>412</v>
      </c>
      <c r="D30" s="425" t="s">
        <v>672</v>
      </c>
      <c r="E30" s="424" t="s">
        <v>1663</v>
      </c>
      <c r="F30" s="425" t="s">
        <v>1664</v>
      </c>
      <c r="G30" s="424" t="s">
        <v>741</v>
      </c>
      <c r="H30" s="424" t="s">
        <v>742</v>
      </c>
      <c r="I30" s="426">
        <v>6.3133333333333326</v>
      </c>
      <c r="J30" s="426">
        <v>300</v>
      </c>
      <c r="K30" s="427">
        <v>1894.1999999999998</v>
      </c>
    </row>
    <row r="31" spans="1:11" ht="14.4" customHeight="1" x14ac:dyDescent="0.3">
      <c r="A31" s="422" t="s">
        <v>407</v>
      </c>
      <c r="B31" s="423" t="s">
        <v>408</v>
      </c>
      <c r="C31" s="424" t="s">
        <v>412</v>
      </c>
      <c r="D31" s="425" t="s">
        <v>672</v>
      </c>
      <c r="E31" s="424" t="s">
        <v>1663</v>
      </c>
      <c r="F31" s="425" t="s">
        <v>1664</v>
      </c>
      <c r="G31" s="424" t="s">
        <v>743</v>
      </c>
      <c r="H31" s="424" t="s">
        <v>744</v>
      </c>
      <c r="I31" s="426">
        <v>1.0900000000000001</v>
      </c>
      <c r="J31" s="426">
        <v>100</v>
      </c>
      <c r="K31" s="427">
        <v>109</v>
      </c>
    </row>
    <row r="32" spans="1:11" ht="14.4" customHeight="1" x14ac:dyDescent="0.3">
      <c r="A32" s="422" t="s">
        <v>407</v>
      </c>
      <c r="B32" s="423" t="s">
        <v>408</v>
      </c>
      <c r="C32" s="424" t="s">
        <v>412</v>
      </c>
      <c r="D32" s="425" t="s">
        <v>672</v>
      </c>
      <c r="E32" s="424" t="s">
        <v>1663</v>
      </c>
      <c r="F32" s="425" t="s">
        <v>1664</v>
      </c>
      <c r="G32" s="424" t="s">
        <v>745</v>
      </c>
      <c r="H32" s="424" t="s">
        <v>746</v>
      </c>
      <c r="I32" s="426">
        <v>0.47857142857142854</v>
      </c>
      <c r="J32" s="426">
        <v>4100</v>
      </c>
      <c r="K32" s="427">
        <v>1963</v>
      </c>
    </row>
    <row r="33" spans="1:11" ht="14.4" customHeight="1" x14ac:dyDescent="0.3">
      <c r="A33" s="422" t="s">
        <v>407</v>
      </c>
      <c r="B33" s="423" t="s">
        <v>408</v>
      </c>
      <c r="C33" s="424" t="s">
        <v>412</v>
      </c>
      <c r="D33" s="425" t="s">
        <v>672</v>
      </c>
      <c r="E33" s="424" t="s">
        <v>1663</v>
      </c>
      <c r="F33" s="425" t="s">
        <v>1664</v>
      </c>
      <c r="G33" s="424" t="s">
        <v>747</v>
      </c>
      <c r="H33" s="424" t="s">
        <v>748</v>
      </c>
      <c r="I33" s="426">
        <v>0.67142857142857149</v>
      </c>
      <c r="J33" s="426">
        <v>7800</v>
      </c>
      <c r="K33" s="427">
        <v>5239</v>
      </c>
    </row>
    <row r="34" spans="1:11" ht="14.4" customHeight="1" x14ac:dyDescent="0.3">
      <c r="A34" s="422" t="s">
        <v>407</v>
      </c>
      <c r="B34" s="423" t="s">
        <v>408</v>
      </c>
      <c r="C34" s="424" t="s">
        <v>412</v>
      </c>
      <c r="D34" s="425" t="s">
        <v>672</v>
      </c>
      <c r="E34" s="424" t="s">
        <v>1663</v>
      </c>
      <c r="F34" s="425" t="s">
        <v>1664</v>
      </c>
      <c r="G34" s="424" t="s">
        <v>749</v>
      </c>
      <c r="H34" s="424" t="s">
        <v>750</v>
      </c>
      <c r="I34" s="426">
        <v>36.204999999999998</v>
      </c>
      <c r="J34" s="426">
        <v>132</v>
      </c>
      <c r="K34" s="427">
        <v>4778.82</v>
      </c>
    </row>
    <row r="35" spans="1:11" ht="14.4" customHeight="1" x14ac:dyDescent="0.3">
      <c r="A35" s="422" t="s">
        <v>407</v>
      </c>
      <c r="B35" s="423" t="s">
        <v>408</v>
      </c>
      <c r="C35" s="424" t="s">
        <v>412</v>
      </c>
      <c r="D35" s="425" t="s">
        <v>672</v>
      </c>
      <c r="E35" s="424" t="s">
        <v>1663</v>
      </c>
      <c r="F35" s="425" t="s">
        <v>1664</v>
      </c>
      <c r="G35" s="424" t="s">
        <v>751</v>
      </c>
      <c r="H35" s="424" t="s">
        <v>752</v>
      </c>
      <c r="I35" s="426">
        <v>2.9050000000000002</v>
      </c>
      <c r="J35" s="426">
        <v>700</v>
      </c>
      <c r="K35" s="427">
        <v>2033.2</v>
      </c>
    </row>
    <row r="36" spans="1:11" ht="14.4" customHeight="1" x14ac:dyDescent="0.3">
      <c r="A36" s="422" t="s">
        <v>407</v>
      </c>
      <c r="B36" s="423" t="s">
        <v>408</v>
      </c>
      <c r="C36" s="424" t="s">
        <v>412</v>
      </c>
      <c r="D36" s="425" t="s">
        <v>672</v>
      </c>
      <c r="E36" s="424" t="s">
        <v>1663</v>
      </c>
      <c r="F36" s="425" t="s">
        <v>1664</v>
      </c>
      <c r="G36" s="424" t="s">
        <v>753</v>
      </c>
      <c r="H36" s="424" t="s">
        <v>754</v>
      </c>
      <c r="I36" s="426">
        <v>15.004999999999999</v>
      </c>
      <c r="J36" s="426">
        <v>8</v>
      </c>
      <c r="K36" s="427">
        <v>120.03999999999999</v>
      </c>
    </row>
    <row r="37" spans="1:11" ht="14.4" customHeight="1" x14ac:dyDescent="0.3">
      <c r="A37" s="422" t="s">
        <v>407</v>
      </c>
      <c r="B37" s="423" t="s">
        <v>408</v>
      </c>
      <c r="C37" s="424" t="s">
        <v>412</v>
      </c>
      <c r="D37" s="425" t="s">
        <v>672</v>
      </c>
      <c r="E37" s="424" t="s">
        <v>1663</v>
      </c>
      <c r="F37" s="425" t="s">
        <v>1664</v>
      </c>
      <c r="G37" s="424" t="s">
        <v>755</v>
      </c>
      <c r="H37" s="424" t="s">
        <v>756</v>
      </c>
      <c r="I37" s="426">
        <v>12.1</v>
      </c>
      <c r="J37" s="426">
        <v>32</v>
      </c>
      <c r="K37" s="427">
        <v>387.2</v>
      </c>
    </row>
    <row r="38" spans="1:11" ht="14.4" customHeight="1" x14ac:dyDescent="0.3">
      <c r="A38" s="422" t="s">
        <v>407</v>
      </c>
      <c r="B38" s="423" t="s">
        <v>408</v>
      </c>
      <c r="C38" s="424" t="s">
        <v>412</v>
      </c>
      <c r="D38" s="425" t="s">
        <v>672</v>
      </c>
      <c r="E38" s="424" t="s">
        <v>1663</v>
      </c>
      <c r="F38" s="425" t="s">
        <v>1664</v>
      </c>
      <c r="G38" s="424" t="s">
        <v>757</v>
      </c>
      <c r="H38" s="424" t="s">
        <v>758</v>
      </c>
      <c r="I38" s="426">
        <v>21.234999999999999</v>
      </c>
      <c r="J38" s="426">
        <v>170</v>
      </c>
      <c r="K38" s="427">
        <v>3610.18</v>
      </c>
    </row>
    <row r="39" spans="1:11" ht="14.4" customHeight="1" x14ac:dyDescent="0.3">
      <c r="A39" s="422" t="s">
        <v>407</v>
      </c>
      <c r="B39" s="423" t="s">
        <v>408</v>
      </c>
      <c r="C39" s="424" t="s">
        <v>412</v>
      </c>
      <c r="D39" s="425" t="s">
        <v>672</v>
      </c>
      <c r="E39" s="424" t="s">
        <v>1663</v>
      </c>
      <c r="F39" s="425" t="s">
        <v>1664</v>
      </c>
      <c r="G39" s="424" t="s">
        <v>759</v>
      </c>
      <c r="H39" s="424" t="s">
        <v>760</v>
      </c>
      <c r="I39" s="426">
        <v>2.9</v>
      </c>
      <c r="J39" s="426">
        <v>200</v>
      </c>
      <c r="K39" s="427">
        <v>580.79999999999995</v>
      </c>
    </row>
    <row r="40" spans="1:11" ht="14.4" customHeight="1" x14ac:dyDescent="0.3">
      <c r="A40" s="422" t="s">
        <v>407</v>
      </c>
      <c r="B40" s="423" t="s">
        <v>408</v>
      </c>
      <c r="C40" s="424" t="s">
        <v>412</v>
      </c>
      <c r="D40" s="425" t="s">
        <v>672</v>
      </c>
      <c r="E40" s="424" t="s">
        <v>1663</v>
      </c>
      <c r="F40" s="425" t="s">
        <v>1664</v>
      </c>
      <c r="G40" s="424" t="s">
        <v>761</v>
      </c>
      <c r="H40" s="424" t="s">
        <v>762</v>
      </c>
      <c r="I40" s="426">
        <v>949.85</v>
      </c>
      <c r="J40" s="426">
        <v>2</v>
      </c>
      <c r="K40" s="427">
        <v>1899.7</v>
      </c>
    </row>
    <row r="41" spans="1:11" ht="14.4" customHeight="1" x14ac:dyDescent="0.3">
      <c r="A41" s="422" t="s">
        <v>407</v>
      </c>
      <c r="B41" s="423" t="s">
        <v>408</v>
      </c>
      <c r="C41" s="424" t="s">
        <v>412</v>
      </c>
      <c r="D41" s="425" t="s">
        <v>672</v>
      </c>
      <c r="E41" s="424" t="s">
        <v>1663</v>
      </c>
      <c r="F41" s="425" t="s">
        <v>1664</v>
      </c>
      <c r="G41" s="424" t="s">
        <v>763</v>
      </c>
      <c r="H41" s="424" t="s">
        <v>764</v>
      </c>
      <c r="I41" s="426">
        <v>66.55</v>
      </c>
      <c r="J41" s="426">
        <v>160</v>
      </c>
      <c r="K41" s="427">
        <v>10648</v>
      </c>
    </row>
    <row r="42" spans="1:11" ht="14.4" customHeight="1" x14ac:dyDescent="0.3">
      <c r="A42" s="422" t="s">
        <v>407</v>
      </c>
      <c r="B42" s="423" t="s">
        <v>408</v>
      </c>
      <c r="C42" s="424" t="s">
        <v>412</v>
      </c>
      <c r="D42" s="425" t="s">
        <v>672</v>
      </c>
      <c r="E42" s="424" t="s">
        <v>1663</v>
      </c>
      <c r="F42" s="425" t="s">
        <v>1664</v>
      </c>
      <c r="G42" s="424" t="s">
        <v>765</v>
      </c>
      <c r="H42" s="424" t="s">
        <v>766</v>
      </c>
      <c r="I42" s="426">
        <v>141.57</v>
      </c>
      <c r="J42" s="426">
        <v>5</v>
      </c>
      <c r="K42" s="427">
        <v>707.85</v>
      </c>
    </row>
    <row r="43" spans="1:11" ht="14.4" customHeight="1" x14ac:dyDescent="0.3">
      <c r="A43" s="422" t="s">
        <v>407</v>
      </c>
      <c r="B43" s="423" t="s">
        <v>408</v>
      </c>
      <c r="C43" s="424" t="s">
        <v>412</v>
      </c>
      <c r="D43" s="425" t="s">
        <v>672</v>
      </c>
      <c r="E43" s="424" t="s">
        <v>1663</v>
      </c>
      <c r="F43" s="425" t="s">
        <v>1664</v>
      </c>
      <c r="G43" s="424" t="s">
        <v>767</v>
      </c>
      <c r="H43" s="424" t="s">
        <v>768</v>
      </c>
      <c r="I43" s="426">
        <v>5.38</v>
      </c>
      <c r="J43" s="426">
        <v>100</v>
      </c>
      <c r="K43" s="427">
        <v>538.45000000000005</v>
      </c>
    </row>
    <row r="44" spans="1:11" ht="14.4" customHeight="1" x14ac:dyDescent="0.3">
      <c r="A44" s="422" t="s">
        <v>407</v>
      </c>
      <c r="B44" s="423" t="s">
        <v>408</v>
      </c>
      <c r="C44" s="424" t="s">
        <v>412</v>
      </c>
      <c r="D44" s="425" t="s">
        <v>672</v>
      </c>
      <c r="E44" s="424" t="s">
        <v>1663</v>
      </c>
      <c r="F44" s="425" t="s">
        <v>1664</v>
      </c>
      <c r="G44" s="424" t="s">
        <v>769</v>
      </c>
      <c r="H44" s="424" t="s">
        <v>770</v>
      </c>
      <c r="I44" s="426">
        <v>136.54666666666668</v>
      </c>
      <c r="J44" s="426">
        <v>6</v>
      </c>
      <c r="K44" s="427">
        <v>819.29</v>
      </c>
    </row>
    <row r="45" spans="1:11" ht="14.4" customHeight="1" x14ac:dyDescent="0.3">
      <c r="A45" s="422" t="s">
        <v>407</v>
      </c>
      <c r="B45" s="423" t="s">
        <v>408</v>
      </c>
      <c r="C45" s="424" t="s">
        <v>412</v>
      </c>
      <c r="D45" s="425" t="s">
        <v>672</v>
      </c>
      <c r="E45" s="424" t="s">
        <v>1663</v>
      </c>
      <c r="F45" s="425" t="s">
        <v>1664</v>
      </c>
      <c r="G45" s="424" t="s">
        <v>771</v>
      </c>
      <c r="H45" s="424" t="s">
        <v>772</v>
      </c>
      <c r="I45" s="426">
        <v>37.51</v>
      </c>
      <c r="J45" s="426">
        <v>10</v>
      </c>
      <c r="K45" s="427">
        <v>375.1</v>
      </c>
    </row>
    <row r="46" spans="1:11" ht="14.4" customHeight="1" x14ac:dyDescent="0.3">
      <c r="A46" s="422" t="s">
        <v>407</v>
      </c>
      <c r="B46" s="423" t="s">
        <v>408</v>
      </c>
      <c r="C46" s="424" t="s">
        <v>412</v>
      </c>
      <c r="D46" s="425" t="s">
        <v>672</v>
      </c>
      <c r="E46" s="424" t="s">
        <v>1663</v>
      </c>
      <c r="F46" s="425" t="s">
        <v>1664</v>
      </c>
      <c r="G46" s="424" t="s">
        <v>773</v>
      </c>
      <c r="H46" s="424" t="s">
        <v>774</v>
      </c>
      <c r="I46" s="426">
        <v>62.78</v>
      </c>
      <c r="J46" s="426">
        <v>3</v>
      </c>
      <c r="K46" s="427">
        <v>188.34</v>
      </c>
    </row>
    <row r="47" spans="1:11" ht="14.4" customHeight="1" x14ac:dyDescent="0.3">
      <c r="A47" s="422" t="s">
        <v>407</v>
      </c>
      <c r="B47" s="423" t="s">
        <v>408</v>
      </c>
      <c r="C47" s="424" t="s">
        <v>412</v>
      </c>
      <c r="D47" s="425" t="s">
        <v>672</v>
      </c>
      <c r="E47" s="424" t="s">
        <v>1663</v>
      </c>
      <c r="F47" s="425" t="s">
        <v>1664</v>
      </c>
      <c r="G47" s="424" t="s">
        <v>775</v>
      </c>
      <c r="H47" s="424" t="s">
        <v>776</v>
      </c>
      <c r="I47" s="426">
        <v>405.69</v>
      </c>
      <c r="J47" s="426">
        <v>7</v>
      </c>
      <c r="K47" s="427">
        <v>2839.8199999999997</v>
      </c>
    </row>
    <row r="48" spans="1:11" ht="14.4" customHeight="1" x14ac:dyDescent="0.3">
      <c r="A48" s="422" t="s">
        <v>407</v>
      </c>
      <c r="B48" s="423" t="s">
        <v>408</v>
      </c>
      <c r="C48" s="424" t="s">
        <v>412</v>
      </c>
      <c r="D48" s="425" t="s">
        <v>672</v>
      </c>
      <c r="E48" s="424" t="s">
        <v>1663</v>
      </c>
      <c r="F48" s="425" t="s">
        <v>1664</v>
      </c>
      <c r="G48" s="424" t="s">
        <v>777</v>
      </c>
      <c r="H48" s="424" t="s">
        <v>778</v>
      </c>
      <c r="I48" s="426">
        <v>106.48</v>
      </c>
      <c r="J48" s="426">
        <v>3</v>
      </c>
      <c r="K48" s="427">
        <v>319.44</v>
      </c>
    </row>
    <row r="49" spans="1:11" ht="14.4" customHeight="1" x14ac:dyDescent="0.3">
      <c r="A49" s="422" t="s">
        <v>407</v>
      </c>
      <c r="B49" s="423" t="s">
        <v>408</v>
      </c>
      <c r="C49" s="424" t="s">
        <v>412</v>
      </c>
      <c r="D49" s="425" t="s">
        <v>672</v>
      </c>
      <c r="E49" s="424" t="s">
        <v>1663</v>
      </c>
      <c r="F49" s="425" t="s">
        <v>1664</v>
      </c>
      <c r="G49" s="424" t="s">
        <v>779</v>
      </c>
      <c r="H49" s="424" t="s">
        <v>780</v>
      </c>
      <c r="I49" s="426">
        <v>922.02</v>
      </c>
      <c r="J49" s="426">
        <v>3</v>
      </c>
      <c r="K49" s="427">
        <v>2766.06</v>
      </c>
    </row>
    <row r="50" spans="1:11" ht="14.4" customHeight="1" x14ac:dyDescent="0.3">
      <c r="A50" s="422" t="s">
        <v>407</v>
      </c>
      <c r="B50" s="423" t="s">
        <v>408</v>
      </c>
      <c r="C50" s="424" t="s">
        <v>412</v>
      </c>
      <c r="D50" s="425" t="s">
        <v>672</v>
      </c>
      <c r="E50" s="424" t="s">
        <v>1663</v>
      </c>
      <c r="F50" s="425" t="s">
        <v>1664</v>
      </c>
      <c r="G50" s="424" t="s">
        <v>781</v>
      </c>
      <c r="H50" s="424" t="s">
        <v>782</v>
      </c>
      <c r="I50" s="426">
        <v>50.9</v>
      </c>
      <c r="J50" s="426">
        <v>5</v>
      </c>
      <c r="K50" s="427">
        <v>254.5</v>
      </c>
    </row>
    <row r="51" spans="1:11" ht="14.4" customHeight="1" x14ac:dyDescent="0.3">
      <c r="A51" s="422" t="s">
        <v>407</v>
      </c>
      <c r="B51" s="423" t="s">
        <v>408</v>
      </c>
      <c r="C51" s="424" t="s">
        <v>412</v>
      </c>
      <c r="D51" s="425" t="s">
        <v>672</v>
      </c>
      <c r="E51" s="424" t="s">
        <v>1663</v>
      </c>
      <c r="F51" s="425" t="s">
        <v>1664</v>
      </c>
      <c r="G51" s="424" t="s">
        <v>783</v>
      </c>
      <c r="H51" s="424" t="s">
        <v>784</v>
      </c>
      <c r="I51" s="426">
        <v>50.9</v>
      </c>
      <c r="J51" s="426">
        <v>10</v>
      </c>
      <c r="K51" s="427">
        <v>509</v>
      </c>
    </row>
    <row r="52" spans="1:11" ht="14.4" customHeight="1" x14ac:dyDescent="0.3">
      <c r="A52" s="422" t="s">
        <v>407</v>
      </c>
      <c r="B52" s="423" t="s">
        <v>408</v>
      </c>
      <c r="C52" s="424" t="s">
        <v>412</v>
      </c>
      <c r="D52" s="425" t="s">
        <v>672</v>
      </c>
      <c r="E52" s="424" t="s">
        <v>1663</v>
      </c>
      <c r="F52" s="425" t="s">
        <v>1664</v>
      </c>
      <c r="G52" s="424" t="s">
        <v>785</v>
      </c>
      <c r="H52" s="424" t="s">
        <v>786</v>
      </c>
      <c r="I52" s="426">
        <v>57.5</v>
      </c>
      <c r="J52" s="426">
        <v>4</v>
      </c>
      <c r="K52" s="427">
        <v>230</v>
      </c>
    </row>
    <row r="53" spans="1:11" ht="14.4" customHeight="1" x14ac:dyDescent="0.3">
      <c r="A53" s="422" t="s">
        <v>407</v>
      </c>
      <c r="B53" s="423" t="s">
        <v>408</v>
      </c>
      <c r="C53" s="424" t="s">
        <v>412</v>
      </c>
      <c r="D53" s="425" t="s">
        <v>672</v>
      </c>
      <c r="E53" s="424" t="s">
        <v>1663</v>
      </c>
      <c r="F53" s="425" t="s">
        <v>1664</v>
      </c>
      <c r="G53" s="424" t="s">
        <v>787</v>
      </c>
      <c r="H53" s="424" t="s">
        <v>788</v>
      </c>
      <c r="I53" s="426">
        <v>37.51</v>
      </c>
      <c r="J53" s="426">
        <v>10</v>
      </c>
      <c r="K53" s="427">
        <v>375.1</v>
      </c>
    </row>
    <row r="54" spans="1:11" ht="14.4" customHeight="1" x14ac:dyDescent="0.3">
      <c r="A54" s="422" t="s">
        <v>407</v>
      </c>
      <c r="B54" s="423" t="s">
        <v>408</v>
      </c>
      <c r="C54" s="424" t="s">
        <v>412</v>
      </c>
      <c r="D54" s="425" t="s">
        <v>672</v>
      </c>
      <c r="E54" s="424" t="s">
        <v>1663</v>
      </c>
      <c r="F54" s="425" t="s">
        <v>1664</v>
      </c>
      <c r="G54" s="424" t="s">
        <v>789</v>
      </c>
      <c r="H54" s="424" t="s">
        <v>790</v>
      </c>
      <c r="I54" s="426">
        <v>277.91500000000002</v>
      </c>
      <c r="J54" s="426">
        <v>35</v>
      </c>
      <c r="K54" s="427">
        <v>9726.9500000000007</v>
      </c>
    </row>
    <row r="55" spans="1:11" ht="14.4" customHeight="1" x14ac:dyDescent="0.3">
      <c r="A55" s="422" t="s">
        <v>407</v>
      </c>
      <c r="B55" s="423" t="s">
        <v>408</v>
      </c>
      <c r="C55" s="424" t="s">
        <v>412</v>
      </c>
      <c r="D55" s="425" t="s">
        <v>672</v>
      </c>
      <c r="E55" s="424" t="s">
        <v>1663</v>
      </c>
      <c r="F55" s="425" t="s">
        <v>1664</v>
      </c>
      <c r="G55" s="424" t="s">
        <v>791</v>
      </c>
      <c r="H55" s="424" t="s">
        <v>792</v>
      </c>
      <c r="I55" s="426">
        <v>99.025000000000006</v>
      </c>
      <c r="J55" s="426">
        <v>45</v>
      </c>
      <c r="K55" s="427">
        <v>4456.1900000000005</v>
      </c>
    </row>
    <row r="56" spans="1:11" ht="14.4" customHeight="1" x14ac:dyDescent="0.3">
      <c r="A56" s="422" t="s">
        <v>407</v>
      </c>
      <c r="B56" s="423" t="s">
        <v>408</v>
      </c>
      <c r="C56" s="424" t="s">
        <v>412</v>
      </c>
      <c r="D56" s="425" t="s">
        <v>672</v>
      </c>
      <c r="E56" s="424" t="s">
        <v>1663</v>
      </c>
      <c r="F56" s="425" t="s">
        <v>1664</v>
      </c>
      <c r="G56" s="424" t="s">
        <v>793</v>
      </c>
      <c r="H56" s="424" t="s">
        <v>794</v>
      </c>
      <c r="I56" s="426">
        <v>202.31</v>
      </c>
      <c r="J56" s="426">
        <v>3</v>
      </c>
      <c r="K56" s="427">
        <v>606.94000000000005</v>
      </c>
    </row>
    <row r="57" spans="1:11" ht="14.4" customHeight="1" x14ac:dyDescent="0.3">
      <c r="A57" s="422" t="s">
        <v>407</v>
      </c>
      <c r="B57" s="423" t="s">
        <v>408</v>
      </c>
      <c r="C57" s="424" t="s">
        <v>412</v>
      </c>
      <c r="D57" s="425" t="s">
        <v>672</v>
      </c>
      <c r="E57" s="424" t="s">
        <v>1665</v>
      </c>
      <c r="F57" s="425" t="s">
        <v>1666</v>
      </c>
      <c r="G57" s="424" t="s">
        <v>795</v>
      </c>
      <c r="H57" s="424" t="s">
        <v>796</v>
      </c>
      <c r="I57" s="426">
        <v>430.5</v>
      </c>
      <c r="J57" s="426">
        <v>2</v>
      </c>
      <c r="K57" s="427">
        <v>861</v>
      </c>
    </row>
    <row r="58" spans="1:11" ht="14.4" customHeight="1" x14ac:dyDescent="0.3">
      <c r="A58" s="422" t="s">
        <v>407</v>
      </c>
      <c r="B58" s="423" t="s">
        <v>408</v>
      </c>
      <c r="C58" s="424" t="s">
        <v>412</v>
      </c>
      <c r="D58" s="425" t="s">
        <v>672</v>
      </c>
      <c r="E58" s="424" t="s">
        <v>1667</v>
      </c>
      <c r="F58" s="425" t="s">
        <v>1668</v>
      </c>
      <c r="G58" s="424" t="s">
        <v>797</v>
      </c>
      <c r="H58" s="424" t="s">
        <v>798</v>
      </c>
      <c r="I58" s="426">
        <v>2.57</v>
      </c>
      <c r="J58" s="426">
        <v>3200</v>
      </c>
      <c r="K58" s="427">
        <v>8227.5200000000023</v>
      </c>
    </row>
    <row r="59" spans="1:11" ht="14.4" customHeight="1" x14ac:dyDescent="0.3">
      <c r="A59" s="422" t="s">
        <v>407</v>
      </c>
      <c r="B59" s="423" t="s">
        <v>408</v>
      </c>
      <c r="C59" s="424" t="s">
        <v>412</v>
      </c>
      <c r="D59" s="425" t="s">
        <v>672</v>
      </c>
      <c r="E59" s="424" t="s">
        <v>1667</v>
      </c>
      <c r="F59" s="425" t="s">
        <v>1668</v>
      </c>
      <c r="G59" s="424" t="s">
        <v>799</v>
      </c>
      <c r="H59" s="424" t="s">
        <v>800</v>
      </c>
      <c r="I59" s="426">
        <v>3943.3479999999995</v>
      </c>
      <c r="J59" s="426">
        <v>12</v>
      </c>
      <c r="K59" s="427">
        <v>47320.159999999996</v>
      </c>
    </row>
    <row r="60" spans="1:11" ht="14.4" customHeight="1" x14ac:dyDescent="0.3">
      <c r="A60" s="422" t="s">
        <v>407</v>
      </c>
      <c r="B60" s="423" t="s">
        <v>408</v>
      </c>
      <c r="C60" s="424" t="s">
        <v>412</v>
      </c>
      <c r="D60" s="425" t="s">
        <v>672</v>
      </c>
      <c r="E60" s="424" t="s">
        <v>1667</v>
      </c>
      <c r="F60" s="425" t="s">
        <v>1668</v>
      </c>
      <c r="G60" s="424" t="s">
        <v>801</v>
      </c>
      <c r="H60" s="424" t="s">
        <v>802</v>
      </c>
      <c r="I60" s="426">
        <v>3943.353333333333</v>
      </c>
      <c r="J60" s="426">
        <v>8</v>
      </c>
      <c r="K60" s="427">
        <v>31546.83</v>
      </c>
    </row>
    <row r="61" spans="1:11" ht="14.4" customHeight="1" x14ac:dyDescent="0.3">
      <c r="A61" s="422" t="s">
        <v>407</v>
      </c>
      <c r="B61" s="423" t="s">
        <v>408</v>
      </c>
      <c r="C61" s="424" t="s">
        <v>412</v>
      </c>
      <c r="D61" s="425" t="s">
        <v>672</v>
      </c>
      <c r="E61" s="424" t="s">
        <v>1667</v>
      </c>
      <c r="F61" s="425" t="s">
        <v>1668</v>
      </c>
      <c r="G61" s="424" t="s">
        <v>803</v>
      </c>
      <c r="H61" s="424" t="s">
        <v>804</v>
      </c>
      <c r="I61" s="426">
        <v>3943.3540000000003</v>
      </c>
      <c r="J61" s="426">
        <v>15</v>
      </c>
      <c r="K61" s="427">
        <v>59150.299999999996</v>
      </c>
    </row>
    <row r="62" spans="1:11" ht="14.4" customHeight="1" x14ac:dyDescent="0.3">
      <c r="A62" s="422" t="s">
        <v>407</v>
      </c>
      <c r="B62" s="423" t="s">
        <v>408</v>
      </c>
      <c r="C62" s="424" t="s">
        <v>412</v>
      </c>
      <c r="D62" s="425" t="s">
        <v>672</v>
      </c>
      <c r="E62" s="424" t="s">
        <v>1667</v>
      </c>
      <c r="F62" s="425" t="s">
        <v>1668</v>
      </c>
      <c r="G62" s="424" t="s">
        <v>805</v>
      </c>
      <c r="H62" s="424" t="s">
        <v>806</v>
      </c>
      <c r="I62" s="426">
        <v>130.27333333333331</v>
      </c>
      <c r="J62" s="426">
        <v>28</v>
      </c>
      <c r="K62" s="427">
        <v>3650.8199999999997</v>
      </c>
    </row>
    <row r="63" spans="1:11" ht="14.4" customHeight="1" x14ac:dyDescent="0.3">
      <c r="A63" s="422" t="s">
        <v>407</v>
      </c>
      <c r="B63" s="423" t="s">
        <v>408</v>
      </c>
      <c r="C63" s="424" t="s">
        <v>412</v>
      </c>
      <c r="D63" s="425" t="s">
        <v>672</v>
      </c>
      <c r="E63" s="424" t="s">
        <v>1667</v>
      </c>
      <c r="F63" s="425" t="s">
        <v>1668</v>
      </c>
      <c r="G63" s="424" t="s">
        <v>807</v>
      </c>
      <c r="H63" s="424" t="s">
        <v>808</v>
      </c>
      <c r="I63" s="426">
        <v>354.91249999999997</v>
      </c>
      <c r="J63" s="426">
        <v>14</v>
      </c>
      <c r="K63" s="427">
        <v>4977.3700000000008</v>
      </c>
    </row>
    <row r="64" spans="1:11" ht="14.4" customHeight="1" x14ac:dyDescent="0.3">
      <c r="A64" s="422" t="s">
        <v>407</v>
      </c>
      <c r="B64" s="423" t="s">
        <v>408</v>
      </c>
      <c r="C64" s="424" t="s">
        <v>412</v>
      </c>
      <c r="D64" s="425" t="s">
        <v>672</v>
      </c>
      <c r="E64" s="424" t="s">
        <v>1667</v>
      </c>
      <c r="F64" s="425" t="s">
        <v>1668</v>
      </c>
      <c r="G64" s="424" t="s">
        <v>809</v>
      </c>
      <c r="H64" s="424" t="s">
        <v>810</v>
      </c>
      <c r="I64" s="426">
        <v>286.22625000000005</v>
      </c>
      <c r="J64" s="426">
        <v>54</v>
      </c>
      <c r="K64" s="427">
        <v>15456.160000000003</v>
      </c>
    </row>
    <row r="65" spans="1:11" ht="14.4" customHeight="1" x14ac:dyDescent="0.3">
      <c r="A65" s="422" t="s">
        <v>407</v>
      </c>
      <c r="B65" s="423" t="s">
        <v>408</v>
      </c>
      <c r="C65" s="424" t="s">
        <v>412</v>
      </c>
      <c r="D65" s="425" t="s">
        <v>672</v>
      </c>
      <c r="E65" s="424" t="s">
        <v>1667</v>
      </c>
      <c r="F65" s="425" t="s">
        <v>1668</v>
      </c>
      <c r="G65" s="424" t="s">
        <v>811</v>
      </c>
      <c r="H65" s="424" t="s">
        <v>812</v>
      </c>
      <c r="I65" s="426">
        <v>577.04499999999996</v>
      </c>
      <c r="J65" s="426">
        <v>7</v>
      </c>
      <c r="K65" s="427">
        <v>4028.9999999999995</v>
      </c>
    </row>
    <row r="66" spans="1:11" ht="14.4" customHeight="1" x14ac:dyDescent="0.3">
      <c r="A66" s="422" t="s">
        <v>407</v>
      </c>
      <c r="B66" s="423" t="s">
        <v>408</v>
      </c>
      <c r="C66" s="424" t="s">
        <v>412</v>
      </c>
      <c r="D66" s="425" t="s">
        <v>672</v>
      </c>
      <c r="E66" s="424" t="s">
        <v>1667</v>
      </c>
      <c r="F66" s="425" t="s">
        <v>1668</v>
      </c>
      <c r="G66" s="424" t="s">
        <v>813</v>
      </c>
      <c r="H66" s="424" t="s">
        <v>814</v>
      </c>
      <c r="I66" s="426">
        <v>210.35999999999999</v>
      </c>
      <c r="J66" s="426">
        <v>9</v>
      </c>
      <c r="K66" s="427">
        <v>1907.0000000000005</v>
      </c>
    </row>
    <row r="67" spans="1:11" ht="14.4" customHeight="1" x14ac:dyDescent="0.3">
      <c r="A67" s="422" t="s">
        <v>407</v>
      </c>
      <c r="B67" s="423" t="s">
        <v>408</v>
      </c>
      <c r="C67" s="424" t="s">
        <v>412</v>
      </c>
      <c r="D67" s="425" t="s">
        <v>672</v>
      </c>
      <c r="E67" s="424" t="s">
        <v>1667</v>
      </c>
      <c r="F67" s="425" t="s">
        <v>1668</v>
      </c>
      <c r="G67" s="424" t="s">
        <v>815</v>
      </c>
      <c r="H67" s="424" t="s">
        <v>816</v>
      </c>
      <c r="I67" s="426">
        <v>175.45000000000002</v>
      </c>
      <c r="J67" s="426">
        <v>80</v>
      </c>
      <c r="K67" s="427">
        <v>14036</v>
      </c>
    </row>
    <row r="68" spans="1:11" ht="14.4" customHeight="1" x14ac:dyDescent="0.3">
      <c r="A68" s="422" t="s">
        <v>407</v>
      </c>
      <c r="B68" s="423" t="s">
        <v>408</v>
      </c>
      <c r="C68" s="424" t="s">
        <v>412</v>
      </c>
      <c r="D68" s="425" t="s">
        <v>672</v>
      </c>
      <c r="E68" s="424" t="s">
        <v>1667</v>
      </c>
      <c r="F68" s="425" t="s">
        <v>1668</v>
      </c>
      <c r="G68" s="424" t="s">
        <v>817</v>
      </c>
      <c r="H68" s="424" t="s">
        <v>818</v>
      </c>
      <c r="I68" s="426">
        <v>1439.72</v>
      </c>
      <c r="J68" s="426">
        <v>1</v>
      </c>
      <c r="K68" s="427">
        <v>1439.72</v>
      </c>
    </row>
    <row r="69" spans="1:11" ht="14.4" customHeight="1" x14ac:dyDescent="0.3">
      <c r="A69" s="422" t="s">
        <v>407</v>
      </c>
      <c r="B69" s="423" t="s">
        <v>408</v>
      </c>
      <c r="C69" s="424" t="s">
        <v>412</v>
      </c>
      <c r="D69" s="425" t="s">
        <v>672</v>
      </c>
      <c r="E69" s="424" t="s">
        <v>1667</v>
      </c>
      <c r="F69" s="425" t="s">
        <v>1668</v>
      </c>
      <c r="G69" s="424" t="s">
        <v>819</v>
      </c>
      <c r="H69" s="424" t="s">
        <v>820</v>
      </c>
      <c r="I69" s="426">
        <v>32.19</v>
      </c>
      <c r="J69" s="426">
        <v>375</v>
      </c>
      <c r="K69" s="427">
        <v>12069.75</v>
      </c>
    </row>
    <row r="70" spans="1:11" ht="14.4" customHeight="1" x14ac:dyDescent="0.3">
      <c r="A70" s="422" t="s">
        <v>407</v>
      </c>
      <c r="B70" s="423" t="s">
        <v>408</v>
      </c>
      <c r="C70" s="424" t="s">
        <v>412</v>
      </c>
      <c r="D70" s="425" t="s">
        <v>672</v>
      </c>
      <c r="E70" s="424" t="s">
        <v>1667</v>
      </c>
      <c r="F70" s="425" t="s">
        <v>1668</v>
      </c>
      <c r="G70" s="424" t="s">
        <v>821</v>
      </c>
      <c r="H70" s="424" t="s">
        <v>822</v>
      </c>
      <c r="I70" s="426">
        <v>33.700000000000003</v>
      </c>
      <c r="J70" s="426">
        <v>225</v>
      </c>
      <c r="K70" s="427">
        <v>7583.26</v>
      </c>
    </row>
    <row r="71" spans="1:11" ht="14.4" customHeight="1" x14ac:dyDescent="0.3">
      <c r="A71" s="422" t="s">
        <v>407</v>
      </c>
      <c r="B71" s="423" t="s">
        <v>408</v>
      </c>
      <c r="C71" s="424" t="s">
        <v>412</v>
      </c>
      <c r="D71" s="425" t="s">
        <v>672</v>
      </c>
      <c r="E71" s="424" t="s">
        <v>1667</v>
      </c>
      <c r="F71" s="425" t="s">
        <v>1668</v>
      </c>
      <c r="G71" s="424" t="s">
        <v>823</v>
      </c>
      <c r="H71" s="424" t="s">
        <v>824</v>
      </c>
      <c r="I71" s="426">
        <v>5232.5</v>
      </c>
      <c r="J71" s="426">
        <v>11</v>
      </c>
      <c r="K71" s="427">
        <v>57557.5</v>
      </c>
    </row>
    <row r="72" spans="1:11" ht="14.4" customHeight="1" x14ac:dyDescent="0.3">
      <c r="A72" s="422" t="s">
        <v>407</v>
      </c>
      <c r="B72" s="423" t="s">
        <v>408</v>
      </c>
      <c r="C72" s="424" t="s">
        <v>412</v>
      </c>
      <c r="D72" s="425" t="s">
        <v>672</v>
      </c>
      <c r="E72" s="424" t="s">
        <v>1667</v>
      </c>
      <c r="F72" s="425" t="s">
        <v>1668</v>
      </c>
      <c r="G72" s="424" t="s">
        <v>825</v>
      </c>
      <c r="H72" s="424" t="s">
        <v>826</v>
      </c>
      <c r="I72" s="426">
        <v>26.01</v>
      </c>
      <c r="J72" s="426">
        <v>100</v>
      </c>
      <c r="K72" s="427">
        <v>2601.5</v>
      </c>
    </row>
    <row r="73" spans="1:11" ht="14.4" customHeight="1" x14ac:dyDescent="0.3">
      <c r="A73" s="422" t="s">
        <v>407</v>
      </c>
      <c r="B73" s="423" t="s">
        <v>408</v>
      </c>
      <c r="C73" s="424" t="s">
        <v>412</v>
      </c>
      <c r="D73" s="425" t="s">
        <v>672</v>
      </c>
      <c r="E73" s="424" t="s">
        <v>1667</v>
      </c>
      <c r="F73" s="425" t="s">
        <v>1668</v>
      </c>
      <c r="G73" s="424" t="s">
        <v>827</v>
      </c>
      <c r="H73" s="424" t="s">
        <v>828</v>
      </c>
      <c r="I73" s="426">
        <v>1.1886363636363637</v>
      </c>
      <c r="J73" s="426">
        <v>16200</v>
      </c>
      <c r="K73" s="427">
        <v>19208.2</v>
      </c>
    </row>
    <row r="74" spans="1:11" ht="14.4" customHeight="1" x14ac:dyDescent="0.3">
      <c r="A74" s="422" t="s">
        <v>407</v>
      </c>
      <c r="B74" s="423" t="s">
        <v>408</v>
      </c>
      <c r="C74" s="424" t="s">
        <v>412</v>
      </c>
      <c r="D74" s="425" t="s">
        <v>672</v>
      </c>
      <c r="E74" s="424" t="s">
        <v>1667</v>
      </c>
      <c r="F74" s="425" t="s">
        <v>1668</v>
      </c>
      <c r="G74" s="424" t="s">
        <v>829</v>
      </c>
      <c r="H74" s="424" t="s">
        <v>830</v>
      </c>
      <c r="I74" s="426">
        <v>285.46166666666664</v>
      </c>
      <c r="J74" s="426">
        <v>9</v>
      </c>
      <c r="K74" s="427">
        <v>2592.13</v>
      </c>
    </row>
    <row r="75" spans="1:11" ht="14.4" customHeight="1" x14ac:dyDescent="0.3">
      <c r="A75" s="422" t="s">
        <v>407</v>
      </c>
      <c r="B75" s="423" t="s">
        <v>408</v>
      </c>
      <c r="C75" s="424" t="s">
        <v>412</v>
      </c>
      <c r="D75" s="425" t="s">
        <v>672</v>
      </c>
      <c r="E75" s="424" t="s">
        <v>1667</v>
      </c>
      <c r="F75" s="425" t="s">
        <v>1668</v>
      </c>
      <c r="G75" s="424" t="s">
        <v>831</v>
      </c>
      <c r="H75" s="424" t="s">
        <v>832</v>
      </c>
      <c r="I75" s="426">
        <v>180.29</v>
      </c>
      <c r="J75" s="426">
        <v>83</v>
      </c>
      <c r="K75" s="427">
        <v>14964.07</v>
      </c>
    </row>
    <row r="76" spans="1:11" ht="14.4" customHeight="1" x14ac:dyDescent="0.3">
      <c r="A76" s="422" t="s">
        <v>407</v>
      </c>
      <c r="B76" s="423" t="s">
        <v>408</v>
      </c>
      <c r="C76" s="424" t="s">
        <v>412</v>
      </c>
      <c r="D76" s="425" t="s">
        <v>672</v>
      </c>
      <c r="E76" s="424" t="s">
        <v>1667</v>
      </c>
      <c r="F76" s="425" t="s">
        <v>1668</v>
      </c>
      <c r="G76" s="424" t="s">
        <v>833</v>
      </c>
      <c r="H76" s="424" t="s">
        <v>834</v>
      </c>
      <c r="I76" s="426">
        <v>125.3</v>
      </c>
      <c r="J76" s="426">
        <v>27</v>
      </c>
      <c r="K76" s="427">
        <v>3382.98</v>
      </c>
    </row>
    <row r="77" spans="1:11" ht="14.4" customHeight="1" x14ac:dyDescent="0.3">
      <c r="A77" s="422" t="s">
        <v>407</v>
      </c>
      <c r="B77" s="423" t="s">
        <v>408</v>
      </c>
      <c r="C77" s="424" t="s">
        <v>412</v>
      </c>
      <c r="D77" s="425" t="s">
        <v>672</v>
      </c>
      <c r="E77" s="424" t="s">
        <v>1667</v>
      </c>
      <c r="F77" s="425" t="s">
        <v>1668</v>
      </c>
      <c r="G77" s="424" t="s">
        <v>835</v>
      </c>
      <c r="H77" s="424" t="s">
        <v>836</v>
      </c>
      <c r="I77" s="426">
        <v>21.01</v>
      </c>
      <c r="J77" s="426">
        <v>225</v>
      </c>
      <c r="K77" s="427">
        <v>4727.880000000001</v>
      </c>
    </row>
    <row r="78" spans="1:11" ht="14.4" customHeight="1" x14ac:dyDescent="0.3">
      <c r="A78" s="422" t="s">
        <v>407</v>
      </c>
      <c r="B78" s="423" t="s">
        <v>408</v>
      </c>
      <c r="C78" s="424" t="s">
        <v>412</v>
      </c>
      <c r="D78" s="425" t="s">
        <v>672</v>
      </c>
      <c r="E78" s="424" t="s">
        <v>1667</v>
      </c>
      <c r="F78" s="425" t="s">
        <v>1668</v>
      </c>
      <c r="G78" s="424" t="s">
        <v>837</v>
      </c>
      <c r="H78" s="424" t="s">
        <v>838</v>
      </c>
      <c r="I78" s="426">
        <v>776.82</v>
      </c>
      <c r="J78" s="426">
        <v>4</v>
      </c>
      <c r="K78" s="427">
        <v>3107.28</v>
      </c>
    </row>
    <row r="79" spans="1:11" ht="14.4" customHeight="1" x14ac:dyDescent="0.3">
      <c r="A79" s="422" t="s">
        <v>407</v>
      </c>
      <c r="B79" s="423" t="s">
        <v>408</v>
      </c>
      <c r="C79" s="424" t="s">
        <v>412</v>
      </c>
      <c r="D79" s="425" t="s">
        <v>672</v>
      </c>
      <c r="E79" s="424" t="s">
        <v>1667</v>
      </c>
      <c r="F79" s="425" t="s">
        <v>1668</v>
      </c>
      <c r="G79" s="424" t="s">
        <v>839</v>
      </c>
      <c r="H79" s="424" t="s">
        <v>840</v>
      </c>
      <c r="I79" s="426">
        <v>138</v>
      </c>
      <c r="J79" s="426">
        <v>157</v>
      </c>
      <c r="K79" s="427">
        <v>21666</v>
      </c>
    </row>
    <row r="80" spans="1:11" ht="14.4" customHeight="1" x14ac:dyDescent="0.3">
      <c r="A80" s="422" t="s">
        <v>407</v>
      </c>
      <c r="B80" s="423" t="s">
        <v>408</v>
      </c>
      <c r="C80" s="424" t="s">
        <v>412</v>
      </c>
      <c r="D80" s="425" t="s">
        <v>672</v>
      </c>
      <c r="E80" s="424" t="s">
        <v>1667</v>
      </c>
      <c r="F80" s="425" t="s">
        <v>1668</v>
      </c>
      <c r="G80" s="424" t="s">
        <v>841</v>
      </c>
      <c r="H80" s="424" t="s">
        <v>842</v>
      </c>
      <c r="I80" s="426">
        <v>2288.5</v>
      </c>
      <c r="J80" s="426">
        <v>11</v>
      </c>
      <c r="K80" s="427">
        <v>25173.5</v>
      </c>
    </row>
    <row r="81" spans="1:11" ht="14.4" customHeight="1" x14ac:dyDescent="0.3">
      <c r="A81" s="422" t="s">
        <v>407</v>
      </c>
      <c r="B81" s="423" t="s">
        <v>408</v>
      </c>
      <c r="C81" s="424" t="s">
        <v>412</v>
      </c>
      <c r="D81" s="425" t="s">
        <v>672</v>
      </c>
      <c r="E81" s="424" t="s">
        <v>1667</v>
      </c>
      <c r="F81" s="425" t="s">
        <v>1668</v>
      </c>
      <c r="G81" s="424" t="s">
        <v>843</v>
      </c>
      <c r="H81" s="424" t="s">
        <v>844</v>
      </c>
      <c r="I81" s="426">
        <v>138</v>
      </c>
      <c r="J81" s="426">
        <v>198</v>
      </c>
      <c r="K81" s="427">
        <v>27324</v>
      </c>
    </row>
    <row r="82" spans="1:11" ht="14.4" customHeight="1" x14ac:dyDescent="0.3">
      <c r="A82" s="422" t="s">
        <v>407</v>
      </c>
      <c r="B82" s="423" t="s">
        <v>408</v>
      </c>
      <c r="C82" s="424" t="s">
        <v>412</v>
      </c>
      <c r="D82" s="425" t="s">
        <v>672</v>
      </c>
      <c r="E82" s="424" t="s">
        <v>1667</v>
      </c>
      <c r="F82" s="425" t="s">
        <v>1668</v>
      </c>
      <c r="G82" s="424" t="s">
        <v>845</v>
      </c>
      <c r="H82" s="424" t="s">
        <v>846</v>
      </c>
      <c r="I82" s="426">
        <v>53.774285714285718</v>
      </c>
      <c r="J82" s="426">
        <v>80</v>
      </c>
      <c r="K82" s="427">
        <v>4170.2</v>
      </c>
    </row>
    <row r="83" spans="1:11" ht="14.4" customHeight="1" x14ac:dyDescent="0.3">
      <c r="A83" s="422" t="s">
        <v>407</v>
      </c>
      <c r="B83" s="423" t="s">
        <v>408</v>
      </c>
      <c r="C83" s="424" t="s">
        <v>412</v>
      </c>
      <c r="D83" s="425" t="s">
        <v>672</v>
      </c>
      <c r="E83" s="424" t="s">
        <v>1667</v>
      </c>
      <c r="F83" s="425" t="s">
        <v>1668</v>
      </c>
      <c r="G83" s="424" t="s">
        <v>847</v>
      </c>
      <c r="H83" s="424" t="s">
        <v>848</v>
      </c>
      <c r="I83" s="426">
        <v>4207.84</v>
      </c>
      <c r="J83" s="426">
        <v>26</v>
      </c>
      <c r="K83" s="427">
        <v>109403.92</v>
      </c>
    </row>
    <row r="84" spans="1:11" ht="14.4" customHeight="1" x14ac:dyDescent="0.3">
      <c r="A84" s="422" t="s">
        <v>407</v>
      </c>
      <c r="B84" s="423" t="s">
        <v>408</v>
      </c>
      <c r="C84" s="424" t="s">
        <v>412</v>
      </c>
      <c r="D84" s="425" t="s">
        <v>672</v>
      </c>
      <c r="E84" s="424" t="s">
        <v>1667</v>
      </c>
      <c r="F84" s="425" t="s">
        <v>1668</v>
      </c>
      <c r="G84" s="424" t="s">
        <v>849</v>
      </c>
      <c r="H84" s="424" t="s">
        <v>850</v>
      </c>
      <c r="I84" s="426">
        <v>232.5</v>
      </c>
      <c r="J84" s="426">
        <v>36</v>
      </c>
      <c r="K84" s="427">
        <v>8370.0400000000009</v>
      </c>
    </row>
    <row r="85" spans="1:11" ht="14.4" customHeight="1" x14ac:dyDescent="0.3">
      <c r="A85" s="422" t="s">
        <v>407</v>
      </c>
      <c r="B85" s="423" t="s">
        <v>408</v>
      </c>
      <c r="C85" s="424" t="s">
        <v>412</v>
      </c>
      <c r="D85" s="425" t="s">
        <v>672</v>
      </c>
      <c r="E85" s="424" t="s">
        <v>1667</v>
      </c>
      <c r="F85" s="425" t="s">
        <v>1668</v>
      </c>
      <c r="G85" s="424" t="s">
        <v>851</v>
      </c>
      <c r="H85" s="424" t="s">
        <v>852</v>
      </c>
      <c r="I85" s="426">
        <v>20.743333333333336</v>
      </c>
      <c r="J85" s="426">
        <v>450</v>
      </c>
      <c r="K85" s="427">
        <v>9190.7799999999988</v>
      </c>
    </row>
    <row r="86" spans="1:11" ht="14.4" customHeight="1" x14ac:dyDescent="0.3">
      <c r="A86" s="422" t="s">
        <v>407</v>
      </c>
      <c r="B86" s="423" t="s">
        <v>408</v>
      </c>
      <c r="C86" s="424" t="s">
        <v>412</v>
      </c>
      <c r="D86" s="425" t="s">
        <v>672</v>
      </c>
      <c r="E86" s="424" t="s">
        <v>1667</v>
      </c>
      <c r="F86" s="425" t="s">
        <v>1668</v>
      </c>
      <c r="G86" s="424" t="s">
        <v>853</v>
      </c>
      <c r="H86" s="424" t="s">
        <v>854</v>
      </c>
      <c r="I86" s="426">
        <v>4207.8474999999999</v>
      </c>
      <c r="J86" s="426">
        <v>13</v>
      </c>
      <c r="K86" s="427">
        <v>54702.01</v>
      </c>
    </row>
    <row r="87" spans="1:11" ht="14.4" customHeight="1" x14ac:dyDescent="0.3">
      <c r="A87" s="422" t="s">
        <v>407</v>
      </c>
      <c r="B87" s="423" t="s">
        <v>408</v>
      </c>
      <c r="C87" s="424" t="s">
        <v>412</v>
      </c>
      <c r="D87" s="425" t="s">
        <v>672</v>
      </c>
      <c r="E87" s="424" t="s">
        <v>1667</v>
      </c>
      <c r="F87" s="425" t="s">
        <v>1668</v>
      </c>
      <c r="G87" s="424" t="s">
        <v>855</v>
      </c>
      <c r="H87" s="424" t="s">
        <v>856</v>
      </c>
      <c r="I87" s="426">
        <v>605</v>
      </c>
      <c r="J87" s="426">
        <v>1</v>
      </c>
      <c r="K87" s="427">
        <v>605</v>
      </c>
    </row>
    <row r="88" spans="1:11" ht="14.4" customHeight="1" x14ac:dyDescent="0.3">
      <c r="A88" s="422" t="s">
        <v>407</v>
      </c>
      <c r="B88" s="423" t="s">
        <v>408</v>
      </c>
      <c r="C88" s="424" t="s">
        <v>412</v>
      </c>
      <c r="D88" s="425" t="s">
        <v>672</v>
      </c>
      <c r="E88" s="424" t="s">
        <v>1667</v>
      </c>
      <c r="F88" s="425" t="s">
        <v>1668</v>
      </c>
      <c r="G88" s="424" t="s">
        <v>857</v>
      </c>
      <c r="H88" s="424" t="s">
        <v>858</v>
      </c>
      <c r="I88" s="426">
        <v>826.1825</v>
      </c>
      <c r="J88" s="426">
        <v>11</v>
      </c>
      <c r="K88" s="427">
        <v>9088.0300000000007</v>
      </c>
    </row>
    <row r="89" spans="1:11" ht="14.4" customHeight="1" x14ac:dyDescent="0.3">
      <c r="A89" s="422" t="s">
        <v>407</v>
      </c>
      <c r="B89" s="423" t="s">
        <v>408</v>
      </c>
      <c r="C89" s="424" t="s">
        <v>412</v>
      </c>
      <c r="D89" s="425" t="s">
        <v>672</v>
      </c>
      <c r="E89" s="424" t="s">
        <v>1667</v>
      </c>
      <c r="F89" s="425" t="s">
        <v>1668</v>
      </c>
      <c r="G89" s="424" t="s">
        <v>859</v>
      </c>
      <c r="H89" s="424" t="s">
        <v>860</v>
      </c>
      <c r="I89" s="426">
        <v>1122.874</v>
      </c>
      <c r="J89" s="426">
        <v>9</v>
      </c>
      <c r="K89" s="427">
        <v>10105.86</v>
      </c>
    </row>
    <row r="90" spans="1:11" ht="14.4" customHeight="1" x14ac:dyDescent="0.3">
      <c r="A90" s="422" t="s">
        <v>407</v>
      </c>
      <c r="B90" s="423" t="s">
        <v>408</v>
      </c>
      <c r="C90" s="424" t="s">
        <v>412</v>
      </c>
      <c r="D90" s="425" t="s">
        <v>672</v>
      </c>
      <c r="E90" s="424" t="s">
        <v>1667</v>
      </c>
      <c r="F90" s="425" t="s">
        <v>1668</v>
      </c>
      <c r="G90" s="424" t="s">
        <v>861</v>
      </c>
      <c r="H90" s="424" t="s">
        <v>862</v>
      </c>
      <c r="I90" s="426">
        <v>491.99</v>
      </c>
      <c r="J90" s="426">
        <v>2</v>
      </c>
      <c r="K90" s="427">
        <v>983.98</v>
      </c>
    </row>
    <row r="91" spans="1:11" ht="14.4" customHeight="1" x14ac:dyDescent="0.3">
      <c r="A91" s="422" t="s">
        <v>407</v>
      </c>
      <c r="B91" s="423" t="s">
        <v>408</v>
      </c>
      <c r="C91" s="424" t="s">
        <v>412</v>
      </c>
      <c r="D91" s="425" t="s">
        <v>672</v>
      </c>
      <c r="E91" s="424" t="s">
        <v>1667</v>
      </c>
      <c r="F91" s="425" t="s">
        <v>1668</v>
      </c>
      <c r="G91" s="424" t="s">
        <v>863</v>
      </c>
      <c r="H91" s="424" t="s">
        <v>864</v>
      </c>
      <c r="I91" s="426">
        <v>1388.9955555555557</v>
      </c>
      <c r="J91" s="426">
        <v>26</v>
      </c>
      <c r="K91" s="427">
        <v>36049.280000000006</v>
      </c>
    </row>
    <row r="92" spans="1:11" ht="14.4" customHeight="1" x14ac:dyDescent="0.3">
      <c r="A92" s="422" t="s">
        <v>407</v>
      </c>
      <c r="B92" s="423" t="s">
        <v>408</v>
      </c>
      <c r="C92" s="424" t="s">
        <v>412</v>
      </c>
      <c r="D92" s="425" t="s">
        <v>672</v>
      </c>
      <c r="E92" s="424" t="s">
        <v>1667</v>
      </c>
      <c r="F92" s="425" t="s">
        <v>1668</v>
      </c>
      <c r="G92" s="424" t="s">
        <v>865</v>
      </c>
      <c r="H92" s="424" t="s">
        <v>866</v>
      </c>
      <c r="I92" s="426">
        <v>976.25</v>
      </c>
      <c r="J92" s="426">
        <v>66</v>
      </c>
      <c r="K92" s="427">
        <v>62699.97</v>
      </c>
    </row>
    <row r="93" spans="1:11" ht="14.4" customHeight="1" x14ac:dyDescent="0.3">
      <c r="A93" s="422" t="s">
        <v>407</v>
      </c>
      <c r="B93" s="423" t="s">
        <v>408</v>
      </c>
      <c r="C93" s="424" t="s">
        <v>412</v>
      </c>
      <c r="D93" s="425" t="s">
        <v>672</v>
      </c>
      <c r="E93" s="424" t="s">
        <v>1667</v>
      </c>
      <c r="F93" s="425" t="s">
        <v>1668</v>
      </c>
      <c r="G93" s="424" t="s">
        <v>867</v>
      </c>
      <c r="H93" s="424" t="s">
        <v>868</v>
      </c>
      <c r="I93" s="426">
        <v>435.60000000000008</v>
      </c>
      <c r="J93" s="426">
        <v>5</v>
      </c>
      <c r="K93" s="427">
        <v>2178</v>
      </c>
    </row>
    <row r="94" spans="1:11" ht="14.4" customHeight="1" x14ac:dyDescent="0.3">
      <c r="A94" s="422" t="s">
        <v>407</v>
      </c>
      <c r="B94" s="423" t="s">
        <v>408</v>
      </c>
      <c r="C94" s="424" t="s">
        <v>412</v>
      </c>
      <c r="D94" s="425" t="s">
        <v>672</v>
      </c>
      <c r="E94" s="424" t="s">
        <v>1667</v>
      </c>
      <c r="F94" s="425" t="s">
        <v>1668</v>
      </c>
      <c r="G94" s="424" t="s">
        <v>869</v>
      </c>
      <c r="H94" s="424" t="s">
        <v>870</v>
      </c>
      <c r="I94" s="426">
        <v>1312</v>
      </c>
      <c r="J94" s="426">
        <v>15</v>
      </c>
      <c r="K94" s="427">
        <v>19680</v>
      </c>
    </row>
    <row r="95" spans="1:11" ht="14.4" customHeight="1" x14ac:dyDescent="0.3">
      <c r="A95" s="422" t="s">
        <v>407</v>
      </c>
      <c r="B95" s="423" t="s">
        <v>408</v>
      </c>
      <c r="C95" s="424" t="s">
        <v>412</v>
      </c>
      <c r="D95" s="425" t="s">
        <v>672</v>
      </c>
      <c r="E95" s="424" t="s">
        <v>1667</v>
      </c>
      <c r="F95" s="425" t="s">
        <v>1668</v>
      </c>
      <c r="G95" s="424" t="s">
        <v>871</v>
      </c>
      <c r="H95" s="424" t="s">
        <v>872</v>
      </c>
      <c r="I95" s="426">
        <v>758.67</v>
      </c>
      <c r="J95" s="426">
        <v>3</v>
      </c>
      <c r="K95" s="427">
        <v>2276.0099999999998</v>
      </c>
    </row>
    <row r="96" spans="1:11" ht="14.4" customHeight="1" x14ac:dyDescent="0.3">
      <c r="A96" s="422" t="s">
        <v>407</v>
      </c>
      <c r="B96" s="423" t="s">
        <v>408</v>
      </c>
      <c r="C96" s="424" t="s">
        <v>412</v>
      </c>
      <c r="D96" s="425" t="s">
        <v>672</v>
      </c>
      <c r="E96" s="424" t="s">
        <v>1667</v>
      </c>
      <c r="F96" s="425" t="s">
        <v>1668</v>
      </c>
      <c r="G96" s="424" t="s">
        <v>873</v>
      </c>
      <c r="H96" s="424" t="s">
        <v>874</v>
      </c>
      <c r="I96" s="426">
        <v>574.36333333333323</v>
      </c>
      <c r="J96" s="426">
        <v>8</v>
      </c>
      <c r="K96" s="427">
        <v>4660.07</v>
      </c>
    </row>
    <row r="97" spans="1:11" ht="14.4" customHeight="1" x14ac:dyDescent="0.3">
      <c r="A97" s="422" t="s">
        <v>407</v>
      </c>
      <c r="B97" s="423" t="s">
        <v>408</v>
      </c>
      <c r="C97" s="424" t="s">
        <v>412</v>
      </c>
      <c r="D97" s="425" t="s">
        <v>672</v>
      </c>
      <c r="E97" s="424" t="s">
        <v>1667</v>
      </c>
      <c r="F97" s="425" t="s">
        <v>1668</v>
      </c>
      <c r="G97" s="424" t="s">
        <v>875</v>
      </c>
      <c r="H97" s="424" t="s">
        <v>876</v>
      </c>
      <c r="I97" s="426">
        <v>1339.4285714285713</v>
      </c>
      <c r="J97" s="426">
        <v>13</v>
      </c>
      <c r="K97" s="427">
        <v>17406</v>
      </c>
    </row>
    <row r="98" spans="1:11" ht="14.4" customHeight="1" x14ac:dyDescent="0.3">
      <c r="A98" s="422" t="s">
        <v>407</v>
      </c>
      <c r="B98" s="423" t="s">
        <v>408</v>
      </c>
      <c r="C98" s="424" t="s">
        <v>412</v>
      </c>
      <c r="D98" s="425" t="s">
        <v>672</v>
      </c>
      <c r="E98" s="424" t="s">
        <v>1667</v>
      </c>
      <c r="F98" s="425" t="s">
        <v>1668</v>
      </c>
      <c r="G98" s="424" t="s">
        <v>877</v>
      </c>
      <c r="H98" s="424" t="s">
        <v>878</v>
      </c>
      <c r="I98" s="426">
        <v>599.78</v>
      </c>
      <c r="J98" s="426">
        <v>11</v>
      </c>
      <c r="K98" s="427">
        <v>6597.6</v>
      </c>
    </row>
    <row r="99" spans="1:11" ht="14.4" customHeight="1" x14ac:dyDescent="0.3">
      <c r="A99" s="422" t="s">
        <v>407</v>
      </c>
      <c r="B99" s="423" t="s">
        <v>408</v>
      </c>
      <c r="C99" s="424" t="s">
        <v>412</v>
      </c>
      <c r="D99" s="425" t="s">
        <v>672</v>
      </c>
      <c r="E99" s="424" t="s">
        <v>1667</v>
      </c>
      <c r="F99" s="425" t="s">
        <v>1668</v>
      </c>
      <c r="G99" s="424" t="s">
        <v>879</v>
      </c>
      <c r="H99" s="424" t="s">
        <v>880</v>
      </c>
      <c r="I99" s="426">
        <v>160.55000000000001</v>
      </c>
      <c r="J99" s="426">
        <v>4</v>
      </c>
      <c r="K99" s="427">
        <v>642.20000000000005</v>
      </c>
    </row>
    <row r="100" spans="1:11" ht="14.4" customHeight="1" x14ac:dyDescent="0.3">
      <c r="A100" s="422" t="s">
        <v>407</v>
      </c>
      <c r="B100" s="423" t="s">
        <v>408</v>
      </c>
      <c r="C100" s="424" t="s">
        <v>412</v>
      </c>
      <c r="D100" s="425" t="s">
        <v>672</v>
      </c>
      <c r="E100" s="424" t="s">
        <v>1667</v>
      </c>
      <c r="F100" s="425" t="s">
        <v>1668</v>
      </c>
      <c r="G100" s="424" t="s">
        <v>881</v>
      </c>
      <c r="H100" s="424" t="s">
        <v>882</v>
      </c>
      <c r="I100" s="426">
        <v>55.564</v>
      </c>
      <c r="J100" s="426">
        <v>100</v>
      </c>
      <c r="K100" s="427">
        <v>5475.2000000000007</v>
      </c>
    </row>
    <row r="101" spans="1:11" ht="14.4" customHeight="1" x14ac:dyDescent="0.3">
      <c r="A101" s="422" t="s">
        <v>407</v>
      </c>
      <c r="B101" s="423" t="s">
        <v>408</v>
      </c>
      <c r="C101" s="424" t="s">
        <v>412</v>
      </c>
      <c r="D101" s="425" t="s">
        <v>672</v>
      </c>
      <c r="E101" s="424" t="s">
        <v>1667</v>
      </c>
      <c r="F101" s="425" t="s">
        <v>1668</v>
      </c>
      <c r="G101" s="424" t="s">
        <v>883</v>
      </c>
      <c r="H101" s="424" t="s">
        <v>884</v>
      </c>
      <c r="I101" s="426">
        <v>83.7</v>
      </c>
      <c r="J101" s="426">
        <v>30</v>
      </c>
      <c r="K101" s="427">
        <v>2511</v>
      </c>
    </row>
    <row r="102" spans="1:11" ht="14.4" customHeight="1" x14ac:dyDescent="0.3">
      <c r="A102" s="422" t="s">
        <v>407</v>
      </c>
      <c r="B102" s="423" t="s">
        <v>408</v>
      </c>
      <c r="C102" s="424" t="s">
        <v>412</v>
      </c>
      <c r="D102" s="425" t="s">
        <v>672</v>
      </c>
      <c r="E102" s="424" t="s">
        <v>1667</v>
      </c>
      <c r="F102" s="425" t="s">
        <v>1668</v>
      </c>
      <c r="G102" s="424" t="s">
        <v>885</v>
      </c>
      <c r="H102" s="424" t="s">
        <v>886</v>
      </c>
      <c r="I102" s="426">
        <v>2577.3000000000002</v>
      </c>
      <c r="J102" s="426">
        <v>1</v>
      </c>
      <c r="K102" s="427">
        <v>2577.3000000000002</v>
      </c>
    </row>
    <row r="103" spans="1:11" ht="14.4" customHeight="1" x14ac:dyDescent="0.3">
      <c r="A103" s="422" t="s">
        <v>407</v>
      </c>
      <c r="B103" s="423" t="s">
        <v>408</v>
      </c>
      <c r="C103" s="424" t="s">
        <v>412</v>
      </c>
      <c r="D103" s="425" t="s">
        <v>672</v>
      </c>
      <c r="E103" s="424" t="s">
        <v>1667</v>
      </c>
      <c r="F103" s="425" t="s">
        <v>1668</v>
      </c>
      <c r="G103" s="424" t="s">
        <v>887</v>
      </c>
      <c r="H103" s="424" t="s">
        <v>888</v>
      </c>
      <c r="I103" s="426">
        <v>911.53</v>
      </c>
      <c r="J103" s="426">
        <v>12</v>
      </c>
      <c r="K103" s="427">
        <v>10938.4</v>
      </c>
    </row>
    <row r="104" spans="1:11" ht="14.4" customHeight="1" x14ac:dyDescent="0.3">
      <c r="A104" s="422" t="s">
        <v>407</v>
      </c>
      <c r="B104" s="423" t="s">
        <v>408</v>
      </c>
      <c r="C104" s="424" t="s">
        <v>412</v>
      </c>
      <c r="D104" s="425" t="s">
        <v>672</v>
      </c>
      <c r="E104" s="424" t="s">
        <v>1667</v>
      </c>
      <c r="F104" s="425" t="s">
        <v>1668</v>
      </c>
      <c r="G104" s="424" t="s">
        <v>889</v>
      </c>
      <c r="H104" s="424" t="s">
        <v>890</v>
      </c>
      <c r="I104" s="426">
        <v>5.4019999999999992</v>
      </c>
      <c r="J104" s="426">
        <v>330</v>
      </c>
      <c r="K104" s="427">
        <v>1778.8799999999999</v>
      </c>
    </row>
    <row r="105" spans="1:11" ht="14.4" customHeight="1" x14ac:dyDescent="0.3">
      <c r="A105" s="422" t="s">
        <v>407</v>
      </c>
      <c r="B105" s="423" t="s">
        <v>408</v>
      </c>
      <c r="C105" s="424" t="s">
        <v>412</v>
      </c>
      <c r="D105" s="425" t="s">
        <v>672</v>
      </c>
      <c r="E105" s="424" t="s">
        <v>1667</v>
      </c>
      <c r="F105" s="425" t="s">
        <v>1668</v>
      </c>
      <c r="G105" s="424" t="s">
        <v>891</v>
      </c>
      <c r="H105" s="424" t="s">
        <v>892</v>
      </c>
      <c r="I105" s="426">
        <v>471.89999999999992</v>
      </c>
      <c r="J105" s="426">
        <v>15</v>
      </c>
      <c r="K105" s="427">
        <v>7078.5</v>
      </c>
    </row>
    <row r="106" spans="1:11" ht="14.4" customHeight="1" x14ac:dyDescent="0.3">
      <c r="A106" s="422" t="s">
        <v>407</v>
      </c>
      <c r="B106" s="423" t="s">
        <v>408</v>
      </c>
      <c r="C106" s="424" t="s">
        <v>412</v>
      </c>
      <c r="D106" s="425" t="s">
        <v>672</v>
      </c>
      <c r="E106" s="424" t="s">
        <v>1667</v>
      </c>
      <c r="F106" s="425" t="s">
        <v>1668</v>
      </c>
      <c r="G106" s="424" t="s">
        <v>893</v>
      </c>
      <c r="H106" s="424" t="s">
        <v>894</v>
      </c>
      <c r="I106" s="426">
        <v>3.31</v>
      </c>
      <c r="J106" s="426">
        <v>100</v>
      </c>
      <c r="K106" s="427">
        <v>330.78</v>
      </c>
    </row>
    <row r="107" spans="1:11" ht="14.4" customHeight="1" x14ac:dyDescent="0.3">
      <c r="A107" s="422" t="s">
        <v>407</v>
      </c>
      <c r="B107" s="423" t="s">
        <v>408</v>
      </c>
      <c r="C107" s="424" t="s">
        <v>412</v>
      </c>
      <c r="D107" s="425" t="s">
        <v>672</v>
      </c>
      <c r="E107" s="424" t="s">
        <v>1667</v>
      </c>
      <c r="F107" s="425" t="s">
        <v>1668</v>
      </c>
      <c r="G107" s="424" t="s">
        <v>895</v>
      </c>
      <c r="H107" s="424" t="s">
        <v>896</v>
      </c>
      <c r="I107" s="426">
        <v>62.92</v>
      </c>
      <c r="J107" s="426">
        <v>120</v>
      </c>
      <c r="K107" s="427">
        <v>7550.4</v>
      </c>
    </row>
    <row r="108" spans="1:11" ht="14.4" customHeight="1" x14ac:dyDescent="0.3">
      <c r="A108" s="422" t="s">
        <v>407</v>
      </c>
      <c r="B108" s="423" t="s">
        <v>408</v>
      </c>
      <c r="C108" s="424" t="s">
        <v>412</v>
      </c>
      <c r="D108" s="425" t="s">
        <v>672</v>
      </c>
      <c r="E108" s="424" t="s">
        <v>1667</v>
      </c>
      <c r="F108" s="425" t="s">
        <v>1668</v>
      </c>
      <c r="G108" s="424" t="s">
        <v>897</v>
      </c>
      <c r="H108" s="424" t="s">
        <v>898</v>
      </c>
      <c r="I108" s="426">
        <v>268</v>
      </c>
      <c r="J108" s="426">
        <v>15</v>
      </c>
      <c r="K108" s="427">
        <v>4020</v>
      </c>
    </row>
    <row r="109" spans="1:11" ht="14.4" customHeight="1" x14ac:dyDescent="0.3">
      <c r="A109" s="422" t="s">
        <v>407</v>
      </c>
      <c r="B109" s="423" t="s">
        <v>408</v>
      </c>
      <c r="C109" s="424" t="s">
        <v>412</v>
      </c>
      <c r="D109" s="425" t="s">
        <v>672</v>
      </c>
      <c r="E109" s="424" t="s">
        <v>1667</v>
      </c>
      <c r="F109" s="425" t="s">
        <v>1668</v>
      </c>
      <c r="G109" s="424" t="s">
        <v>899</v>
      </c>
      <c r="H109" s="424" t="s">
        <v>900</v>
      </c>
      <c r="I109" s="426">
        <v>1018.82</v>
      </c>
      <c r="J109" s="426">
        <v>4</v>
      </c>
      <c r="K109" s="427">
        <v>4075.28</v>
      </c>
    </row>
    <row r="110" spans="1:11" ht="14.4" customHeight="1" x14ac:dyDescent="0.3">
      <c r="A110" s="422" t="s">
        <v>407</v>
      </c>
      <c r="B110" s="423" t="s">
        <v>408</v>
      </c>
      <c r="C110" s="424" t="s">
        <v>412</v>
      </c>
      <c r="D110" s="425" t="s">
        <v>672</v>
      </c>
      <c r="E110" s="424" t="s">
        <v>1667</v>
      </c>
      <c r="F110" s="425" t="s">
        <v>1668</v>
      </c>
      <c r="G110" s="424" t="s">
        <v>901</v>
      </c>
      <c r="H110" s="424" t="s">
        <v>902</v>
      </c>
      <c r="I110" s="426">
        <v>865.15</v>
      </c>
      <c r="J110" s="426">
        <v>2</v>
      </c>
      <c r="K110" s="427">
        <v>1730.3</v>
      </c>
    </row>
    <row r="111" spans="1:11" ht="14.4" customHeight="1" x14ac:dyDescent="0.3">
      <c r="A111" s="422" t="s">
        <v>407</v>
      </c>
      <c r="B111" s="423" t="s">
        <v>408</v>
      </c>
      <c r="C111" s="424" t="s">
        <v>412</v>
      </c>
      <c r="D111" s="425" t="s">
        <v>672</v>
      </c>
      <c r="E111" s="424" t="s">
        <v>1667</v>
      </c>
      <c r="F111" s="425" t="s">
        <v>1668</v>
      </c>
      <c r="G111" s="424" t="s">
        <v>903</v>
      </c>
      <c r="H111" s="424" t="s">
        <v>904</v>
      </c>
      <c r="I111" s="426">
        <v>865.15</v>
      </c>
      <c r="J111" s="426">
        <v>3</v>
      </c>
      <c r="K111" s="427">
        <v>2595.4499999999998</v>
      </c>
    </row>
    <row r="112" spans="1:11" ht="14.4" customHeight="1" x14ac:dyDescent="0.3">
      <c r="A112" s="422" t="s">
        <v>407</v>
      </c>
      <c r="B112" s="423" t="s">
        <v>408</v>
      </c>
      <c r="C112" s="424" t="s">
        <v>412</v>
      </c>
      <c r="D112" s="425" t="s">
        <v>672</v>
      </c>
      <c r="E112" s="424" t="s">
        <v>1667</v>
      </c>
      <c r="F112" s="425" t="s">
        <v>1668</v>
      </c>
      <c r="G112" s="424" t="s">
        <v>905</v>
      </c>
      <c r="H112" s="424" t="s">
        <v>906</v>
      </c>
      <c r="I112" s="426">
        <v>1005.1</v>
      </c>
      <c r="J112" s="426">
        <v>5</v>
      </c>
      <c r="K112" s="427">
        <v>5025.5200000000004</v>
      </c>
    </row>
    <row r="113" spans="1:11" ht="14.4" customHeight="1" x14ac:dyDescent="0.3">
      <c r="A113" s="422" t="s">
        <v>407</v>
      </c>
      <c r="B113" s="423" t="s">
        <v>408</v>
      </c>
      <c r="C113" s="424" t="s">
        <v>412</v>
      </c>
      <c r="D113" s="425" t="s">
        <v>672</v>
      </c>
      <c r="E113" s="424" t="s">
        <v>1667</v>
      </c>
      <c r="F113" s="425" t="s">
        <v>1668</v>
      </c>
      <c r="G113" s="424" t="s">
        <v>907</v>
      </c>
      <c r="H113" s="424" t="s">
        <v>908</v>
      </c>
      <c r="I113" s="426">
        <v>690.91</v>
      </c>
      <c r="J113" s="426">
        <v>1</v>
      </c>
      <c r="K113" s="427">
        <v>690.91</v>
      </c>
    </row>
    <row r="114" spans="1:11" ht="14.4" customHeight="1" x14ac:dyDescent="0.3">
      <c r="A114" s="422" t="s">
        <v>407</v>
      </c>
      <c r="B114" s="423" t="s">
        <v>408</v>
      </c>
      <c r="C114" s="424" t="s">
        <v>412</v>
      </c>
      <c r="D114" s="425" t="s">
        <v>672</v>
      </c>
      <c r="E114" s="424" t="s">
        <v>1667</v>
      </c>
      <c r="F114" s="425" t="s">
        <v>1668</v>
      </c>
      <c r="G114" s="424" t="s">
        <v>909</v>
      </c>
      <c r="H114" s="424" t="s">
        <v>910</v>
      </c>
      <c r="I114" s="426">
        <v>847.94666666666672</v>
      </c>
      <c r="J114" s="426">
        <v>7</v>
      </c>
      <c r="K114" s="427">
        <v>5895.78</v>
      </c>
    </row>
    <row r="115" spans="1:11" ht="14.4" customHeight="1" x14ac:dyDescent="0.3">
      <c r="A115" s="422" t="s">
        <v>407</v>
      </c>
      <c r="B115" s="423" t="s">
        <v>408</v>
      </c>
      <c r="C115" s="424" t="s">
        <v>412</v>
      </c>
      <c r="D115" s="425" t="s">
        <v>672</v>
      </c>
      <c r="E115" s="424" t="s">
        <v>1667</v>
      </c>
      <c r="F115" s="425" t="s">
        <v>1668</v>
      </c>
      <c r="G115" s="424" t="s">
        <v>911</v>
      </c>
      <c r="H115" s="424" t="s">
        <v>912</v>
      </c>
      <c r="I115" s="426">
        <v>1128.82</v>
      </c>
      <c r="J115" s="426">
        <v>6</v>
      </c>
      <c r="K115" s="427">
        <v>6772.9000000000005</v>
      </c>
    </row>
    <row r="116" spans="1:11" ht="14.4" customHeight="1" x14ac:dyDescent="0.3">
      <c r="A116" s="422" t="s">
        <v>407</v>
      </c>
      <c r="B116" s="423" t="s">
        <v>408</v>
      </c>
      <c r="C116" s="424" t="s">
        <v>412</v>
      </c>
      <c r="D116" s="425" t="s">
        <v>672</v>
      </c>
      <c r="E116" s="424" t="s">
        <v>1667</v>
      </c>
      <c r="F116" s="425" t="s">
        <v>1668</v>
      </c>
      <c r="G116" s="424" t="s">
        <v>913</v>
      </c>
      <c r="H116" s="424" t="s">
        <v>914</v>
      </c>
      <c r="I116" s="426">
        <v>405.35</v>
      </c>
      <c r="J116" s="426">
        <v>1</v>
      </c>
      <c r="K116" s="427">
        <v>405.35</v>
      </c>
    </row>
    <row r="117" spans="1:11" ht="14.4" customHeight="1" x14ac:dyDescent="0.3">
      <c r="A117" s="422" t="s">
        <v>407</v>
      </c>
      <c r="B117" s="423" t="s">
        <v>408</v>
      </c>
      <c r="C117" s="424" t="s">
        <v>412</v>
      </c>
      <c r="D117" s="425" t="s">
        <v>672</v>
      </c>
      <c r="E117" s="424" t="s">
        <v>1667</v>
      </c>
      <c r="F117" s="425" t="s">
        <v>1668</v>
      </c>
      <c r="G117" s="424" t="s">
        <v>915</v>
      </c>
      <c r="H117" s="424" t="s">
        <v>916</v>
      </c>
      <c r="I117" s="426">
        <v>20.743333333333336</v>
      </c>
      <c r="J117" s="426">
        <v>450</v>
      </c>
      <c r="K117" s="427">
        <v>9190.7799999999988</v>
      </c>
    </row>
    <row r="118" spans="1:11" ht="14.4" customHeight="1" x14ac:dyDescent="0.3">
      <c r="A118" s="422" t="s">
        <v>407</v>
      </c>
      <c r="B118" s="423" t="s">
        <v>408</v>
      </c>
      <c r="C118" s="424" t="s">
        <v>412</v>
      </c>
      <c r="D118" s="425" t="s">
        <v>672</v>
      </c>
      <c r="E118" s="424" t="s">
        <v>1667</v>
      </c>
      <c r="F118" s="425" t="s">
        <v>1668</v>
      </c>
      <c r="G118" s="424" t="s">
        <v>917</v>
      </c>
      <c r="H118" s="424" t="s">
        <v>918</v>
      </c>
      <c r="I118" s="426">
        <v>2.38</v>
      </c>
      <c r="J118" s="426">
        <v>200</v>
      </c>
      <c r="K118" s="427">
        <v>476.74</v>
      </c>
    </row>
    <row r="119" spans="1:11" ht="14.4" customHeight="1" x14ac:dyDescent="0.3">
      <c r="A119" s="422" t="s">
        <v>407</v>
      </c>
      <c r="B119" s="423" t="s">
        <v>408</v>
      </c>
      <c r="C119" s="424" t="s">
        <v>412</v>
      </c>
      <c r="D119" s="425" t="s">
        <v>672</v>
      </c>
      <c r="E119" s="424" t="s">
        <v>1667</v>
      </c>
      <c r="F119" s="425" t="s">
        <v>1668</v>
      </c>
      <c r="G119" s="424" t="s">
        <v>919</v>
      </c>
      <c r="H119" s="424" t="s">
        <v>920</v>
      </c>
      <c r="I119" s="426">
        <v>518.55000000000007</v>
      </c>
      <c r="J119" s="426">
        <v>15</v>
      </c>
      <c r="K119" s="427">
        <v>7764.8700000000026</v>
      </c>
    </row>
    <row r="120" spans="1:11" ht="14.4" customHeight="1" x14ac:dyDescent="0.3">
      <c r="A120" s="422" t="s">
        <v>407</v>
      </c>
      <c r="B120" s="423" t="s">
        <v>408</v>
      </c>
      <c r="C120" s="424" t="s">
        <v>412</v>
      </c>
      <c r="D120" s="425" t="s">
        <v>672</v>
      </c>
      <c r="E120" s="424" t="s">
        <v>1667</v>
      </c>
      <c r="F120" s="425" t="s">
        <v>1668</v>
      </c>
      <c r="G120" s="424" t="s">
        <v>921</v>
      </c>
      <c r="H120" s="424" t="s">
        <v>922</v>
      </c>
      <c r="I120" s="426">
        <v>1102.31</v>
      </c>
      <c r="J120" s="426">
        <v>2</v>
      </c>
      <c r="K120" s="427">
        <v>2204.62</v>
      </c>
    </row>
    <row r="121" spans="1:11" ht="14.4" customHeight="1" x14ac:dyDescent="0.3">
      <c r="A121" s="422" t="s">
        <v>407</v>
      </c>
      <c r="B121" s="423" t="s">
        <v>408</v>
      </c>
      <c r="C121" s="424" t="s">
        <v>412</v>
      </c>
      <c r="D121" s="425" t="s">
        <v>672</v>
      </c>
      <c r="E121" s="424" t="s">
        <v>1667</v>
      </c>
      <c r="F121" s="425" t="s">
        <v>1668</v>
      </c>
      <c r="G121" s="424" t="s">
        <v>923</v>
      </c>
      <c r="H121" s="424" t="s">
        <v>924</v>
      </c>
      <c r="I121" s="426">
        <v>83.13</v>
      </c>
      <c r="J121" s="426">
        <v>125</v>
      </c>
      <c r="K121" s="427">
        <v>10391.5</v>
      </c>
    </row>
    <row r="122" spans="1:11" ht="14.4" customHeight="1" x14ac:dyDescent="0.3">
      <c r="A122" s="422" t="s">
        <v>407</v>
      </c>
      <c r="B122" s="423" t="s">
        <v>408</v>
      </c>
      <c r="C122" s="424" t="s">
        <v>412</v>
      </c>
      <c r="D122" s="425" t="s">
        <v>672</v>
      </c>
      <c r="E122" s="424" t="s">
        <v>1667</v>
      </c>
      <c r="F122" s="425" t="s">
        <v>1668</v>
      </c>
      <c r="G122" s="424" t="s">
        <v>925</v>
      </c>
      <c r="H122" s="424" t="s">
        <v>926</v>
      </c>
      <c r="I122" s="426">
        <v>524.48249999999996</v>
      </c>
      <c r="J122" s="426">
        <v>70</v>
      </c>
      <c r="K122" s="427">
        <v>36721</v>
      </c>
    </row>
    <row r="123" spans="1:11" ht="14.4" customHeight="1" x14ac:dyDescent="0.3">
      <c r="A123" s="422" t="s">
        <v>407</v>
      </c>
      <c r="B123" s="423" t="s">
        <v>408</v>
      </c>
      <c r="C123" s="424" t="s">
        <v>412</v>
      </c>
      <c r="D123" s="425" t="s">
        <v>672</v>
      </c>
      <c r="E123" s="424" t="s">
        <v>1667</v>
      </c>
      <c r="F123" s="425" t="s">
        <v>1668</v>
      </c>
      <c r="G123" s="424" t="s">
        <v>927</v>
      </c>
      <c r="H123" s="424" t="s">
        <v>928</v>
      </c>
      <c r="I123" s="426">
        <v>619.52</v>
      </c>
      <c r="J123" s="426">
        <v>8</v>
      </c>
      <c r="K123" s="427">
        <v>4956.16</v>
      </c>
    </row>
    <row r="124" spans="1:11" ht="14.4" customHeight="1" x14ac:dyDescent="0.3">
      <c r="A124" s="422" t="s">
        <v>407</v>
      </c>
      <c r="B124" s="423" t="s">
        <v>408</v>
      </c>
      <c r="C124" s="424" t="s">
        <v>412</v>
      </c>
      <c r="D124" s="425" t="s">
        <v>672</v>
      </c>
      <c r="E124" s="424" t="s">
        <v>1667</v>
      </c>
      <c r="F124" s="425" t="s">
        <v>1668</v>
      </c>
      <c r="G124" s="424" t="s">
        <v>929</v>
      </c>
      <c r="H124" s="424" t="s">
        <v>930</v>
      </c>
      <c r="I124" s="426">
        <v>1633</v>
      </c>
      <c r="J124" s="426">
        <v>1</v>
      </c>
      <c r="K124" s="427">
        <v>1633</v>
      </c>
    </row>
    <row r="125" spans="1:11" ht="14.4" customHeight="1" x14ac:dyDescent="0.3">
      <c r="A125" s="422" t="s">
        <v>407</v>
      </c>
      <c r="B125" s="423" t="s">
        <v>408</v>
      </c>
      <c r="C125" s="424" t="s">
        <v>412</v>
      </c>
      <c r="D125" s="425" t="s">
        <v>672</v>
      </c>
      <c r="E125" s="424" t="s">
        <v>1667</v>
      </c>
      <c r="F125" s="425" t="s">
        <v>1668</v>
      </c>
      <c r="G125" s="424" t="s">
        <v>931</v>
      </c>
      <c r="H125" s="424" t="s">
        <v>932</v>
      </c>
      <c r="I125" s="426">
        <v>3243</v>
      </c>
      <c r="J125" s="426">
        <v>1</v>
      </c>
      <c r="K125" s="427">
        <v>3243</v>
      </c>
    </row>
    <row r="126" spans="1:11" ht="14.4" customHeight="1" x14ac:dyDescent="0.3">
      <c r="A126" s="422" t="s">
        <v>407</v>
      </c>
      <c r="B126" s="423" t="s">
        <v>408</v>
      </c>
      <c r="C126" s="424" t="s">
        <v>412</v>
      </c>
      <c r="D126" s="425" t="s">
        <v>672</v>
      </c>
      <c r="E126" s="424" t="s">
        <v>1667</v>
      </c>
      <c r="F126" s="425" t="s">
        <v>1668</v>
      </c>
      <c r="G126" s="424" t="s">
        <v>933</v>
      </c>
      <c r="H126" s="424" t="s">
        <v>934</v>
      </c>
      <c r="I126" s="426">
        <v>938.96</v>
      </c>
      <c r="J126" s="426">
        <v>3</v>
      </c>
      <c r="K126" s="427">
        <v>2816.88</v>
      </c>
    </row>
    <row r="127" spans="1:11" ht="14.4" customHeight="1" x14ac:dyDescent="0.3">
      <c r="A127" s="422" t="s">
        <v>407</v>
      </c>
      <c r="B127" s="423" t="s">
        <v>408</v>
      </c>
      <c r="C127" s="424" t="s">
        <v>412</v>
      </c>
      <c r="D127" s="425" t="s">
        <v>672</v>
      </c>
      <c r="E127" s="424" t="s">
        <v>1667</v>
      </c>
      <c r="F127" s="425" t="s">
        <v>1668</v>
      </c>
      <c r="G127" s="424" t="s">
        <v>935</v>
      </c>
      <c r="H127" s="424" t="s">
        <v>936</v>
      </c>
      <c r="I127" s="426">
        <v>166.06</v>
      </c>
      <c r="J127" s="426">
        <v>6</v>
      </c>
      <c r="K127" s="427">
        <v>996.36</v>
      </c>
    </row>
    <row r="128" spans="1:11" ht="14.4" customHeight="1" x14ac:dyDescent="0.3">
      <c r="A128" s="422" t="s">
        <v>407</v>
      </c>
      <c r="B128" s="423" t="s">
        <v>408</v>
      </c>
      <c r="C128" s="424" t="s">
        <v>412</v>
      </c>
      <c r="D128" s="425" t="s">
        <v>672</v>
      </c>
      <c r="E128" s="424" t="s">
        <v>1667</v>
      </c>
      <c r="F128" s="425" t="s">
        <v>1668</v>
      </c>
      <c r="G128" s="424" t="s">
        <v>937</v>
      </c>
      <c r="H128" s="424" t="s">
        <v>938</v>
      </c>
      <c r="I128" s="426">
        <v>798.49000000000012</v>
      </c>
      <c r="J128" s="426">
        <v>4</v>
      </c>
      <c r="K128" s="427">
        <v>3193.96</v>
      </c>
    </row>
    <row r="129" spans="1:11" ht="14.4" customHeight="1" x14ac:dyDescent="0.3">
      <c r="A129" s="422" t="s">
        <v>407</v>
      </c>
      <c r="B129" s="423" t="s">
        <v>408</v>
      </c>
      <c r="C129" s="424" t="s">
        <v>412</v>
      </c>
      <c r="D129" s="425" t="s">
        <v>672</v>
      </c>
      <c r="E129" s="424" t="s">
        <v>1667</v>
      </c>
      <c r="F129" s="425" t="s">
        <v>1668</v>
      </c>
      <c r="G129" s="424" t="s">
        <v>939</v>
      </c>
      <c r="H129" s="424" t="s">
        <v>940</v>
      </c>
      <c r="I129" s="426">
        <v>62.92</v>
      </c>
      <c r="J129" s="426">
        <v>30</v>
      </c>
      <c r="K129" s="427">
        <v>1887.6</v>
      </c>
    </row>
    <row r="130" spans="1:11" ht="14.4" customHeight="1" x14ac:dyDescent="0.3">
      <c r="A130" s="422" t="s">
        <v>407</v>
      </c>
      <c r="B130" s="423" t="s">
        <v>408</v>
      </c>
      <c r="C130" s="424" t="s">
        <v>412</v>
      </c>
      <c r="D130" s="425" t="s">
        <v>672</v>
      </c>
      <c r="E130" s="424" t="s">
        <v>1667</v>
      </c>
      <c r="F130" s="425" t="s">
        <v>1668</v>
      </c>
      <c r="G130" s="424" t="s">
        <v>941</v>
      </c>
      <c r="H130" s="424" t="s">
        <v>942</v>
      </c>
      <c r="I130" s="426">
        <v>1884.05</v>
      </c>
      <c r="J130" s="426">
        <v>5</v>
      </c>
      <c r="K130" s="427">
        <v>9420.23</v>
      </c>
    </row>
    <row r="131" spans="1:11" ht="14.4" customHeight="1" x14ac:dyDescent="0.3">
      <c r="A131" s="422" t="s">
        <v>407</v>
      </c>
      <c r="B131" s="423" t="s">
        <v>408</v>
      </c>
      <c r="C131" s="424" t="s">
        <v>412</v>
      </c>
      <c r="D131" s="425" t="s">
        <v>672</v>
      </c>
      <c r="E131" s="424" t="s">
        <v>1667</v>
      </c>
      <c r="F131" s="425" t="s">
        <v>1668</v>
      </c>
      <c r="G131" s="424" t="s">
        <v>943</v>
      </c>
      <c r="H131" s="424" t="s">
        <v>944</v>
      </c>
      <c r="I131" s="426">
        <v>62.92</v>
      </c>
      <c r="J131" s="426">
        <v>30</v>
      </c>
      <c r="K131" s="427">
        <v>1887.6</v>
      </c>
    </row>
    <row r="132" spans="1:11" ht="14.4" customHeight="1" x14ac:dyDescent="0.3">
      <c r="A132" s="422" t="s">
        <v>407</v>
      </c>
      <c r="B132" s="423" t="s">
        <v>408</v>
      </c>
      <c r="C132" s="424" t="s">
        <v>412</v>
      </c>
      <c r="D132" s="425" t="s">
        <v>672</v>
      </c>
      <c r="E132" s="424" t="s">
        <v>1667</v>
      </c>
      <c r="F132" s="425" t="s">
        <v>1668</v>
      </c>
      <c r="G132" s="424" t="s">
        <v>945</v>
      </c>
      <c r="H132" s="424" t="s">
        <v>946</v>
      </c>
      <c r="I132" s="426">
        <v>1.7</v>
      </c>
      <c r="J132" s="426">
        <v>200</v>
      </c>
      <c r="K132" s="427">
        <v>340</v>
      </c>
    </row>
    <row r="133" spans="1:11" ht="14.4" customHeight="1" x14ac:dyDescent="0.3">
      <c r="A133" s="422" t="s">
        <v>407</v>
      </c>
      <c r="B133" s="423" t="s">
        <v>408</v>
      </c>
      <c r="C133" s="424" t="s">
        <v>412</v>
      </c>
      <c r="D133" s="425" t="s">
        <v>672</v>
      </c>
      <c r="E133" s="424" t="s">
        <v>1667</v>
      </c>
      <c r="F133" s="425" t="s">
        <v>1668</v>
      </c>
      <c r="G133" s="424" t="s">
        <v>947</v>
      </c>
      <c r="H133" s="424" t="s">
        <v>948</v>
      </c>
      <c r="I133" s="426">
        <v>2429.6849999999999</v>
      </c>
      <c r="J133" s="426">
        <v>5</v>
      </c>
      <c r="K133" s="427">
        <v>12148.43</v>
      </c>
    </row>
    <row r="134" spans="1:11" ht="14.4" customHeight="1" x14ac:dyDescent="0.3">
      <c r="A134" s="422" t="s">
        <v>407</v>
      </c>
      <c r="B134" s="423" t="s">
        <v>408</v>
      </c>
      <c r="C134" s="424" t="s">
        <v>412</v>
      </c>
      <c r="D134" s="425" t="s">
        <v>672</v>
      </c>
      <c r="E134" s="424" t="s">
        <v>1667</v>
      </c>
      <c r="F134" s="425" t="s">
        <v>1668</v>
      </c>
      <c r="G134" s="424" t="s">
        <v>949</v>
      </c>
      <c r="H134" s="424" t="s">
        <v>950</v>
      </c>
      <c r="I134" s="426">
        <v>505.78</v>
      </c>
      <c r="J134" s="426">
        <v>6</v>
      </c>
      <c r="K134" s="427">
        <v>3034.6799999999994</v>
      </c>
    </row>
    <row r="135" spans="1:11" ht="14.4" customHeight="1" x14ac:dyDescent="0.3">
      <c r="A135" s="422" t="s">
        <v>407</v>
      </c>
      <c r="B135" s="423" t="s">
        <v>408</v>
      </c>
      <c r="C135" s="424" t="s">
        <v>412</v>
      </c>
      <c r="D135" s="425" t="s">
        <v>672</v>
      </c>
      <c r="E135" s="424" t="s">
        <v>1667</v>
      </c>
      <c r="F135" s="425" t="s">
        <v>1668</v>
      </c>
      <c r="G135" s="424" t="s">
        <v>951</v>
      </c>
      <c r="H135" s="424" t="s">
        <v>952</v>
      </c>
      <c r="I135" s="426">
        <v>733.42600000000004</v>
      </c>
      <c r="J135" s="426">
        <v>13</v>
      </c>
      <c r="K135" s="427">
        <v>9663.130000000001</v>
      </c>
    </row>
    <row r="136" spans="1:11" ht="14.4" customHeight="1" x14ac:dyDescent="0.3">
      <c r="A136" s="422" t="s">
        <v>407</v>
      </c>
      <c r="B136" s="423" t="s">
        <v>408</v>
      </c>
      <c r="C136" s="424" t="s">
        <v>412</v>
      </c>
      <c r="D136" s="425" t="s">
        <v>672</v>
      </c>
      <c r="E136" s="424" t="s">
        <v>1667</v>
      </c>
      <c r="F136" s="425" t="s">
        <v>1668</v>
      </c>
      <c r="G136" s="424" t="s">
        <v>953</v>
      </c>
      <c r="H136" s="424" t="s">
        <v>954</v>
      </c>
      <c r="I136" s="426">
        <v>831.01</v>
      </c>
      <c r="J136" s="426">
        <v>1</v>
      </c>
      <c r="K136" s="427">
        <v>831.01</v>
      </c>
    </row>
    <row r="137" spans="1:11" ht="14.4" customHeight="1" x14ac:dyDescent="0.3">
      <c r="A137" s="422" t="s">
        <v>407</v>
      </c>
      <c r="B137" s="423" t="s">
        <v>408</v>
      </c>
      <c r="C137" s="424" t="s">
        <v>412</v>
      </c>
      <c r="D137" s="425" t="s">
        <v>672</v>
      </c>
      <c r="E137" s="424" t="s">
        <v>1667</v>
      </c>
      <c r="F137" s="425" t="s">
        <v>1668</v>
      </c>
      <c r="G137" s="424" t="s">
        <v>955</v>
      </c>
      <c r="H137" s="424" t="s">
        <v>956</v>
      </c>
      <c r="I137" s="426">
        <v>387.2</v>
      </c>
      <c r="J137" s="426">
        <v>4</v>
      </c>
      <c r="K137" s="427">
        <v>1548.8</v>
      </c>
    </row>
    <row r="138" spans="1:11" ht="14.4" customHeight="1" x14ac:dyDescent="0.3">
      <c r="A138" s="422" t="s">
        <v>407</v>
      </c>
      <c r="B138" s="423" t="s">
        <v>408</v>
      </c>
      <c r="C138" s="424" t="s">
        <v>412</v>
      </c>
      <c r="D138" s="425" t="s">
        <v>672</v>
      </c>
      <c r="E138" s="424" t="s">
        <v>1667</v>
      </c>
      <c r="F138" s="425" t="s">
        <v>1668</v>
      </c>
      <c r="G138" s="424" t="s">
        <v>957</v>
      </c>
      <c r="H138" s="424" t="s">
        <v>958</v>
      </c>
      <c r="I138" s="426">
        <v>591.64</v>
      </c>
      <c r="J138" s="426">
        <v>2</v>
      </c>
      <c r="K138" s="427">
        <v>1183.28</v>
      </c>
    </row>
    <row r="139" spans="1:11" ht="14.4" customHeight="1" x14ac:dyDescent="0.3">
      <c r="A139" s="422" t="s">
        <v>407</v>
      </c>
      <c r="B139" s="423" t="s">
        <v>408</v>
      </c>
      <c r="C139" s="424" t="s">
        <v>412</v>
      </c>
      <c r="D139" s="425" t="s">
        <v>672</v>
      </c>
      <c r="E139" s="424" t="s">
        <v>1667</v>
      </c>
      <c r="F139" s="425" t="s">
        <v>1668</v>
      </c>
      <c r="G139" s="424" t="s">
        <v>959</v>
      </c>
      <c r="H139" s="424" t="s">
        <v>960</v>
      </c>
      <c r="I139" s="426">
        <v>385.99</v>
      </c>
      <c r="J139" s="426">
        <v>21</v>
      </c>
      <c r="K139" s="427">
        <v>8105.7899999999991</v>
      </c>
    </row>
    <row r="140" spans="1:11" ht="14.4" customHeight="1" x14ac:dyDescent="0.3">
      <c r="A140" s="422" t="s">
        <v>407</v>
      </c>
      <c r="B140" s="423" t="s">
        <v>408</v>
      </c>
      <c r="C140" s="424" t="s">
        <v>412</v>
      </c>
      <c r="D140" s="425" t="s">
        <v>672</v>
      </c>
      <c r="E140" s="424" t="s">
        <v>1667</v>
      </c>
      <c r="F140" s="425" t="s">
        <v>1668</v>
      </c>
      <c r="G140" s="424" t="s">
        <v>961</v>
      </c>
      <c r="H140" s="424" t="s">
        <v>962</v>
      </c>
      <c r="I140" s="426">
        <v>133.34</v>
      </c>
      <c r="J140" s="426">
        <v>2</v>
      </c>
      <c r="K140" s="427">
        <v>266.68</v>
      </c>
    </row>
    <row r="141" spans="1:11" ht="14.4" customHeight="1" x14ac:dyDescent="0.3">
      <c r="A141" s="422" t="s">
        <v>407</v>
      </c>
      <c r="B141" s="423" t="s">
        <v>408</v>
      </c>
      <c r="C141" s="424" t="s">
        <v>412</v>
      </c>
      <c r="D141" s="425" t="s">
        <v>672</v>
      </c>
      <c r="E141" s="424" t="s">
        <v>1667</v>
      </c>
      <c r="F141" s="425" t="s">
        <v>1668</v>
      </c>
      <c r="G141" s="424" t="s">
        <v>963</v>
      </c>
      <c r="H141" s="424" t="s">
        <v>964</v>
      </c>
      <c r="I141" s="426">
        <v>1.7733333333333334</v>
      </c>
      <c r="J141" s="426">
        <v>700</v>
      </c>
      <c r="K141" s="427">
        <v>1234</v>
      </c>
    </row>
    <row r="142" spans="1:11" ht="14.4" customHeight="1" x14ac:dyDescent="0.3">
      <c r="A142" s="422" t="s">
        <v>407</v>
      </c>
      <c r="B142" s="423" t="s">
        <v>408</v>
      </c>
      <c r="C142" s="424" t="s">
        <v>412</v>
      </c>
      <c r="D142" s="425" t="s">
        <v>672</v>
      </c>
      <c r="E142" s="424" t="s">
        <v>1667</v>
      </c>
      <c r="F142" s="425" t="s">
        <v>1668</v>
      </c>
      <c r="G142" s="424" t="s">
        <v>965</v>
      </c>
      <c r="H142" s="424" t="s">
        <v>966</v>
      </c>
      <c r="I142" s="426">
        <v>1.81</v>
      </c>
      <c r="J142" s="426">
        <v>500</v>
      </c>
      <c r="K142" s="427">
        <v>894</v>
      </c>
    </row>
    <row r="143" spans="1:11" ht="14.4" customHeight="1" x14ac:dyDescent="0.3">
      <c r="A143" s="422" t="s">
        <v>407</v>
      </c>
      <c r="B143" s="423" t="s">
        <v>408</v>
      </c>
      <c r="C143" s="424" t="s">
        <v>412</v>
      </c>
      <c r="D143" s="425" t="s">
        <v>672</v>
      </c>
      <c r="E143" s="424" t="s">
        <v>1667</v>
      </c>
      <c r="F143" s="425" t="s">
        <v>1668</v>
      </c>
      <c r="G143" s="424" t="s">
        <v>967</v>
      </c>
      <c r="H143" s="424" t="s">
        <v>968</v>
      </c>
      <c r="I143" s="426">
        <v>2413</v>
      </c>
      <c r="J143" s="426">
        <v>2</v>
      </c>
      <c r="K143" s="427">
        <v>4826</v>
      </c>
    </row>
    <row r="144" spans="1:11" ht="14.4" customHeight="1" x14ac:dyDescent="0.3">
      <c r="A144" s="422" t="s">
        <v>407</v>
      </c>
      <c r="B144" s="423" t="s">
        <v>408</v>
      </c>
      <c r="C144" s="424" t="s">
        <v>412</v>
      </c>
      <c r="D144" s="425" t="s">
        <v>672</v>
      </c>
      <c r="E144" s="424" t="s">
        <v>1667</v>
      </c>
      <c r="F144" s="425" t="s">
        <v>1668</v>
      </c>
      <c r="G144" s="424" t="s">
        <v>969</v>
      </c>
      <c r="H144" s="424" t="s">
        <v>970</v>
      </c>
      <c r="I144" s="426">
        <v>997.62750000000005</v>
      </c>
      <c r="J144" s="426">
        <v>11</v>
      </c>
      <c r="K144" s="427">
        <v>10982.8</v>
      </c>
    </row>
    <row r="145" spans="1:11" ht="14.4" customHeight="1" x14ac:dyDescent="0.3">
      <c r="A145" s="422" t="s">
        <v>407</v>
      </c>
      <c r="B145" s="423" t="s">
        <v>408</v>
      </c>
      <c r="C145" s="424" t="s">
        <v>412</v>
      </c>
      <c r="D145" s="425" t="s">
        <v>672</v>
      </c>
      <c r="E145" s="424" t="s">
        <v>1667</v>
      </c>
      <c r="F145" s="425" t="s">
        <v>1668</v>
      </c>
      <c r="G145" s="424" t="s">
        <v>971</v>
      </c>
      <c r="H145" s="424" t="s">
        <v>972</v>
      </c>
      <c r="I145" s="426">
        <v>865.15</v>
      </c>
      <c r="J145" s="426">
        <v>1</v>
      </c>
      <c r="K145" s="427">
        <v>865.15</v>
      </c>
    </row>
    <row r="146" spans="1:11" ht="14.4" customHeight="1" x14ac:dyDescent="0.3">
      <c r="A146" s="422" t="s">
        <v>407</v>
      </c>
      <c r="B146" s="423" t="s">
        <v>408</v>
      </c>
      <c r="C146" s="424" t="s">
        <v>412</v>
      </c>
      <c r="D146" s="425" t="s">
        <v>672</v>
      </c>
      <c r="E146" s="424" t="s">
        <v>1667</v>
      </c>
      <c r="F146" s="425" t="s">
        <v>1668</v>
      </c>
      <c r="G146" s="424" t="s">
        <v>973</v>
      </c>
      <c r="H146" s="424" t="s">
        <v>974</v>
      </c>
      <c r="I146" s="426">
        <v>39.93</v>
      </c>
      <c r="J146" s="426">
        <v>66</v>
      </c>
      <c r="K146" s="427">
        <v>2635.38</v>
      </c>
    </row>
    <row r="147" spans="1:11" ht="14.4" customHeight="1" x14ac:dyDescent="0.3">
      <c r="A147" s="422" t="s">
        <v>407</v>
      </c>
      <c r="B147" s="423" t="s">
        <v>408</v>
      </c>
      <c r="C147" s="424" t="s">
        <v>412</v>
      </c>
      <c r="D147" s="425" t="s">
        <v>672</v>
      </c>
      <c r="E147" s="424" t="s">
        <v>1667</v>
      </c>
      <c r="F147" s="425" t="s">
        <v>1668</v>
      </c>
      <c r="G147" s="424" t="s">
        <v>975</v>
      </c>
      <c r="H147" s="424" t="s">
        <v>976</v>
      </c>
      <c r="I147" s="426">
        <v>71.39</v>
      </c>
      <c r="J147" s="426">
        <v>120</v>
      </c>
      <c r="K147" s="427">
        <v>8566.7999999999993</v>
      </c>
    </row>
    <row r="148" spans="1:11" ht="14.4" customHeight="1" x14ac:dyDescent="0.3">
      <c r="A148" s="422" t="s">
        <v>407</v>
      </c>
      <c r="B148" s="423" t="s">
        <v>408</v>
      </c>
      <c r="C148" s="424" t="s">
        <v>412</v>
      </c>
      <c r="D148" s="425" t="s">
        <v>672</v>
      </c>
      <c r="E148" s="424" t="s">
        <v>1667</v>
      </c>
      <c r="F148" s="425" t="s">
        <v>1668</v>
      </c>
      <c r="G148" s="424" t="s">
        <v>977</v>
      </c>
      <c r="H148" s="424" t="s">
        <v>978</v>
      </c>
      <c r="I148" s="426">
        <v>360.91</v>
      </c>
      <c r="J148" s="426">
        <v>54</v>
      </c>
      <c r="K148" s="427">
        <v>18561</v>
      </c>
    </row>
    <row r="149" spans="1:11" ht="14.4" customHeight="1" x14ac:dyDescent="0.3">
      <c r="A149" s="422" t="s">
        <v>407</v>
      </c>
      <c r="B149" s="423" t="s">
        <v>408</v>
      </c>
      <c r="C149" s="424" t="s">
        <v>412</v>
      </c>
      <c r="D149" s="425" t="s">
        <v>672</v>
      </c>
      <c r="E149" s="424" t="s">
        <v>1667</v>
      </c>
      <c r="F149" s="425" t="s">
        <v>1668</v>
      </c>
      <c r="G149" s="424" t="s">
        <v>979</v>
      </c>
      <c r="H149" s="424" t="s">
        <v>980</v>
      </c>
      <c r="I149" s="426">
        <v>167.44333333333333</v>
      </c>
      <c r="J149" s="426">
        <v>4</v>
      </c>
      <c r="K149" s="427">
        <v>665.56</v>
      </c>
    </row>
    <row r="150" spans="1:11" ht="14.4" customHeight="1" x14ac:dyDescent="0.3">
      <c r="A150" s="422" t="s">
        <v>407</v>
      </c>
      <c r="B150" s="423" t="s">
        <v>408</v>
      </c>
      <c r="C150" s="424" t="s">
        <v>412</v>
      </c>
      <c r="D150" s="425" t="s">
        <v>672</v>
      </c>
      <c r="E150" s="424" t="s">
        <v>1667</v>
      </c>
      <c r="F150" s="425" t="s">
        <v>1668</v>
      </c>
      <c r="G150" s="424" t="s">
        <v>981</v>
      </c>
      <c r="H150" s="424" t="s">
        <v>982</v>
      </c>
      <c r="I150" s="426">
        <v>1300</v>
      </c>
      <c r="J150" s="426">
        <v>3</v>
      </c>
      <c r="K150" s="427">
        <v>3900</v>
      </c>
    </row>
    <row r="151" spans="1:11" ht="14.4" customHeight="1" x14ac:dyDescent="0.3">
      <c r="A151" s="422" t="s">
        <v>407</v>
      </c>
      <c r="B151" s="423" t="s">
        <v>408</v>
      </c>
      <c r="C151" s="424" t="s">
        <v>412</v>
      </c>
      <c r="D151" s="425" t="s">
        <v>672</v>
      </c>
      <c r="E151" s="424" t="s">
        <v>1667</v>
      </c>
      <c r="F151" s="425" t="s">
        <v>1668</v>
      </c>
      <c r="G151" s="424" t="s">
        <v>983</v>
      </c>
      <c r="H151" s="424" t="s">
        <v>984</v>
      </c>
      <c r="I151" s="426">
        <v>347.88</v>
      </c>
      <c r="J151" s="426">
        <v>2</v>
      </c>
      <c r="K151" s="427">
        <v>695.77</v>
      </c>
    </row>
    <row r="152" spans="1:11" ht="14.4" customHeight="1" x14ac:dyDescent="0.3">
      <c r="A152" s="422" t="s">
        <v>407</v>
      </c>
      <c r="B152" s="423" t="s">
        <v>408</v>
      </c>
      <c r="C152" s="424" t="s">
        <v>412</v>
      </c>
      <c r="D152" s="425" t="s">
        <v>672</v>
      </c>
      <c r="E152" s="424" t="s">
        <v>1667</v>
      </c>
      <c r="F152" s="425" t="s">
        <v>1668</v>
      </c>
      <c r="G152" s="424" t="s">
        <v>985</v>
      </c>
      <c r="H152" s="424" t="s">
        <v>986</v>
      </c>
      <c r="I152" s="426">
        <v>41.74</v>
      </c>
      <c r="J152" s="426">
        <v>60</v>
      </c>
      <c r="K152" s="427">
        <v>2504.6999999999998</v>
      </c>
    </row>
    <row r="153" spans="1:11" ht="14.4" customHeight="1" x14ac:dyDescent="0.3">
      <c r="A153" s="422" t="s">
        <v>407</v>
      </c>
      <c r="B153" s="423" t="s">
        <v>408</v>
      </c>
      <c r="C153" s="424" t="s">
        <v>412</v>
      </c>
      <c r="D153" s="425" t="s">
        <v>672</v>
      </c>
      <c r="E153" s="424" t="s">
        <v>1667</v>
      </c>
      <c r="F153" s="425" t="s">
        <v>1668</v>
      </c>
      <c r="G153" s="424" t="s">
        <v>987</v>
      </c>
      <c r="H153" s="424" t="s">
        <v>988</v>
      </c>
      <c r="I153" s="426">
        <v>801.02</v>
      </c>
      <c r="J153" s="426">
        <v>1</v>
      </c>
      <c r="K153" s="427">
        <v>801.02</v>
      </c>
    </row>
    <row r="154" spans="1:11" ht="14.4" customHeight="1" x14ac:dyDescent="0.3">
      <c r="A154" s="422" t="s">
        <v>407</v>
      </c>
      <c r="B154" s="423" t="s">
        <v>408</v>
      </c>
      <c r="C154" s="424" t="s">
        <v>412</v>
      </c>
      <c r="D154" s="425" t="s">
        <v>672</v>
      </c>
      <c r="E154" s="424" t="s">
        <v>1667</v>
      </c>
      <c r="F154" s="425" t="s">
        <v>1668</v>
      </c>
      <c r="G154" s="424" t="s">
        <v>989</v>
      </c>
      <c r="H154" s="424" t="s">
        <v>990</v>
      </c>
      <c r="I154" s="426">
        <v>1300.75</v>
      </c>
      <c r="J154" s="426">
        <v>1</v>
      </c>
      <c r="K154" s="427">
        <v>1300.75</v>
      </c>
    </row>
    <row r="155" spans="1:11" ht="14.4" customHeight="1" x14ac:dyDescent="0.3">
      <c r="A155" s="422" t="s">
        <v>407</v>
      </c>
      <c r="B155" s="423" t="s">
        <v>408</v>
      </c>
      <c r="C155" s="424" t="s">
        <v>412</v>
      </c>
      <c r="D155" s="425" t="s">
        <v>672</v>
      </c>
      <c r="E155" s="424" t="s">
        <v>1667</v>
      </c>
      <c r="F155" s="425" t="s">
        <v>1668</v>
      </c>
      <c r="G155" s="424" t="s">
        <v>991</v>
      </c>
      <c r="H155" s="424" t="s">
        <v>992</v>
      </c>
      <c r="I155" s="426">
        <v>1.7</v>
      </c>
      <c r="J155" s="426">
        <v>200</v>
      </c>
      <c r="K155" s="427">
        <v>340</v>
      </c>
    </row>
    <row r="156" spans="1:11" ht="14.4" customHeight="1" x14ac:dyDescent="0.3">
      <c r="A156" s="422" t="s">
        <v>407</v>
      </c>
      <c r="B156" s="423" t="s">
        <v>408</v>
      </c>
      <c r="C156" s="424" t="s">
        <v>412</v>
      </c>
      <c r="D156" s="425" t="s">
        <v>672</v>
      </c>
      <c r="E156" s="424" t="s">
        <v>1667</v>
      </c>
      <c r="F156" s="425" t="s">
        <v>1668</v>
      </c>
      <c r="G156" s="424" t="s">
        <v>993</v>
      </c>
      <c r="H156" s="424" t="s">
        <v>994</v>
      </c>
      <c r="I156" s="426">
        <v>2925</v>
      </c>
      <c r="J156" s="426">
        <v>3</v>
      </c>
      <c r="K156" s="427">
        <v>8775</v>
      </c>
    </row>
    <row r="157" spans="1:11" ht="14.4" customHeight="1" x14ac:dyDescent="0.3">
      <c r="A157" s="422" t="s">
        <v>407</v>
      </c>
      <c r="B157" s="423" t="s">
        <v>408</v>
      </c>
      <c r="C157" s="424" t="s">
        <v>412</v>
      </c>
      <c r="D157" s="425" t="s">
        <v>672</v>
      </c>
      <c r="E157" s="424" t="s">
        <v>1667</v>
      </c>
      <c r="F157" s="425" t="s">
        <v>1668</v>
      </c>
      <c r="G157" s="424" t="s">
        <v>995</v>
      </c>
      <c r="H157" s="424" t="s">
        <v>996</v>
      </c>
      <c r="I157" s="426">
        <v>379.94</v>
      </c>
      <c r="J157" s="426">
        <v>1</v>
      </c>
      <c r="K157" s="427">
        <v>379.94</v>
      </c>
    </row>
    <row r="158" spans="1:11" ht="14.4" customHeight="1" x14ac:dyDescent="0.3">
      <c r="A158" s="422" t="s">
        <v>407</v>
      </c>
      <c r="B158" s="423" t="s">
        <v>408</v>
      </c>
      <c r="C158" s="424" t="s">
        <v>412</v>
      </c>
      <c r="D158" s="425" t="s">
        <v>672</v>
      </c>
      <c r="E158" s="424" t="s">
        <v>1667</v>
      </c>
      <c r="F158" s="425" t="s">
        <v>1668</v>
      </c>
      <c r="G158" s="424" t="s">
        <v>997</v>
      </c>
      <c r="H158" s="424" t="s">
        <v>998</v>
      </c>
      <c r="I158" s="426">
        <v>363</v>
      </c>
      <c r="J158" s="426">
        <v>1</v>
      </c>
      <c r="K158" s="427">
        <v>363</v>
      </c>
    </row>
    <row r="159" spans="1:11" ht="14.4" customHeight="1" x14ac:dyDescent="0.3">
      <c r="A159" s="422" t="s">
        <v>407</v>
      </c>
      <c r="B159" s="423" t="s">
        <v>408</v>
      </c>
      <c r="C159" s="424" t="s">
        <v>412</v>
      </c>
      <c r="D159" s="425" t="s">
        <v>672</v>
      </c>
      <c r="E159" s="424" t="s">
        <v>1667</v>
      </c>
      <c r="F159" s="425" t="s">
        <v>1668</v>
      </c>
      <c r="G159" s="424" t="s">
        <v>999</v>
      </c>
      <c r="H159" s="424" t="s">
        <v>1000</v>
      </c>
      <c r="I159" s="426">
        <v>5.43</v>
      </c>
      <c r="J159" s="426">
        <v>330</v>
      </c>
      <c r="K159" s="427">
        <v>1790.78</v>
      </c>
    </row>
    <row r="160" spans="1:11" ht="14.4" customHeight="1" x14ac:dyDescent="0.3">
      <c r="A160" s="422" t="s">
        <v>407</v>
      </c>
      <c r="B160" s="423" t="s">
        <v>408</v>
      </c>
      <c r="C160" s="424" t="s">
        <v>412</v>
      </c>
      <c r="D160" s="425" t="s">
        <v>672</v>
      </c>
      <c r="E160" s="424" t="s">
        <v>1667</v>
      </c>
      <c r="F160" s="425" t="s">
        <v>1668</v>
      </c>
      <c r="G160" s="424" t="s">
        <v>1001</v>
      </c>
      <c r="H160" s="424" t="s">
        <v>1002</v>
      </c>
      <c r="I160" s="426">
        <v>1.81</v>
      </c>
      <c r="J160" s="426">
        <v>300</v>
      </c>
      <c r="K160" s="427">
        <v>554</v>
      </c>
    </row>
    <row r="161" spans="1:11" ht="14.4" customHeight="1" x14ac:dyDescent="0.3">
      <c r="A161" s="422" t="s">
        <v>407</v>
      </c>
      <c r="B161" s="423" t="s">
        <v>408</v>
      </c>
      <c r="C161" s="424" t="s">
        <v>412</v>
      </c>
      <c r="D161" s="425" t="s">
        <v>672</v>
      </c>
      <c r="E161" s="424" t="s">
        <v>1667</v>
      </c>
      <c r="F161" s="425" t="s">
        <v>1668</v>
      </c>
      <c r="G161" s="424" t="s">
        <v>1003</v>
      </c>
      <c r="H161" s="424" t="s">
        <v>1004</v>
      </c>
      <c r="I161" s="426">
        <v>6648.95</v>
      </c>
      <c r="J161" s="426">
        <v>1</v>
      </c>
      <c r="K161" s="427">
        <v>6648.95</v>
      </c>
    </row>
    <row r="162" spans="1:11" ht="14.4" customHeight="1" x14ac:dyDescent="0.3">
      <c r="A162" s="422" t="s">
        <v>407</v>
      </c>
      <c r="B162" s="423" t="s">
        <v>408</v>
      </c>
      <c r="C162" s="424" t="s">
        <v>412</v>
      </c>
      <c r="D162" s="425" t="s">
        <v>672</v>
      </c>
      <c r="E162" s="424" t="s">
        <v>1667</v>
      </c>
      <c r="F162" s="425" t="s">
        <v>1668</v>
      </c>
      <c r="G162" s="424" t="s">
        <v>1005</v>
      </c>
      <c r="H162" s="424" t="s">
        <v>1006</v>
      </c>
      <c r="I162" s="426">
        <v>25.72</v>
      </c>
      <c r="J162" s="426">
        <v>275</v>
      </c>
      <c r="K162" s="427">
        <v>7073</v>
      </c>
    </row>
    <row r="163" spans="1:11" ht="14.4" customHeight="1" x14ac:dyDescent="0.3">
      <c r="A163" s="422" t="s">
        <v>407</v>
      </c>
      <c r="B163" s="423" t="s">
        <v>408</v>
      </c>
      <c r="C163" s="424" t="s">
        <v>412</v>
      </c>
      <c r="D163" s="425" t="s">
        <v>672</v>
      </c>
      <c r="E163" s="424" t="s">
        <v>1667</v>
      </c>
      <c r="F163" s="425" t="s">
        <v>1668</v>
      </c>
      <c r="G163" s="424" t="s">
        <v>1007</v>
      </c>
      <c r="H163" s="424" t="s">
        <v>1008</v>
      </c>
      <c r="I163" s="426">
        <v>1134.3333333333333</v>
      </c>
      <c r="J163" s="426">
        <v>6</v>
      </c>
      <c r="K163" s="427">
        <v>6806</v>
      </c>
    </row>
    <row r="164" spans="1:11" ht="14.4" customHeight="1" x14ac:dyDescent="0.3">
      <c r="A164" s="422" t="s">
        <v>407</v>
      </c>
      <c r="B164" s="423" t="s">
        <v>408</v>
      </c>
      <c r="C164" s="424" t="s">
        <v>412</v>
      </c>
      <c r="D164" s="425" t="s">
        <v>672</v>
      </c>
      <c r="E164" s="424" t="s">
        <v>1667</v>
      </c>
      <c r="F164" s="425" t="s">
        <v>1668</v>
      </c>
      <c r="G164" s="424" t="s">
        <v>1009</v>
      </c>
      <c r="H164" s="424" t="s">
        <v>1010</v>
      </c>
      <c r="I164" s="426">
        <v>3974.85</v>
      </c>
      <c r="J164" s="426">
        <v>5</v>
      </c>
      <c r="K164" s="427">
        <v>19874.25</v>
      </c>
    </row>
    <row r="165" spans="1:11" ht="14.4" customHeight="1" x14ac:dyDescent="0.3">
      <c r="A165" s="422" t="s">
        <v>407</v>
      </c>
      <c r="B165" s="423" t="s">
        <v>408</v>
      </c>
      <c r="C165" s="424" t="s">
        <v>412</v>
      </c>
      <c r="D165" s="425" t="s">
        <v>672</v>
      </c>
      <c r="E165" s="424" t="s">
        <v>1667</v>
      </c>
      <c r="F165" s="425" t="s">
        <v>1668</v>
      </c>
      <c r="G165" s="424" t="s">
        <v>1011</v>
      </c>
      <c r="H165" s="424" t="s">
        <v>1012</v>
      </c>
      <c r="I165" s="426">
        <v>563.26</v>
      </c>
      <c r="J165" s="426">
        <v>1</v>
      </c>
      <c r="K165" s="427">
        <v>563.26</v>
      </c>
    </row>
    <row r="166" spans="1:11" ht="14.4" customHeight="1" x14ac:dyDescent="0.3">
      <c r="A166" s="422" t="s">
        <v>407</v>
      </c>
      <c r="B166" s="423" t="s">
        <v>408</v>
      </c>
      <c r="C166" s="424" t="s">
        <v>412</v>
      </c>
      <c r="D166" s="425" t="s">
        <v>672</v>
      </c>
      <c r="E166" s="424" t="s">
        <v>1667</v>
      </c>
      <c r="F166" s="425" t="s">
        <v>1668</v>
      </c>
      <c r="G166" s="424" t="s">
        <v>1013</v>
      </c>
      <c r="H166" s="424" t="s">
        <v>1014</v>
      </c>
      <c r="I166" s="426">
        <v>1012</v>
      </c>
      <c r="J166" s="426">
        <v>8</v>
      </c>
      <c r="K166" s="427">
        <v>8096</v>
      </c>
    </row>
    <row r="167" spans="1:11" ht="14.4" customHeight="1" x14ac:dyDescent="0.3">
      <c r="A167" s="422" t="s">
        <v>407</v>
      </c>
      <c r="B167" s="423" t="s">
        <v>408</v>
      </c>
      <c r="C167" s="424" t="s">
        <v>412</v>
      </c>
      <c r="D167" s="425" t="s">
        <v>672</v>
      </c>
      <c r="E167" s="424" t="s">
        <v>1667</v>
      </c>
      <c r="F167" s="425" t="s">
        <v>1668</v>
      </c>
      <c r="G167" s="424" t="s">
        <v>1015</v>
      </c>
      <c r="H167" s="424" t="s">
        <v>1016</v>
      </c>
      <c r="I167" s="426">
        <v>563.71</v>
      </c>
      <c r="J167" s="426">
        <v>9</v>
      </c>
      <c r="K167" s="427">
        <v>5058.09</v>
      </c>
    </row>
    <row r="168" spans="1:11" ht="14.4" customHeight="1" x14ac:dyDescent="0.3">
      <c r="A168" s="422" t="s">
        <v>407</v>
      </c>
      <c r="B168" s="423" t="s">
        <v>408</v>
      </c>
      <c r="C168" s="424" t="s">
        <v>412</v>
      </c>
      <c r="D168" s="425" t="s">
        <v>672</v>
      </c>
      <c r="E168" s="424" t="s">
        <v>1667</v>
      </c>
      <c r="F168" s="425" t="s">
        <v>1668</v>
      </c>
      <c r="G168" s="424" t="s">
        <v>1017</v>
      </c>
      <c r="H168" s="424" t="s">
        <v>1018</v>
      </c>
      <c r="I168" s="426">
        <v>617.1</v>
      </c>
      <c r="J168" s="426">
        <v>6</v>
      </c>
      <c r="K168" s="427">
        <v>3702.6000000000004</v>
      </c>
    </row>
    <row r="169" spans="1:11" ht="14.4" customHeight="1" x14ac:dyDescent="0.3">
      <c r="A169" s="422" t="s">
        <v>407</v>
      </c>
      <c r="B169" s="423" t="s">
        <v>408</v>
      </c>
      <c r="C169" s="424" t="s">
        <v>412</v>
      </c>
      <c r="D169" s="425" t="s">
        <v>672</v>
      </c>
      <c r="E169" s="424" t="s">
        <v>1667</v>
      </c>
      <c r="F169" s="425" t="s">
        <v>1668</v>
      </c>
      <c r="G169" s="424" t="s">
        <v>1019</v>
      </c>
      <c r="H169" s="424" t="s">
        <v>1020</v>
      </c>
      <c r="I169" s="426">
        <v>3956.7</v>
      </c>
      <c r="J169" s="426">
        <v>1</v>
      </c>
      <c r="K169" s="427">
        <v>3956.7</v>
      </c>
    </row>
    <row r="170" spans="1:11" ht="14.4" customHeight="1" x14ac:dyDescent="0.3">
      <c r="A170" s="422" t="s">
        <v>407</v>
      </c>
      <c r="B170" s="423" t="s">
        <v>408</v>
      </c>
      <c r="C170" s="424" t="s">
        <v>412</v>
      </c>
      <c r="D170" s="425" t="s">
        <v>672</v>
      </c>
      <c r="E170" s="424" t="s">
        <v>1667</v>
      </c>
      <c r="F170" s="425" t="s">
        <v>1668</v>
      </c>
      <c r="G170" s="424" t="s">
        <v>1021</v>
      </c>
      <c r="H170" s="424" t="s">
        <v>1022</v>
      </c>
      <c r="I170" s="426">
        <v>3156.75</v>
      </c>
      <c r="J170" s="426">
        <v>1</v>
      </c>
      <c r="K170" s="427">
        <v>3156.75</v>
      </c>
    </row>
    <row r="171" spans="1:11" ht="14.4" customHeight="1" x14ac:dyDescent="0.3">
      <c r="A171" s="422" t="s">
        <v>407</v>
      </c>
      <c r="B171" s="423" t="s">
        <v>408</v>
      </c>
      <c r="C171" s="424" t="s">
        <v>412</v>
      </c>
      <c r="D171" s="425" t="s">
        <v>672</v>
      </c>
      <c r="E171" s="424" t="s">
        <v>1667</v>
      </c>
      <c r="F171" s="425" t="s">
        <v>1668</v>
      </c>
      <c r="G171" s="424" t="s">
        <v>1023</v>
      </c>
      <c r="H171" s="424" t="s">
        <v>1024</v>
      </c>
      <c r="I171" s="426">
        <v>955.9</v>
      </c>
      <c r="J171" s="426">
        <v>4</v>
      </c>
      <c r="K171" s="427">
        <v>3823.6</v>
      </c>
    </row>
    <row r="172" spans="1:11" ht="14.4" customHeight="1" x14ac:dyDescent="0.3">
      <c r="A172" s="422" t="s">
        <v>407</v>
      </c>
      <c r="B172" s="423" t="s">
        <v>408</v>
      </c>
      <c r="C172" s="424" t="s">
        <v>412</v>
      </c>
      <c r="D172" s="425" t="s">
        <v>672</v>
      </c>
      <c r="E172" s="424" t="s">
        <v>1667</v>
      </c>
      <c r="F172" s="425" t="s">
        <v>1668</v>
      </c>
      <c r="G172" s="424" t="s">
        <v>1025</v>
      </c>
      <c r="H172" s="424" t="s">
        <v>1026</v>
      </c>
      <c r="I172" s="426">
        <v>167.05666666666667</v>
      </c>
      <c r="J172" s="426">
        <v>16</v>
      </c>
      <c r="K172" s="427">
        <v>2646.14</v>
      </c>
    </row>
    <row r="173" spans="1:11" ht="14.4" customHeight="1" x14ac:dyDescent="0.3">
      <c r="A173" s="422" t="s">
        <v>407</v>
      </c>
      <c r="B173" s="423" t="s">
        <v>408</v>
      </c>
      <c r="C173" s="424" t="s">
        <v>412</v>
      </c>
      <c r="D173" s="425" t="s">
        <v>672</v>
      </c>
      <c r="E173" s="424" t="s">
        <v>1667</v>
      </c>
      <c r="F173" s="425" t="s">
        <v>1668</v>
      </c>
      <c r="G173" s="424" t="s">
        <v>1027</v>
      </c>
      <c r="H173" s="424" t="s">
        <v>1028</v>
      </c>
      <c r="I173" s="426">
        <v>172.49599999999998</v>
      </c>
      <c r="J173" s="426">
        <v>14</v>
      </c>
      <c r="K173" s="427">
        <v>2412.7999999999997</v>
      </c>
    </row>
    <row r="174" spans="1:11" ht="14.4" customHeight="1" x14ac:dyDescent="0.3">
      <c r="A174" s="422" t="s">
        <v>407</v>
      </c>
      <c r="B174" s="423" t="s">
        <v>408</v>
      </c>
      <c r="C174" s="424" t="s">
        <v>412</v>
      </c>
      <c r="D174" s="425" t="s">
        <v>672</v>
      </c>
      <c r="E174" s="424" t="s">
        <v>1667</v>
      </c>
      <c r="F174" s="425" t="s">
        <v>1668</v>
      </c>
      <c r="G174" s="424" t="s">
        <v>1029</v>
      </c>
      <c r="H174" s="424" t="s">
        <v>1030</v>
      </c>
      <c r="I174" s="426">
        <v>676</v>
      </c>
      <c r="J174" s="426">
        <v>2</v>
      </c>
      <c r="K174" s="427">
        <v>1352.01</v>
      </c>
    </row>
    <row r="175" spans="1:11" ht="14.4" customHeight="1" x14ac:dyDescent="0.3">
      <c r="A175" s="422" t="s">
        <v>407</v>
      </c>
      <c r="B175" s="423" t="s">
        <v>408</v>
      </c>
      <c r="C175" s="424" t="s">
        <v>412</v>
      </c>
      <c r="D175" s="425" t="s">
        <v>672</v>
      </c>
      <c r="E175" s="424" t="s">
        <v>1667</v>
      </c>
      <c r="F175" s="425" t="s">
        <v>1668</v>
      </c>
      <c r="G175" s="424" t="s">
        <v>1031</v>
      </c>
      <c r="H175" s="424" t="s">
        <v>1032</v>
      </c>
      <c r="I175" s="426">
        <v>71.39</v>
      </c>
      <c r="J175" s="426">
        <v>30</v>
      </c>
      <c r="K175" s="427">
        <v>2141.6999999999998</v>
      </c>
    </row>
    <row r="176" spans="1:11" ht="14.4" customHeight="1" x14ac:dyDescent="0.3">
      <c r="A176" s="422" t="s">
        <v>407</v>
      </c>
      <c r="B176" s="423" t="s">
        <v>408</v>
      </c>
      <c r="C176" s="424" t="s">
        <v>412</v>
      </c>
      <c r="D176" s="425" t="s">
        <v>672</v>
      </c>
      <c r="E176" s="424" t="s">
        <v>1667</v>
      </c>
      <c r="F176" s="425" t="s">
        <v>1668</v>
      </c>
      <c r="G176" s="424" t="s">
        <v>1033</v>
      </c>
      <c r="H176" s="424" t="s">
        <v>1034</v>
      </c>
      <c r="I176" s="426">
        <v>3943.3475000000003</v>
      </c>
      <c r="J176" s="426">
        <v>17</v>
      </c>
      <c r="K176" s="427">
        <v>67036.929999999993</v>
      </c>
    </row>
    <row r="177" spans="1:11" ht="14.4" customHeight="1" x14ac:dyDescent="0.3">
      <c r="A177" s="422" t="s">
        <v>407</v>
      </c>
      <c r="B177" s="423" t="s">
        <v>408</v>
      </c>
      <c r="C177" s="424" t="s">
        <v>412</v>
      </c>
      <c r="D177" s="425" t="s">
        <v>672</v>
      </c>
      <c r="E177" s="424" t="s">
        <v>1667</v>
      </c>
      <c r="F177" s="425" t="s">
        <v>1668</v>
      </c>
      <c r="G177" s="424" t="s">
        <v>1035</v>
      </c>
      <c r="H177" s="424" t="s">
        <v>1036</v>
      </c>
      <c r="I177" s="426">
        <v>54.52</v>
      </c>
      <c r="J177" s="426">
        <v>80</v>
      </c>
      <c r="K177" s="427">
        <v>4303.6000000000004</v>
      </c>
    </row>
    <row r="178" spans="1:11" ht="14.4" customHeight="1" x14ac:dyDescent="0.3">
      <c r="A178" s="422" t="s">
        <v>407</v>
      </c>
      <c r="B178" s="423" t="s">
        <v>408</v>
      </c>
      <c r="C178" s="424" t="s">
        <v>412</v>
      </c>
      <c r="D178" s="425" t="s">
        <v>672</v>
      </c>
      <c r="E178" s="424" t="s">
        <v>1667</v>
      </c>
      <c r="F178" s="425" t="s">
        <v>1668</v>
      </c>
      <c r="G178" s="424" t="s">
        <v>1037</v>
      </c>
      <c r="H178" s="424" t="s">
        <v>1038</v>
      </c>
      <c r="I178" s="426">
        <v>292.82</v>
      </c>
      <c r="J178" s="426">
        <v>11</v>
      </c>
      <c r="K178" s="427">
        <v>3221.0199999999995</v>
      </c>
    </row>
    <row r="179" spans="1:11" ht="14.4" customHeight="1" x14ac:dyDescent="0.3">
      <c r="A179" s="422" t="s">
        <v>407</v>
      </c>
      <c r="B179" s="423" t="s">
        <v>408</v>
      </c>
      <c r="C179" s="424" t="s">
        <v>412</v>
      </c>
      <c r="D179" s="425" t="s">
        <v>672</v>
      </c>
      <c r="E179" s="424" t="s">
        <v>1667</v>
      </c>
      <c r="F179" s="425" t="s">
        <v>1668</v>
      </c>
      <c r="G179" s="424" t="s">
        <v>1039</v>
      </c>
      <c r="H179" s="424" t="s">
        <v>1040</v>
      </c>
      <c r="I179" s="426">
        <v>3943.3366666666666</v>
      </c>
      <c r="J179" s="426">
        <v>9</v>
      </c>
      <c r="K179" s="427">
        <v>35490.080000000002</v>
      </c>
    </row>
    <row r="180" spans="1:11" ht="14.4" customHeight="1" x14ac:dyDescent="0.3">
      <c r="A180" s="422" t="s">
        <v>407</v>
      </c>
      <c r="B180" s="423" t="s">
        <v>408</v>
      </c>
      <c r="C180" s="424" t="s">
        <v>412</v>
      </c>
      <c r="D180" s="425" t="s">
        <v>672</v>
      </c>
      <c r="E180" s="424" t="s">
        <v>1667</v>
      </c>
      <c r="F180" s="425" t="s">
        <v>1668</v>
      </c>
      <c r="G180" s="424" t="s">
        <v>1041</v>
      </c>
      <c r="H180" s="424" t="s">
        <v>1042</v>
      </c>
      <c r="I180" s="426">
        <v>268</v>
      </c>
      <c r="J180" s="426">
        <v>2</v>
      </c>
      <c r="K180" s="427">
        <v>536</v>
      </c>
    </row>
    <row r="181" spans="1:11" ht="14.4" customHeight="1" x14ac:dyDescent="0.3">
      <c r="A181" s="422" t="s">
        <v>407</v>
      </c>
      <c r="B181" s="423" t="s">
        <v>408</v>
      </c>
      <c r="C181" s="424" t="s">
        <v>412</v>
      </c>
      <c r="D181" s="425" t="s">
        <v>672</v>
      </c>
      <c r="E181" s="424" t="s">
        <v>1667</v>
      </c>
      <c r="F181" s="425" t="s">
        <v>1668</v>
      </c>
      <c r="G181" s="424" t="s">
        <v>1043</v>
      </c>
      <c r="H181" s="424" t="s">
        <v>1044</v>
      </c>
      <c r="I181" s="426">
        <v>54.52</v>
      </c>
      <c r="J181" s="426">
        <v>90</v>
      </c>
      <c r="K181" s="427">
        <v>4883.6000000000004</v>
      </c>
    </row>
    <row r="182" spans="1:11" ht="14.4" customHeight="1" x14ac:dyDescent="0.3">
      <c r="A182" s="422" t="s">
        <v>407</v>
      </c>
      <c r="B182" s="423" t="s">
        <v>408</v>
      </c>
      <c r="C182" s="424" t="s">
        <v>412</v>
      </c>
      <c r="D182" s="425" t="s">
        <v>672</v>
      </c>
      <c r="E182" s="424" t="s">
        <v>1667</v>
      </c>
      <c r="F182" s="425" t="s">
        <v>1668</v>
      </c>
      <c r="G182" s="424" t="s">
        <v>1045</v>
      </c>
      <c r="H182" s="424" t="s">
        <v>1046</v>
      </c>
      <c r="I182" s="426">
        <v>530.75</v>
      </c>
      <c r="J182" s="426">
        <v>3</v>
      </c>
      <c r="K182" s="427">
        <v>1573</v>
      </c>
    </row>
    <row r="183" spans="1:11" ht="14.4" customHeight="1" x14ac:dyDescent="0.3">
      <c r="A183" s="422" t="s">
        <v>407</v>
      </c>
      <c r="B183" s="423" t="s">
        <v>408</v>
      </c>
      <c r="C183" s="424" t="s">
        <v>412</v>
      </c>
      <c r="D183" s="425" t="s">
        <v>672</v>
      </c>
      <c r="E183" s="424" t="s">
        <v>1667</v>
      </c>
      <c r="F183" s="425" t="s">
        <v>1668</v>
      </c>
      <c r="G183" s="424" t="s">
        <v>1047</v>
      </c>
      <c r="H183" s="424" t="s">
        <v>1048</v>
      </c>
      <c r="I183" s="426">
        <v>3961.5039999999999</v>
      </c>
      <c r="J183" s="426">
        <v>5</v>
      </c>
      <c r="K183" s="427">
        <v>19807.52</v>
      </c>
    </row>
    <row r="184" spans="1:11" ht="14.4" customHeight="1" x14ac:dyDescent="0.3">
      <c r="A184" s="422" t="s">
        <v>407</v>
      </c>
      <c r="B184" s="423" t="s">
        <v>408</v>
      </c>
      <c r="C184" s="424" t="s">
        <v>412</v>
      </c>
      <c r="D184" s="425" t="s">
        <v>672</v>
      </c>
      <c r="E184" s="424" t="s">
        <v>1667</v>
      </c>
      <c r="F184" s="425" t="s">
        <v>1668</v>
      </c>
      <c r="G184" s="424" t="s">
        <v>1049</v>
      </c>
      <c r="H184" s="424" t="s">
        <v>1050</v>
      </c>
      <c r="I184" s="426">
        <v>1385.45</v>
      </c>
      <c r="J184" s="426">
        <v>1</v>
      </c>
      <c r="K184" s="427">
        <v>1385.45</v>
      </c>
    </row>
    <row r="185" spans="1:11" ht="14.4" customHeight="1" x14ac:dyDescent="0.3">
      <c r="A185" s="422" t="s">
        <v>407</v>
      </c>
      <c r="B185" s="423" t="s">
        <v>408</v>
      </c>
      <c r="C185" s="424" t="s">
        <v>412</v>
      </c>
      <c r="D185" s="425" t="s">
        <v>672</v>
      </c>
      <c r="E185" s="424" t="s">
        <v>1667</v>
      </c>
      <c r="F185" s="425" t="s">
        <v>1668</v>
      </c>
      <c r="G185" s="424" t="s">
        <v>1051</v>
      </c>
      <c r="H185" s="424" t="s">
        <v>1052</v>
      </c>
      <c r="I185" s="426">
        <v>2003.5</v>
      </c>
      <c r="J185" s="426">
        <v>1</v>
      </c>
      <c r="K185" s="427">
        <v>2003.5</v>
      </c>
    </row>
    <row r="186" spans="1:11" ht="14.4" customHeight="1" x14ac:dyDescent="0.3">
      <c r="A186" s="422" t="s">
        <v>407</v>
      </c>
      <c r="B186" s="423" t="s">
        <v>408</v>
      </c>
      <c r="C186" s="424" t="s">
        <v>412</v>
      </c>
      <c r="D186" s="425" t="s">
        <v>672</v>
      </c>
      <c r="E186" s="424" t="s">
        <v>1667</v>
      </c>
      <c r="F186" s="425" t="s">
        <v>1668</v>
      </c>
      <c r="G186" s="424" t="s">
        <v>1053</v>
      </c>
      <c r="H186" s="424" t="s">
        <v>1054</v>
      </c>
      <c r="I186" s="426">
        <v>922.02</v>
      </c>
      <c r="J186" s="426">
        <v>2</v>
      </c>
      <c r="K186" s="427">
        <v>1844.04</v>
      </c>
    </row>
    <row r="187" spans="1:11" ht="14.4" customHeight="1" x14ac:dyDescent="0.3">
      <c r="A187" s="422" t="s">
        <v>407</v>
      </c>
      <c r="B187" s="423" t="s">
        <v>408</v>
      </c>
      <c r="C187" s="424" t="s">
        <v>412</v>
      </c>
      <c r="D187" s="425" t="s">
        <v>672</v>
      </c>
      <c r="E187" s="424" t="s">
        <v>1667</v>
      </c>
      <c r="F187" s="425" t="s">
        <v>1668</v>
      </c>
      <c r="G187" s="424" t="s">
        <v>1055</v>
      </c>
      <c r="H187" s="424" t="s">
        <v>1056</v>
      </c>
      <c r="I187" s="426">
        <v>4295.5</v>
      </c>
      <c r="J187" s="426">
        <v>4</v>
      </c>
      <c r="K187" s="427">
        <v>17182</v>
      </c>
    </row>
    <row r="188" spans="1:11" ht="14.4" customHeight="1" x14ac:dyDescent="0.3">
      <c r="A188" s="422" t="s">
        <v>407</v>
      </c>
      <c r="B188" s="423" t="s">
        <v>408</v>
      </c>
      <c r="C188" s="424" t="s">
        <v>412</v>
      </c>
      <c r="D188" s="425" t="s">
        <v>672</v>
      </c>
      <c r="E188" s="424" t="s">
        <v>1667</v>
      </c>
      <c r="F188" s="425" t="s">
        <v>1668</v>
      </c>
      <c r="G188" s="424" t="s">
        <v>1057</v>
      </c>
      <c r="H188" s="424" t="s">
        <v>1058</v>
      </c>
      <c r="I188" s="426">
        <v>53.24</v>
      </c>
      <c r="J188" s="426">
        <v>10</v>
      </c>
      <c r="K188" s="427">
        <v>532.39</v>
      </c>
    </row>
    <row r="189" spans="1:11" ht="14.4" customHeight="1" x14ac:dyDescent="0.3">
      <c r="A189" s="422" t="s">
        <v>407</v>
      </c>
      <c r="B189" s="423" t="s">
        <v>408</v>
      </c>
      <c r="C189" s="424" t="s">
        <v>412</v>
      </c>
      <c r="D189" s="425" t="s">
        <v>672</v>
      </c>
      <c r="E189" s="424" t="s">
        <v>1667</v>
      </c>
      <c r="F189" s="425" t="s">
        <v>1668</v>
      </c>
      <c r="G189" s="424" t="s">
        <v>1059</v>
      </c>
      <c r="H189" s="424" t="s">
        <v>1060</v>
      </c>
      <c r="I189" s="426">
        <v>955.9</v>
      </c>
      <c r="J189" s="426">
        <v>2</v>
      </c>
      <c r="K189" s="427">
        <v>1911.8</v>
      </c>
    </row>
    <row r="190" spans="1:11" ht="14.4" customHeight="1" x14ac:dyDescent="0.3">
      <c r="A190" s="422" t="s">
        <v>407</v>
      </c>
      <c r="B190" s="423" t="s">
        <v>408</v>
      </c>
      <c r="C190" s="424" t="s">
        <v>412</v>
      </c>
      <c r="D190" s="425" t="s">
        <v>672</v>
      </c>
      <c r="E190" s="424" t="s">
        <v>1667</v>
      </c>
      <c r="F190" s="425" t="s">
        <v>1668</v>
      </c>
      <c r="G190" s="424" t="s">
        <v>1061</v>
      </c>
      <c r="H190" s="424" t="s">
        <v>1062</v>
      </c>
      <c r="I190" s="426">
        <v>350.9</v>
      </c>
      <c r="J190" s="426">
        <v>4</v>
      </c>
      <c r="K190" s="427">
        <v>1403.6</v>
      </c>
    </row>
    <row r="191" spans="1:11" ht="14.4" customHeight="1" x14ac:dyDescent="0.3">
      <c r="A191" s="422" t="s">
        <v>407</v>
      </c>
      <c r="B191" s="423" t="s">
        <v>408</v>
      </c>
      <c r="C191" s="424" t="s">
        <v>412</v>
      </c>
      <c r="D191" s="425" t="s">
        <v>672</v>
      </c>
      <c r="E191" s="424" t="s">
        <v>1667</v>
      </c>
      <c r="F191" s="425" t="s">
        <v>1668</v>
      </c>
      <c r="G191" s="424" t="s">
        <v>1063</v>
      </c>
      <c r="H191" s="424" t="s">
        <v>1064</v>
      </c>
      <c r="I191" s="426">
        <v>1715</v>
      </c>
      <c r="J191" s="426">
        <v>1</v>
      </c>
      <c r="K191" s="427">
        <v>1715</v>
      </c>
    </row>
    <row r="192" spans="1:11" ht="14.4" customHeight="1" x14ac:dyDescent="0.3">
      <c r="A192" s="422" t="s">
        <v>407</v>
      </c>
      <c r="B192" s="423" t="s">
        <v>408</v>
      </c>
      <c r="C192" s="424" t="s">
        <v>412</v>
      </c>
      <c r="D192" s="425" t="s">
        <v>672</v>
      </c>
      <c r="E192" s="424" t="s">
        <v>1667</v>
      </c>
      <c r="F192" s="425" t="s">
        <v>1668</v>
      </c>
      <c r="G192" s="424" t="s">
        <v>1065</v>
      </c>
      <c r="H192" s="424" t="s">
        <v>1066</v>
      </c>
      <c r="I192" s="426">
        <v>822.25</v>
      </c>
      <c r="J192" s="426">
        <v>3</v>
      </c>
      <c r="K192" s="427">
        <v>2466.75</v>
      </c>
    </row>
    <row r="193" spans="1:11" ht="14.4" customHeight="1" x14ac:dyDescent="0.3">
      <c r="A193" s="422" t="s">
        <v>407</v>
      </c>
      <c r="B193" s="423" t="s">
        <v>408</v>
      </c>
      <c r="C193" s="424" t="s">
        <v>412</v>
      </c>
      <c r="D193" s="425" t="s">
        <v>672</v>
      </c>
      <c r="E193" s="424" t="s">
        <v>1667</v>
      </c>
      <c r="F193" s="425" t="s">
        <v>1668</v>
      </c>
      <c r="G193" s="424" t="s">
        <v>1067</v>
      </c>
      <c r="H193" s="424" t="s">
        <v>1068</v>
      </c>
      <c r="I193" s="426">
        <v>3112.6666666666665</v>
      </c>
      <c r="J193" s="426">
        <v>3</v>
      </c>
      <c r="K193" s="427">
        <v>9338</v>
      </c>
    </row>
    <row r="194" spans="1:11" ht="14.4" customHeight="1" x14ac:dyDescent="0.3">
      <c r="A194" s="422" t="s">
        <v>407</v>
      </c>
      <c r="B194" s="423" t="s">
        <v>408</v>
      </c>
      <c r="C194" s="424" t="s">
        <v>412</v>
      </c>
      <c r="D194" s="425" t="s">
        <v>672</v>
      </c>
      <c r="E194" s="424" t="s">
        <v>1667</v>
      </c>
      <c r="F194" s="425" t="s">
        <v>1668</v>
      </c>
      <c r="G194" s="424" t="s">
        <v>1069</v>
      </c>
      <c r="H194" s="424" t="s">
        <v>1070</v>
      </c>
      <c r="I194" s="426">
        <v>798</v>
      </c>
      <c r="J194" s="426">
        <v>5</v>
      </c>
      <c r="K194" s="427">
        <v>3979</v>
      </c>
    </row>
    <row r="195" spans="1:11" ht="14.4" customHeight="1" x14ac:dyDescent="0.3">
      <c r="A195" s="422" t="s">
        <v>407</v>
      </c>
      <c r="B195" s="423" t="s">
        <v>408</v>
      </c>
      <c r="C195" s="424" t="s">
        <v>412</v>
      </c>
      <c r="D195" s="425" t="s">
        <v>672</v>
      </c>
      <c r="E195" s="424" t="s">
        <v>1667</v>
      </c>
      <c r="F195" s="425" t="s">
        <v>1668</v>
      </c>
      <c r="G195" s="424" t="s">
        <v>1071</v>
      </c>
      <c r="H195" s="424" t="s">
        <v>1072</v>
      </c>
      <c r="I195" s="426">
        <v>125</v>
      </c>
      <c r="J195" s="426">
        <v>40</v>
      </c>
      <c r="K195" s="427">
        <v>5000.01</v>
      </c>
    </row>
    <row r="196" spans="1:11" ht="14.4" customHeight="1" x14ac:dyDescent="0.3">
      <c r="A196" s="422" t="s">
        <v>407</v>
      </c>
      <c r="B196" s="423" t="s">
        <v>408</v>
      </c>
      <c r="C196" s="424" t="s">
        <v>412</v>
      </c>
      <c r="D196" s="425" t="s">
        <v>672</v>
      </c>
      <c r="E196" s="424" t="s">
        <v>1667</v>
      </c>
      <c r="F196" s="425" t="s">
        <v>1668</v>
      </c>
      <c r="G196" s="424" t="s">
        <v>1073</v>
      </c>
      <c r="H196" s="424" t="s">
        <v>1074</v>
      </c>
      <c r="I196" s="426">
        <v>54.45</v>
      </c>
      <c r="J196" s="426">
        <v>3</v>
      </c>
      <c r="K196" s="427">
        <v>163.35</v>
      </c>
    </row>
    <row r="197" spans="1:11" ht="14.4" customHeight="1" x14ac:dyDescent="0.3">
      <c r="A197" s="422" t="s">
        <v>407</v>
      </c>
      <c r="B197" s="423" t="s">
        <v>408</v>
      </c>
      <c r="C197" s="424" t="s">
        <v>412</v>
      </c>
      <c r="D197" s="425" t="s">
        <v>672</v>
      </c>
      <c r="E197" s="424" t="s">
        <v>1667</v>
      </c>
      <c r="F197" s="425" t="s">
        <v>1668</v>
      </c>
      <c r="G197" s="424" t="s">
        <v>1075</v>
      </c>
      <c r="H197" s="424" t="s">
        <v>1076</v>
      </c>
      <c r="I197" s="426">
        <v>1858</v>
      </c>
      <c r="J197" s="426">
        <v>1</v>
      </c>
      <c r="K197" s="427">
        <v>1858</v>
      </c>
    </row>
    <row r="198" spans="1:11" ht="14.4" customHeight="1" x14ac:dyDescent="0.3">
      <c r="A198" s="422" t="s">
        <v>407</v>
      </c>
      <c r="B198" s="423" t="s">
        <v>408</v>
      </c>
      <c r="C198" s="424" t="s">
        <v>412</v>
      </c>
      <c r="D198" s="425" t="s">
        <v>672</v>
      </c>
      <c r="E198" s="424" t="s">
        <v>1667</v>
      </c>
      <c r="F198" s="425" t="s">
        <v>1668</v>
      </c>
      <c r="G198" s="424" t="s">
        <v>1077</v>
      </c>
      <c r="H198" s="424" t="s">
        <v>1078</v>
      </c>
      <c r="I198" s="426">
        <v>1058</v>
      </c>
      <c r="J198" s="426">
        <v>1</v>
      </c>
      <c r="K198" s="427">
        <v>1058</v>
      </c>
    </row>
    <row r="199" spans="1:11" ht="14.4" customHeight="1" x14ac:dyDescent="0.3">
      <c r="A199" s="422" t="s">
        <v>407</v>
      </c>
      <c r="B199" s="423" t="s">
        <v>408</v>
      </c>
      <c r="C199" s="424" t="s">
        <v>412</v>
      </c>
      <c r="D199" s="425" t="s">
        <v>672</v>
      </c>
      <c r="E199" s="424" t="s">
        <v>1667</v>
      </c>
      <c r="F199" s="425" t="s">
        <v>1668</v>
      </c>
      <c r="G199" s="424" t="s">
        <v>1079</v>
      </c>
      <c r="H199" s="424" t="s">
        <v>1080</v>
      </c>
      <c r="I199" s="426">
        <v>515.46</v>
      </c>
      <c r="J199" s="426">
        <v>2</v>
      </c>
      <c r="K199" s="427">
        <v>1030.92</v>
      </c>
    </row>
    <row r="200" spans="1:11" ht="14.4" customHeight="1" x14ac:dyDescent="0.3">
      <c r="A200" s="422" t="s">
        <v>407</v>
      </c>
      <c r="B200" s="423" t="s">
        <v>408</v>
      </c>
      <c r="C200" s="424" t="s">
        <v>412</v>
      </c>
      <c r="D200" s="425" t="s">
        <v>672</v>
      </c>
      <c r="E200" s="424" t="s">
        <v>1667</v>
      </c>
      <c r="F200" s="425" t="s">
        <v>1668</v>
      </c>
      <c r="G200" s="424" t="s">
        <v>1081</v>
      </c>
      <c r="H200" s="424" t="s">
        <v>1082</v>
      </c>
      <c r="I200" s="426">
        <v>13918.63</v>
      </c>
      <c r="J200" s="426">
        <v>1</v>
      </c>
      <c r="K200" s="427">
        <v>13918.63</v>
      </c>
    </row>
    <row r="201" spans="1:11" ht="14.4" customHeight="1" x14ac:dyDescent="0.3">
      <c r="A201" s="422" t="s">
        <v>407</v>
      </c>
      <c r="B201" s="423" t="s">
        <v>408</v>
      </c>
      <c r="C201" s="424" t="s">
        <v>412</v>
      </c>
      <c r="D201" s="425" t="s">
        <v>672</v>
      </c>
      <c r="E201" s="424" t="s">
        <v>1667</v>
      </c>
      <c r="F201" s="425" t="s">
        <v>1668</v>
      </c>
      <c r="G201" s="424" t="s">
        <v>1083</v>
      </c>
      <c r="H201" s="424" t="s">
        <v>1084</v>
      </c>
      <c r="I201" s="426">
        <v>5.29</v>
      </c>
      <c r="J201" s="426">
        <v>120</v>
      </c>
      <c r="K201" s="427">
        <v>634.6</v>
      </c>
    </row>
    <row r="202" spans="1:11" ht="14.4" customHeight="1" x14ac:dyDescent="0.3">
      <c r="A202" s="422" t="s">
        <v>407</v>
      </c>
      <c r="B202" s="423" t="s">
        <v>408</v>
      </c>
      <c r="C202" s="424" t="s">
        <v>412</v>
      </c>
      <c r="D202" s="425" t="s">
        <v>672</v>
      </c>
      <c r="E202" s="424" t="s">
        <v>1667</v>
      </c>
      <c r="F202" s="425" t="s">
        <v>1668</v>
      </c>
      <c r="G202" s="424" t="s">
        <v>1085</v>
      </c>
      <c r="H202" s="424" t="s">
        <v>1086</v>
      </c>
      <c r="I202" s="426">
        <v>3989.5</v>
      </c>
      <c r="J202" s="426">
        <v>2</v>
      </c>
      <c r="K202" s="427">
        <v>7979</v>
      </c>
    </row>
    <row r="203" spans="1:11" ht="14.4" customHeight="1" x14ac:dyDescent="0.3">
      <c r="A203" s="422" t="s">
        <v>407</v>
      </c>
      <c r="B203" s="423" t="s">
        <v>408</v>
      </c>
      <c r="C203" s="424" t="s">
        <v>412</v>
      </c>
      <c r="D203" s="425" t="s">
        <v>672</v>
      </c>
      <c r="E203" s="424" t="s">
        <v>1667</v>
      </c>
      <c r="F203" s="425" t="s">
        <v>1668</v>
      </c>
      <c r="G203" s="424" t="s">
        <v>1087</v>
      </c>
      <c r="H203" s="424" t="s">
        <v>1088</v>
      </c>
      <c r="I203" s="426">
        <v>53.774285714285718</v>
      </c>
      <c r="J203" s="426">
        <v>140</v>
      </c>
      <c r="K203" s="427">
        <v>7395.03</v>
      </c>
    </row>
    <row r="204" spans="1:11" ht="14.4" customHeight="1" x14ac:dyDescent="0.3">
      <c r="A204" s="422" t="s">
        <v>407</v>
      </c>
      <c r="B204" s="423" t="s">
        <v>408</v>
      </c>
      <c r="C204" s="424" t="s">
        <v>412</v>
      </c>
      <c r="D204" s="425" t="s">
        <v>672</v>
      </c>
      <c r="E204" s="424" t="s">
        <v>1667</v>
      </c>
      <c r="F204" s="425" t="s">
        <v>1668</v>
      </c>
      <c r="G204" s="424" t="s">
        <v>1089</v>
      </c>
      <c r="H204" s="424" t="s">
        <v>1090</v>
      </c>
      <c r="I204" s="426">
        <v>18.600000000000001</v>
      </c>
      <c r="J204" s="426">
        <v>50</v>
      </c>
      <c r="K204" s="427">
        <v>930</v>
      </c>
    </row>
    <row r="205" spans="1:11" ht="14.4" customHeight="1" x14ac:dyDescent="0.3">
      <c r="A205" s="422" t="s">
        <v>407</v>
      </c>
      <c r="B205" s="423" t="s">
        <v>408</v>
      </c>
      <c r="C205" s="424" t="s">
        <v>412</v>
      </c>
      <c r="D205" s="425" t="s">
        <v>672</v>
      </c>
      <c r="E205" s="424" t="s">
        <v>1667</v>
      </c>
      <c r="F205" s="425" t="s">
        <v>1668</v>
      </c>
      <c r="G205" s="424" t="s">
        <v>1091</v>
      </c>
      <c r="H205" s="424" t="s">
        <v>1092</v>
      </c>
      <c r="I205" s="426">
        <v>53.774285714285718</v>
      </c>
      <c r="J205" s="426">
        <v>120</v>
      </c>
      <c r="K205" s="427">
        <v>6368.4</v>
      </c>
    </row>
    <row r="206" spans="1:11" ht="14.4" customHeight="1" x14ac:dyDescent="0.3">
      <c r="A206" s="422" t="s">
        <v>407</v>
      </c>
      <c r="B206" s="423" t="s">
        <v>408</v>
      </c>
      <c r="C206" s="424" t="s">
        <v>412</v>
      </c>
      <c r="D206" s="425" t="s">
        <v>672</v>
      </c>
      <c r="E206" s="424" t="s">
        <v>1667</v>
      </c>
      <c r="F206" s="425" t="s">
        <v>1668</v>
      </c>
      <c r="G206" s="424" t="s">
        <v>1093</v>
      </c>
      <c r="H206" s="424" t="s">
        <v>1094</v>
      </c>
      <c r="I206" s="426">
        <v>18.600000000000001</v>
      </c>
      <c r="J206" s="426">
        <v>40</v>
      </c>
      <c r="K206" s="427">
        <v>744</v>
      </c>
    </row>
    <row r="207" spans="1:11" ht="14.4" customHeight="1" x14ac:dyDescent="0.3">
      <c r="A207" s="422" t="s">
        <v>407</v>
      </c>
      <c r="B207" s="423" t="s">
        <v>408</v>
      </c>
      <c r="C207" s="424" t="s">
        <v>412</v>
      </c>
      <c r="D207" s="425" t="s">
        <v>672</v>
      </c>
      <c r="E207" s="424" t="s">
        <v>1667</v>
      </c>
      <c r="F207" s="425" t="s">
        <v>1668</v>
      </c>
      <c r="G207" s="424" t="s">
        <v>1095</v>
      </c>
      <c r="H207" s="424" t="s">
        <v>1096</v>
      </c>
      <c r="I207" s="426">
        <v>53.774285714285718</v>
      </c>
      <c r="J207" s="426">
        <v>110</v>
      </c>
      <c r="K207" s="427">
        <v>5649.2300000000005</v>
      </c>
    </row>
    <row r="208" spans="1:11" ht="14.4" customHeight="1" x14ac:dyDescent="0.3">
      <c r="A208" s="422" t="s">
        <v>407</v>
      </c>
      <c r="B208" s="423" t="s">
        <v>408</v>
      </c>
      <c r="C208" s="424" t="s">
        <v>412</v>
      </c>
      <c r="D208" s="425" t="s">
        <v>672</v>
      </c>
      <c r="E208" s="424" t="s">
        <v>1667</v>
      </c>
      <c r="F208" s="425" t="s">
        <v>1668</v>
      </c>
      <c r="G208" s="424" t="s">
        <v>1097</v>
      </c>
      <c r="H208" s="424" t="s">
        <v>1098</v>
      </c>
      <c r="I208" s="426">
        <v>874.83</v>
      </c>
      <c r="J208" s="426">
        <v>2</v>
      </c>
      <c r="K208" s="427">
        <v>1749.66</v>
      </c>
    </row>
    <row r="209" spans="1:11" ht="14.4" customHeight="1" x14ac:dyDescent="0.3">
      <c r="A209" s="422" t="s">
        <v>407</v>
      </c>
      <c r="B209" s="423" t="s">
        <v>408</v>
      </c>
      <c r="C209" s="424" t="s">
        <v>412</v>
      </c>
      <c r="D209" s="425" t="s">
        <v>672</v>
      </c>
      <c r="E209" s="424" t="s">
        <v>1667</v>
      </c>
      <c r="F209" s="425" t="s">
        <v>1668</v>
      </c>
      <c r="G209" s="424" t="s">
        <v>1099</v>
      </c>
      <c r="H209" s="424" t="s">
        <v>1100</v>
      </c>
      <c r="I209" s="426">
        <v>2090</v>
      </c>
      <c r="J209" s="426">
        <v>1</v>
      </c>
      <c r="K209" s="427">
        <v>2090</v>
      </c>
    </row>
    <row r="210" spans="1:11" ht="14.4" customHeight="1" x14ac:dyDescent="0.3">
      <c r="A210" s="422" t="s">
        <v>407</v>
      </c>
      <c r="B210" s="423" t="s">
        <v>408</v>
      </c>
      <c r="C210" s="424" t="s">
        <v>412</v>
      </c>
      <c r="D210" s="425" t="s">
        <v>672</v>
      </c>
      <c r="E210" s="424" t="s">
        <v>1667</v>
      </c>
      <c r="F210" s="425" t="s">
        <v>1668</v>
      </c>
      <c r="G210" s="424" t="s">
        <v>1101</v>
      </c>
      <c r="H210" s="424" t="s">
        <v>1102</v>
      </c>
      <c r="I210" s="426">
        <v>310.5</v>
      </c>
      <c r="J210" s="426">
        <v>10</v>
      </c>
      <c r="K210" s="427">
        <v>3105</v>
      </c>
    </row>
    <row r="211" spans="1:11" ht="14.4" customHeight="1" x14ac:dyDescent="0.3">
      <c r="A211" s="422" t="s">
        <v>407</v>
      </c>
      <c r="B211" s="423" t="s">
        <v>408</v>
      </c>
      <c r="C211" s="424" t="s">
        <v>412</v>
      </c>
      <c r="D211" s="425" t="s">
        <v>672</v>
      </c>
      <c r="E211" s="424" t="s">
        <v>1667</v>
      </c>
      <c r="F211" s="425" t="s">
        <v>1668</v>
      </c>
      <c r="G211" s="424" t="s">
        <v>1103</v>
      </c>
      <c r="H211" s="424" t="s">
        <v>1104</v>
      </c>
      <c r="I211" s="426">
        <v>1370</v>
      </c>
      <c r="J211" s="426">
        <v>2</v>
      </c>
      <c r="K211" s="427">
        <v>2740</v>
      </c>
    </row>
    <row r="212" spans="1:11" ht="14.4" customHeight="1" x14ac:dyDescent="0.3">
      <c r="A212" s="422" t="s">
        <v>407</v>
      </c>
      <c r="B212" s="423" t="s">
        <v>408</v>
      </c>
      <c r="C212" s="424" t="s">
        <v>412</v>
      </c>
      <c r="D212" s="425" t="s">
        <v>672</v>
      </c>
      <c r="E212" s="424" t="s">
        <v>1667</v>
      </c>
      <c r="F212" s="425" t="s">
        <v>1668</v>
      </c>
      <c r="G212" s="424" t="s">
        <v>1105</v>
      </c>
      <c r="H212" s="424" t="s">
        <v>1106</v>
      </c>
      <c r="I212" s="426">
        <v>1326.0549999999998</v>
      </c>
      <c r="J212" s="426">
        <v>2</v>
      </c>
      <c r="K212" s="427">
        <v>2652.1099999999997</v>
      </c>
    </row>
    <row r="213" spans="1:11" ht="14.4" customHeight="1" x14ac:dyDescent="0.3">
      <c r="A213" s="422" t="s">
        <v>407</v>
      </c>
      <c r="B213" s="423" t="s">
        <v>408</v>
      </c>
      <c r="C213" s="424" t="s">
        <v>412</v>
      </c>
      <c r="D213" s="425" t="s">
        <v>672</v>
      </c>
      <c r="E213" s="424" t="s">
        <v>1667</v>
      </c>
      <c r="F213" s="425" t="s">
        <v>1668</v>
      </c>
      <c r="G213" s="424" t="s">
        <v>1107</v>
      </c>
      <c r="H213" s="424" t="s">
        <v>1108</v>
      </c>
      <c r="I213" s="426">
        <v>2722.5</v>
      </c>
      <c r="J213" s="426">
        <v>1</v>
      </c>
      <c r="K213" s="427">
        <v>2722.5</v>
      </c>
    </row>
    <row r="214" spans="1:11" ht="14.4" customHeight="1" x14ac:dyDescent="0.3">
      <c r="A214" s="422" t="s">
        <v>407</v>
      </c>
      <c r="B214" s="423" t="s">
        <v>408</v>
      </c>
      <c r="C214" s="424" t="s">
        <v>412</v>
      </c>
      <c r="D214" s="425" t="s">
        <v>672</v>
      </c>
      <c r="E214" s="424" t="s">
        <v>1667</v>
      </c>
      <c r="F214" s="425" t="s">
        <v>1668</v>
      </c>
      <c r="G214" s="424" t="s">
        <v>1109</v>
      </c>
      <c r="H214" s="424" t="s">
        <v>1110</v>
      </c>
      <c r="I214" s="426">
        <v>598.95000000000005</v>
      </c>
      <c r="J214" s="426">
        <v>2</v>
      </c>
      <c r="K214" s="427">
        <v>1197.9000000000001</v>
      </c>
    </row>
    <row r="215" spans="1:11" ht="14.4" customHeight="1" x14ac:dyDescent="0.3">
      <c r="A215" s="422" t="s">
        <v>407</v>
      </c>
      <c r="B215" s="423" t="s">
        <v>408</v>
      </c>
      <c r="C215" s="424" t="s">
        <v>412</v>
      </c>
      <c r="D215" s="425" t="s">
        <v>672</v>
      </c>
      <c r="E215" s="424" t="s">
        <v>1667</v>
      </c>
      <c r="F215" s="425" t="s">
        <v>1668</v>
      </c>
      <c r="G215" s="424" t="s">
        <v>1111</v>
      </c>
      <c r="H215" s="424" t="s">
        <v>1112</v>
      </c>
      <c r="I215" s="426">
        <v>110.5</v>
      </c>
      <c r="J215" s="426">
        <v>6</v>
      </c>
      <c r="K215" s="427">
        <v>663</v>
      </c>
    </row>
    <row r="216" spans="1:11" ht="14.4" customHeight="1" x14ac:dyDescent="0.3">
      <c r="A216" s="422" t="s">
        <v>407</v>
      </c>
      <c r="B216" s="423" t="s">
        <v>408</v>
      </c>
      <c r="C216" s="424" t="s">
        <v>412</v>
      </c>
      <c r="D216" s="425" t="s">
        <v>672</v>
      </c>
      <c r="E216" s="424" t="s">
        <v>1667</v>
      </c>
      <c r="F216" s="425" t="s">
        <v>1668</v>
      </c>
      <c r="G216" s="424" t="s">
        <v>1113</v>
      </c>
      <c r="H216" s="424" t="s">
        <v>1114</v>
      </c>
      <c r="I216" s="426">
        <v>375.06</v>
      </c>
      <c r="J216" s="426">
        <v>1</v>
      </c>
      <c r="K216" s="427">
        <v>375.06</v>
      </c>
    </row>
    <row r="217" spans="1:11" ht="14.4" customHeight="1" x14ac:dyDescent="0.3">
      <c r="A217" s="422" t="s">
        <v>407</v>
      </c>
      <c r="B217" s="423" t="s">
        <v>408</v>
      </c>
      <c r="C217" s="424" t="s">
        <v>412</v>
      </c>
      <c r="D217" s="425" t="s">
        <v>672</v>
      </c>
      <c r="E217" s="424" t="s">
        <v>1667</v>
      </c>
      <c r="F217" s="425" t="s">
        <v>1668</v>
      </c>
      <c r="G217" s="424" t="s">
        <v>1115</v>
      </c>
      <c r="H217" s="424" t="s">
        <v>1116</v>
      </c>
      <c r="I217" s="426">
        <v>62.92</v>
      </c>
      <c r="J217" s="426">
        <v>30</v>
      </c>
      <c r="K217" s="427">
        <v>1887.6</v>
      </c>
    </row>
    <row r="218" spans="1:11" ht="14.4" customHeight="1" x14ac:dyDescent="0.3">
      <c r="A218" s="422" t="s">
        <v>407</v>
      </c>
      <c r="B218" s="423" t="s">
        <v>408</v>
      </c>
      <c r="C218" s="424" t="s">
        <v>412</v>
      </c>
      <c r="D218" s="425" t="s">
        <v>672</v>
      </c>
      <c r="E218" s="424" t="s">
        <v>1667</v>
      </c>
      <c r="F218" s="425" t="s">
        <v>1668</v>
      </c>
      <c r="G218" s="424" t="s">
        <v>1117</v>
      </c>
      <c r="H218" s="424" t="s">
        <v>1118</v>
      </c>
      <c r="I218" s="426">
        <v>18.600000000000001</v>
      </c>
      <c r="J218" s="426">
        <v>10</v>
      </c>
      <c r="K218" s="427">
        <v>186</v>
      </c>
    </row>
    <row r="219" spans="1:11" ht="14.4" customHeight="1" x14ac:dyDescent="0.3">
      <c r="A219" s="422" t="s">
        <v>407</v>
      </c>
      <c r="B219" s="423" t="s">
        <v>408</v>
      </c>
      <c r="C219" s="424" t="s">
        <v>412</v>
      </c>
      <c r="D219" s="425" t="s">
        <v>672</v>
      </c>
      <c r="E219" s="424" t="s">
        <v>1667</v>
      </c>
      <c r="F219" s="425" t="s">
        <v>1668</v>
      </c>
      <c r="G219" s="424" t="s">
        <v>1119</v>
      </c>
      <c r="H219" s="424" t="s">
        <v>1120</v>
      </c>
      <c r="I219" s="426">
        <v>218.99</v>
      </c>
      <c r="J219" s="426">
        <v>1</v>
      </c>
      <c r="K219" s="427">
        <v>218.99</v>
      </c>
    </row>
    <row r="220" spans="1:11" ht="14.4" customHeight="1" x14ac:dyDescent="0.3">
      <c r="A220" s="422" t="s">
        <v>407</v>
      </c>
      <c r="B220" s="423" t="s">
        <v>408</v>
      </c>
      <c r="C220" s="424" t="s">
        <v>412</v>
      </c>
      <c r="D220" s="425" t="s">
        <v>672</v>
      </c>
      <c r="E220" s="424" t="s">
        <v>1667</v>
      </c>
      <c r="F220" s="425" t="s">
        <v>1668</v>
      </c>
      <c r="G220" s="424" t="s">
        <v>1121</v>
      </c>
      <c r="H220" s="424" t="s">
        <v>1122</v>
      </c>
      <c r="I220" s="426">
        <v>232.32</v>
      </c>
      <c r="J220" s="426">
        <v>1</v>
      </c>
      <c r="K220" s="427">
        <v>232.32</v>
      </c>
    </row>
    <row r="221" spans="1:11" ht="14.4" customHeight="1" x14ac:dyDescent="0.3">
      <c r="A221" s="422" t="s">
        <v>407</v>
      </c>
      <c r="B221" s="423" t="s">
        <v>408</v>
      </c>
      <c r="C221" s="424" t="s">
        <v>412</v>
      </c>
      <c r="D221" s="425" t="s">
        <v>672</v>
      </c>
      <c r="E221" s="424" t="s">
        <v>1667</v>
      </c>
      <c r="F221" s="425" t="s">
        <v>1668</v>
      </c>
      <c r="G221" s="424" t="s">
        <v>1123</v>
      </c>
      <c r="H221" s="424" t="s">
        <v>1124</v>
      </c>
      <c r="I221" s="426">
        <v>3560</v>
      </c>
      <c r="J221" s="426">
        <v>1</v>
      </c>
      <c r="K221" s="427">
        <v>3560</v>
      </c>
    </row>
    <row r="222" spans="1:11" ht="14.4" customHeight="1" x14ac:dyDescent="0.3">
      <c r="A222" s="422" t="s">
        <v>407</v>
      </c>
      <c r="B222" s="423" t="s">
        <v>408</v>
      </c>
      <c r="C222" s="424" t="s">
        <v>412</v>
      </c>
      <c r="D222" s="425" t="s">
        <v>672</v>
      </c>
      <c r="E222" s="424" t="s">
        <v>1667</v>
      </c>
      <c r="F222" s="425" t="s">
        <v>1668</v>
      </c>
      <c r="G222" s="424" t="s">
        <v>1125</v>
      </c>
      <c r="H222" s="424" t="s">
        <v>1126</v>
      </c>
      <c r="I222" s="426">
        <v>1.7</v>
      </c>
      <c r="J222" s="426">
        <v>400</v>
      </c>
      <c r="K222" s="427">
        <v>680</v>
      </c>
    </row>
    <row r="223" spans="1:11" ht="14.4" customHeight="1" x14ac:dyDescent="0.3">
      <c r="A223" s="422" t="s">
        <v>407</v>
      </c>
      <c r="B223" s="423" t="s">
        <v>408</v>
      </c>
      <c r="C223" s="424" t="s">
        <v>412</v>
      </c>
      <c r="D223" s="425" t="s">
        <v>672</v>
      </c>
      <c r="E223" s="424" t="s">
        <v>1667</v>
      </c>
      <c r="F223" s="425" t="s">
        <v>1668</v>
      </c>
      <c r="G223" s="424" t="s">
        <v>1127</v>
      </c>
      <c r="H223" s="424" t="s">
        <v>1128</v>
      </c>
      <c r="I223" s="426">
        <v>566.5</v>
      </c>
      <c r="J223" s="426">
        <v>1</v>
      </c>
      <c r="K223" s="427">
        <v>566.5</v>
      </c>
    </row>
    <row r="224" spans="1:11" ht="14.4" customHeight="1" x14ac:dyDescent="0.3">
      <c r="A224" s="422" t="s">
        <v>407</v>
      </c>
      <c r="B224" s="423" t="s">
        <v>408</v>
      </c>
      <c r="C224" s="424" t="s">
        <v>412</v>
      </c>
      <c r="D224" s="425" t="s">
        <v>672</v>
      </c>
      <c r="E224" s="424" t="s">
        <v>1667</v>
      </c>
      <c r="F224" s="425" t="s">
        <v>1668</v>
      </c>
      <c r="G224" s="424" t="s">
        <v>1129</v>
      </c>
      <c r="H224" s="424" t="s">
        <v>1130</v>
      </c>
      <c r="I224" s="426">
        <v>94.01</v>
      </c>
      <c r="J224" s="426">
        <v>10</v>
      </c>
      <c r="K224" s="427">
        <v>940.06</v>
      </c>
    </row>
    <row r="225" spans="1:11" ht="14.4" customHeight="1" x14ac:dyDescent="0.3">
      <c r="A225" s="422" t="s">
        <v>407</v>
      </c>
      <c r="B225" s="423" t="s">
        <v>408</v>
      </c>
      <c r="C225" s="424" t="s">
        <v>412</v>
      </c>
      <c r="D225" s="425" t="s">
        <v>672</v>
      </c>
      <c r="E225" s="424" t="s">
        <v>1667</v>
      </c>
      <c r="F225" s="425" t="s">
        <v>1668</v>
      </c>
      <c r="G225" s="424" t="s">
        <v>1131</v>
      </c>
      <c r="H225" s="424" t="s">
        <v>1132</v>
      </c>
      <c r="I225" s="426">
        <v>266.2</v>
      </c>
      <c r="J225" s="426">
        <v>23</v>
      </c>
      <c r="K225" s="427">
        <v>6122.6</v>
      </c>
    </row>
    <row r="226" spans="1:11" ht="14.4" customHeight="1" x14ac:dyDescent="0.3">
      <c r="A226" s="422" t="s">
        <v>407</v>
      </c>
      <c r="B226" s="423" t="s">
        <v>408</v>
      </c>
      <c r="C226" s="424" t="s">
        <v>412</v>
      </c>
      <c r="D226" s="425" t="s">
        <v>672</v>
      </c>
      <c r="E226" s="424" t="s">
        <v>1667</v>
      </c>
      <c r="F226" s="425" t="s">
        <v>1668</v>
      </c>
      <c r="G226" s="424" t="s">
        <v>1133</v>
      </c>
      <c r="H226" s="424" t="s">
        <v>1134</v>
      </c>
      <c r="I226" s="426">
        <v>570.45000000000005</v>
      </c>
      <c r="J226" s="426">
        <v>1</v>
      </c>
      <c r="K226" s="427">
        <v>570.45000000000005</v>
      </c>
    </row>
    <row r="227" spans="1:11" ht="14.4" customHeight="1" x14ac:dyDescent="0.3">
      <c r="A227" s="422" t="s">
        <v>407</v>
      </c>
      <c r="B227" s="423" t="s">
        <v>408</v>
      </c>
      <c r="C227" s="424" t="s">
        <v>412</v>
      </c>
      <c r="D227" s="425" t="s">
        <v>672</v>
      </c>
      <c r="E227" s="424" t="s">
        <v>1667</v>
      </c>
      <c r="F227" s="425" t="s">
        <v>1668</v>
      </c>
      <c r="G227" s="424" t="s">
        <v>1135</v>
      </c>
      <c r="H227" s="424" t="s">
        <v>1136</v>
      </c>
      <c r="I227" s="426">
        <v>589</v>
      </c>
      <c r="J227" s="426">
        <v>2</v>
      </c>
      <c r="K227" s="427">
        <v>1178</v>
      </c>
    </row>
    <row r="228" spans="1:11" ht="14.4" customHeight="1" x14ac:dyDescent="0.3">
      <c r="A228" s="422" t="s">
        <v>407</v>
      </c>
      <c r="B228" s="423" t="s">
        <v>408</v>
      </c>
      <c r="C228" s="424" t="s">
        <v>412</v>
      </c>
      <c r="D228" s="425" t="s">
        <v>672</v>
      </c>
      <c r="E228" s="424" t="s">
        <v>1667</v>
      </c>
      <c r="F228" s="425" t="s">
        <v>1668</v>
      </c>
      <c r="G228" s="424" t="s">
        <v>1137</v>
      </c>
      <c r="H228" s="424" t="s">
        <v>1138</v>
      </c>
      <c r="I228" s="426">
        <v>4168.45</v>
      </c>
      <c r="J228" s="426">
        <v>1</v>
      </c>
      <c r="K228" s="427">
        <v>4168.45</v>
      </c>
    </row>
    <row r="229" spans="1:11" ht="14.4" customHeight="1" x14ac:dyDescent="0.3">
      <c r="A229" s="422" t="s">
        <v>407</v>
      </c>
      <c r="B229" s="423" t="s">
        <v>408</v>
      </c>
      <c r="C229" s="424" t="s">
        <v>412</v>
      </c>
      <c r="D229" s="425" t="s">
        <v>672</v>
      </c>
      <c r="E229" s="424" t="s">
        <v>1667</v>
      </c>
      <c r="F229" s="425" t="s">
        <v>1668</v>
      </c>
      <c r="G229" s="424" t="s">
        <v>1139</v>
      </c>
      <c r="H229" s="424" t="s">
        <v>1140</v>
      </c>
      <c r="I229" s="426">
        <v>1012</v>
      </c>
      <c r="J229" s="426">
        <v>4</v>
      </c>
      <c r="K229" s="427">
        <v>4048</v>
      </c>
    </row>
    <row r="230" spans="1:11" ht="14.4" customHeight="1" x14ac:dyDescent="0.3">
      <c r="A230" s="422" t="s">
        <v>407</v>
      </c>
      <c r="B230" s="423" t="s">
        <v>408</v>
      </c>
      <c r="C230" s="424" t="s">
        <v>412</v>
      </c>
      <c r="D230" s="425" t="s">
        <v>672</v>
      </c>
      <c r="E230" s="424" t="s">
        <v>1667</v>
      </c>
      <c r="F230" s="425" t="s">
        <v>1668</v>
      </c>
      <c r="G230" s="424" t="s">
        <v>1141</v>
      </c>
      <c r="H230" s="424" t="s">
        <v>1142</v>
      </c>
      <c r="I230" s="426">
        <v>25.72</v>
      </c>
      <c r="J230" s="426">
        <v>125</v>
      </c>
      <c r="K230" s="427">
        <v>3215</v>
      </c>
    </row>
    <row r="231" spans="1:11" ht="14.4" customHeight="1" x14ac:dyDescent="0.3">
      <c r="A231" s="422" t="s">
        <v>407</v>
      </c>
      <c r="B231" s="423" t="s">
        <v>408</v>
      </c>
      <c r="C231" s="424" t="s">
        <v>412</v>
      </c>
      <c r="D231" s="425" t="s">
        <v>672</v>
      </c>
      <c r="E231" s="424" t="s">
        <v>1667</v>
      </c>
      <c r="F231" s="425" t="s">
        <v>1668</v>
      </c>
      <c r="G231" s="424" t="s">
        <v>1143</v>
      </c>
      <c r="H231" s="424" t="s">
        <v>1144</v>
      </c>
      <c r="I231" s="426">
        <v>548</v>
      </c>
      <c r="J231" s="426">
        <v>2</v>
      </c>
      <c r="K231" s="427">
        <v>1096</v>
      </c>
    </row>
    <row r="232" spans="1:11" ht="14.4" customHeight="1" x14ac:dyDescent="0.3">
      <c r="A232" s="422" t="s">
        <v>407</v>
      </c>
      <c r="B232" s="423" t="s">
        <v>408</v>
      </c>
      <c r="C232" s="424" t="s">
        <v>412</v>
      </c>
      <c r="D232" s="425" t="s">
        <v>672</v>
      </c>
      <c r="E232" s="424" t="s">
        <v>1667</v>
      </c>
      <c r="F232" s="425" t="s">
        <v>1668</v>
      </c>
      <c r="G232" s="424" t="s">
        <v>1145</v>
      </c>
      <c r="H232" s="424" t="s">
        <v>1146</v>
      </c>
      <c r="I232" s="426">
        <v>141.57</v>
      </c>
      <c r="J232" s="426">
        <v>20</v>
      </c>
      <c r="K232" s="427">
        <v>2831.4</v>
      </c>
    </row>
    <row r="233" spans="1:11" ht="14.4" customHeight="1" x14ac:dyDescent="0.3">
      <c r="A233" s="422" t="s">
        <v>407</v>
      </c>
      <c r="B233" s="423" t="s">
        <v>408</v>
      </c>
      <c r="C233" s="424" t="s">
        <v>412</v>
      </c>
      <c r="D233" s="425" t="s">
        <v>672</v>
      </c>
      <c r="E233" s="424" t="s">
        <v>1667</v>
      </c>
      <c r="F233" s="425" t="s">
        <v>1668</v>
      </c>
      <c r="G233" s="424" t="s">
        <v>1147</v>
      </c>
      <c r="H233" s="424" t="s">
        <v>1148</v>
      </c>
      <c r="I233" s="426">
        <v>3345.3</v>
      </c>
      <c r="J233" s="426">
        <v>3</v>
      </c>
      <c r="K233" s="427">
        <v>10035.900000000001</v>
      </c>
    </row>
    <row r="234" spans="1:11" ht="14.4" customHeight="1" x14ac:dyDescent="0.3">
      <c r="A234" s="422" t="s">
        <v>407</v>
      </c>
      <c r="B234" s="423" t="s">
        <v>408</v>
      </c>
      <c r="C234" s="424" t="s">
        <v>412</v>
      </c>
      <c r="D234" s="425" t="s">
        <v>672</v>
      </c>
      <c r="E234" s="424" t="s">
        <v>1667</v>
      </c>
      <c r="F234" s="425" t="s">
        <v>1668</v>
      </c>
      <c r="G234" s="424" t="s">
        <v>1149</v>
      </c>
      <c r="H234" s="424" t="s">
        <v>1150</v>
      </c>
      <c r="I234" s="426">
        <v>459.81</v>
      </c>
      <c r="J234" s="426">
        <v>1</v>
      </c>
      <c r="K234" s="427">
        <v>459.81</v>
      </c>
    </row>
    <row r="235" spans="1:11" ht="14.4" customHeight="1" x14ac:dyDescent="0.3">
      <c r="A235" s="422" t="s">
        <v>407</v>
      </c>
      <c r="B235" s="423" t="s">
        <v>408</v>
      </c>
      <c r="C235" s="424" t="s">
        <v>412</v>
      </c>
      <c r="D235" s="425" t="s">
        <v>672</v>
      </c>
      <c r="E235" s="424" t="s">
        <v>1667</v>
      </c>
      <c r="F235" s="425" t="s">
        <v>1668</v>
      </c>
      <c r="G235" s="424" t="s">
        <v>1151</v>
      </c>
      <c r="H235" s="424" t="s">
        <v>1152</v>
      </c>
      <c r="I235" s="426">
        <v>570.45000000000005</v>
      </c>
      <c r="J235" s="426">
        <v>1</v>
      </c>
      <c r="K235" s="427">
        <v>570.45000000000005</v>
      </c>
    </row>
    <row r="236" spans="1:11" ht="14.4" customHeight="1" x14ac:dyDescent="0.3">
      <c r="A236" s="422" t="s">
        <v>407</v>
      </c>
      <c r="B236" s="423" t="s">
        <v>408</v>
      </c>
      <c r="C236" s="424" t="s">
        <v>412</v>
      </c>
      <c r="D236" s="425" t="s">
        <v>672</v>
      </c>
      <c r="E236" s="424" t="s">
        <v>1667</v>
      </c>
      <c r="F236" s="425" t="s">
        <v>1668</v>
      </c>
      <c r="G236" s="424" t="s">
        <v>1153</v>
      </c>
      <c r="H236" s="424" t="s">
        <v>1154</v>
      </c>
      <c r="I236" s="426">
        <v>570.45000000000005</v>
      </c>
      <c r="J236" s="426">
        <v>1</v>
      </c>
      <c r="K236" s="427">
        <v>570.45000000000005</v>
      </c>
    </row>
    <row r="237" spans="1:11" ht="14.4" customHeight="1" x14ac:dyDescent="0.3">
      <c r="A237" s="422" t="s">
        <v>407</v>
      </c>
      <c r="B237" s="423" t="s">
        <v>408</v>
      </c>
      <c r="C237" s="424" t="s">
        <v>412</v>
      </c>
      <c r="D237" s="425" t="s">
        <v>672</v>
      </c>
      <c r="E237" s="424" t="s">
        <v>1667</v>
      </c>
      <c r="F237" s="425" t="s">
        <v>1668</v>
      </c>
      <c r="G237" s="424" t="s">
        <v>1155</v>
      </c>
      <c r="H237" s="424" t="s">
        <v>1156</v>
      </c>
      <c r="I237" s="426">
        <v>570.495</v>
      </c>
      <c r="J237" s="426">
        <v>3</v>
      </c>
      <c r="K237" s="427">
        <v>1711.53</v>
      </c>
    </row>
    <row r="238" spans="1:11" ht="14.4" customHeight="1" x14ac:dyDescent="0.3">
      <c r="A238" s="422" t="s">
        <v>407</v>
      </c>
      <c r="B238" s="423" t="s">
        <v>408</v>
      </c>
      <c r="C238" s="424" t="s">
        <v>412</v>
      </c>
      <c r="D238" s="425" t="s">
        <v>672</v>
      </c>
      <c r="E238" s="424" t="s">
        <v>1667</v>
      </c>
      <c r="F238" s="425" t="s">
        <v>1668</v>
      </c>
      <c r="G238" s="424" t="s">
        <v>1157</v>
      </c>
      <c r="H238" s="424" t="s">
        <v>1158</v>
      </c>
      <c r="I238" s="426">
        <v>570.495</v>
      </c>
      <c r="J238" s="426">
        <v>3</v>
      </c>
      <c r="K238" s="427">
        <v>1711.53</v>
      </c>
    </row>
    <row r="239" spans="1:11" ht="14.4" customHeight="1" x14ac:dyDescent="0.3">
      <c r="A239" s="422" t="s">
        <v>407</v>
      </c>
      <c r="B239" s="423" t="s">
        <v>408</v>
      </c>
      <c r="C239" s="424" t="s">
        <v>412</v>
      </c>
      <c r="D239" s="425" t="s">
        <v>672</v>
      </c>
      <c r="E239" s="424" t="s">
        <v>1667</v>
      </c>
      <c r="F239" s="425" t="s">
        <v>1668</v>
      </c>
      <c r="G239" s="424" t="s">
        <v>1159</v>
      </c>
      <c r="H239" s="424" t="s">
        <v>1160</v>
      </c>
      <c r="I239" s="426">
        <v>799</v>
      </c>
      <c r="J239" s="426">
        <v>2</v>
      </c>
      <c r="K239" s="427">
        <v>1598</v>
      </c>
    </row>
    <row r="240" spans="1:11" ht="14.4" customHeight="1" x14ac:dyDescent="0.3">
      <c r="A240" s="422" t="s">
        <v>407</v>
      </c>
      <c r="B240" s="423" t="s">
        <v>408</v>
      </c>
      <c r="C240" s="424" t="s">
        <v>412</v>
      </c>
      <c r="D240" s="425" t="s">
        <v>672</v>
      </c>
      <c r="E240" s="424" t="s">
        <v>1667</v>
      </c>
      <c r="F240" s="425" t="s">
        <v>1668</v>
      </c>
      <c r="G240" s="424" t="s">
        <v>1161</v>
      </c>
      <c r="H240" s="424" t="s">
        <v>1162</v>
      </c>
      <c r="I240" s="426">
        <v>1150</v>
      </c>
      <c r="J240" s="426">
        <v>1</v>
      </c>
      <c r="K240" s="427">
        <v>1150</v>
      </c>
    </row>
    <row r="241" spans="1:11" ht="14.4" customHeight="1" x14ac:dyDescent="0.3">
      <c r="A241" s="422" t="s">
        <v>407</v>
      </c>
      <c r="B241" s="423" t="s">
        <v>408</v>
      </c>
      <c r="C241" s="424" t="s">
        <v>412</v>
      </c>
      <c r="D241" s="425" t="s">
        <v>672</v>
      </c>
      <c r="E241" s="424" t="s">
        <v>1667</v>
      </c>
      <c r="F241" s="425" t="s">
        <v>1668</v>
      </c>
      <c r="G241" s="424" t="s">
        <v>1163</v>
      </c>
      <c r="H241" s="424" t="s">
        <v>1164</v>
      </c>
      <c r="I241" s="426">
        <v>1150</v>
      </c>
      <c r="J241" s="426">
        <v>1</v>
      </c>
      <c r="K241" s="427">
        <v>1150</v>
      </c>
    </row>
    <row r="242" spans="1:11" ht="14.4" customHeight="1" x14ac:dyDescent="0.3">
      <c r="A242" s="422" t="s">
        <v>407</v>
      </c>
      <c r="B242" s="423" t="s">
        <v>408</v>
      </c>
      <c r="C242" s="424" t="s">
        <v>412</v>
      </c>
      <c r="D242" s="425" t="s">
        <v>672</v>
      </c>
      <c r="E242" s="424" t="s">
        <v>1667</v>
      </c>
      <c r="F242" s="425" t="s">
        <v>1668</v>
      </c>
      <c r="G242" s="424" t="s">
        <v>1165</v>
      </c>
      <c r="H242" s="424" t="s">
        <v>1166</v>
      </c>
      <c r="I242" s="426">
        <v>4050.01</v>
      </c>
      <c r="J242" s="426">
        <v>1</v>
      </c>
      <c r="K242" s="427">
        <v>4050.01</v>
      </c>
    </row>
    <row r="243" spans="1:11" ht="14.4" customHeight="1" x14ac:dyDescent="0.3">
      <c r="A243" s="422" t="s">
        <v>407</v>
      </c>
      <c r="B243" s="423" t="s">
        <v>408</v>
      </c>
      <c r="C243" s="424" t="s">
        <v>412</v>
      </c>
      <c r="D243" s="425" t="s">
        <v>672</v>
      </c>
      <c r="E243" s="424" t="s">
        <v>1667</v>
      </c>
      <c r="F243" s="425" t="s">
        <v>1668</v>
      </c>
      <c r="G243" s="424" t="s">
        <v>1167</v>
      </c>
      <c r="H243" s="424" t="s">
        <v>1168</v>
      </c>
      <c r="I243" s="426">
        <v>799</v>
      </c>
      <c r="J243" s="426">
        <v>2</v>
      </c>
      <c r="K243" s="427">
        <v>1598</v>
      </c>
    </row>
    <row r="244" spans="1:11" ht="14.4" customHeight="1" x14ac:dyDescent="0.3">
      <c r="A244" s="422" t="s">
        <v>407</v>
      </c>
      <c r="B244" s="423" t="s">
        <v>408</v>
      </c>
      <c r="C244" s="424" t="s">
        <v>412</v>
      </c>
      <c r="D244" s="425" t="s">
        <v>672</v>
      </c>
      <c r="E244" s="424" t="s">
        <v>1667</v>
      </c>
      <c r="F244" s="425" t="s">
        <v>1668</v>
      </c>
      <c r="G244" s="424" t="s">
        <v>1169</v>
      </c>
      <c r="H244" s="424" t="s">
        <v>1170</v>
      </c>
      <c r="I244" s="426">
        <v>144.15</v>
      </c>
      <c r="J244" s="426">
        <v>10</v>
      </c>
      <c r="K244" s="427">
        <v>1441.5</v>
      </c>
    </row>
    <row r="245" spans="1:11" ht="14.4" customHeight="1" x14ac:dyDescent="0.3">
      <c r="A245" s="422" t="s">
        <v>407</v>
      </c>
      <c r="B245" s="423" t="s">
        <v>408</v>
      </c>
      <c r="C245" s="424" t="s">
        <v>412</v>
      </c>
      <c r="D245" s="425" t="s">
        <v>672</v>
      </c>
      <c r="E245" s="424" t="s">
        <v>1667</v>
      </c>
      <c r="F245" s="425" t="s">
        <v>1668</v>
      </c>
      <c r="G245" s="424" t="s">
        <v>1171</v>
      </c>
      <c r="H245" s="424" t="s">
        <v>1172</v>
      </c>
      <c r="I245" s="426">
        <v>743.07</v>
      </c>
      <c r="J245" s="426">
        <v>4</v>
      </c>
      <c r="K245" s="427">
        <v>2972.28</v>
      </c>
    </row>
    <row r="246" spans="1:11" ht="14.4" customHeight="1" x14ac:dyDescent="0.3">
      <c r="A246" s="422" t="s">
        <v>407</v>
      </c>
      <c r="B246" s="423" t="s">
        <v>408</v>
      </c>
      <c r="C246" s="424" t="s">
        <v>412</v>
      </c>
      <c r="D246" s="425" t="s">
        <v>672</v>
      </c>
      <c r="E246" s="424" t="s">
        <v>1667</v>
      </c>
      <c r="F246" s="425" t="s">
        <v>1668</v>
      </c>
      <c r="G246" s="424" t="s">
        <v>1173</v>
      </c>
      <c r="H246" s="424" t="s">
        <v>1174</v>
      </c>
      <c r="I246" s="426">
        <v>743.07</v>
      </c>
      <c r="J246" s="426">
        <v>4</v>
      </c>
      <c r="K246" s="427">
        <v>2972.28</v>
      </c>
    </row>
    <row r="247" spans="1:11" ht="14.4" customHeight="1" x14ac:dyDescent="0.3">
      <c r="A247" s="422" t="s">
        <v>407</v>
      </c>
      <c r="B247" s="423" t="s">
        <v>408</v>
      </c>
      <c r="C247" s="424" t="s">
        <v>412</v>
      </c>
      <c r="D247" s="425" t="s">
        <v>672</v>
      </c>
      <c r="E247" s="424" t="s">
        <v>1667</v>
      </c>
      <c r="F247" s="425" t="s">
        <v>1668</v>
      </c>
      <c r="G247" s="424" t="s">
        <v>1175</v>
      </c>
      <c r="H247" s="424" t="s">
        <v>1176</v>
      </c>
      <c r="I247" s="426">
        <v>743.07</v>
      </c>
      <c r="J247" s="426">
        <v>2</v>
      </c>
      <c r="K247" s="427">
        <v>1486.14</v>
      </c>
    </row>
    <row r="248" spans="1:11" ht="14.4" customHeight="1" x14ac:dyDescent="0.3">
      <c r="A248" s="422" t="s">
        <v>407</v>
      </c>
      <c r="B248" s="423" t="s">
        <v>408</v>
      </c>
      <c r="C248" s="424" t="s">
        <v>412</v>
      </c>
      <c r="D248" s="425" t="s">
        <v>672</v>
      </c>
      <c r="E248" s="424" t="s">
        <v>1667</v>
      </c>
      <c r="F248" s="425" t="s">
        <v>1668</v>
      </c>
      <c r="G248" s="424" t="s">
        <v>1177</v>
      </c>
      <c r="H248" s="424" t="s">
        <v>1178</v>
      </c>
      <c r="I248" s="426">
        <v>144.15</v>
      </c>
      <c r="J248" s="426">
        <v>10</v>
      </c>
      <c r="K248" s="427">
        <v>1441.5</v>
      </c>
    </row>
    <row r="249" spans="1:11" ht="14.4" customHeight="1" x14ac:dyDescent="0.3">
      <c r="A249" s="422" t="s">
        <v>407</v>
      </c>
      <c r="B249" s="423" t="s">
        <v>408</v>
      </c>
      <c r="C249" s="424" t="s">
        <v>412</v>
      </c>
      <c r="D249" s="425" t="s">
        <v>672</v>
      </c>
      <c r="E249" s="424" t="s">
        <v>1667</v>
      </c>
      <c r="F249" s="425" t="s">
        <v>1668</v>
      </c>
      <c r="G249" s="424" t="s">
        <v>1179</v>
      </c>
      <c r="H249" s="424" t="s">
        <v>1180</v>
      </c>
      <c r="I249" s="426">
        <v>562.64</v>
      </c>
      <c r="J249" s="426">
        <v>4</v>
      </c>
      <c r="K249" s="427">
        <v>2250.5500000000002</v>
      </c>
    </row>
    <row r="250" spans="1:11" ht="14.4" customHeight="1" x14ac:dyDescent="0.3">
      <c r="A250" s="422" t="s">
        <v>407</v>
      </c>
      <c r="B250" s="423" t="s">
        <v>408</v>
      </c>
      <c r="C250" s="424" t="s">
        <v>412</v>
      </c>
      <c r="D250" s="425" t="s">
        <v>672</v>
      </c>
      <c r="E250" s="424" t="s">
        <v>1667</v>
      </c>
      <c r="F250" s="425" t="s">
        <v>1668</v>
      </c>
      <c r="G250" s="424" t="s">
        <v>1181</v>
      </c>
      <c r="H250" s="424" t="s">
        <v>1182</v>
      </c>
      <c r="I250" s="426">
        <v>698.17000000000007</v>
      </c>
      <c r="J250" s="426">
        <v>3</v>
      </c>
      <c r="K250" s="427">
        <v>2223.98</v>
      </c>
    </row>
    <row r="251" spans="1:11" ht="14.4" customHeight="1" x14ac:dyDescent="0.3">
      <c r="A251" s="422" t="s">
        <v>407</v>
      </c>
      <c r="B251" s="423" t="s">
        <v>408</v>
      </c>
      <c r="C251" s="424" t="s">
        <v>412</v>
      </c>
      <c r="D251" s="425" t="s">
        <v>672</v>
      </c>
      <c r="E251" s="424" t="s">
        <v>1667</v>
      </c>
      <c r="F251" s="425" t="s">
        <v>1668</v>
      </c>
      <c r="G251" s="424" t="s">
        <v>1183</v>
      </c>
      <c r="H251" s="424" t="s">
        <v>1184</v>
      </c>
      <c r="I251" s="426">
        <v>28.8</v>
      </c>
      <c r="J251" s="426">
        <v>50</v>
      </c>
      <c r="K251" s="427">
        <v>1439.9</v>
      </c>
    </row>
    <row r="252" spans="1:11" ht="14.4" customHeight="1" x14ac:dyDescent="0.3">
      <c r="A252" s="422" t="s">
        <v>407</v>
      </c>
      <c r="B252" s="423" t="s">
        <v>408</v>
      </c>
      <c r="C252" s="424" t="s">
        <v>412</v>
      </c>
      <c r="D252" s="425" t="s">
        <v>672</v>
      </c>
      <c r="E252" s="424" t="s">
        <v>1667</v>
      </c>
      <c r="F252" s="425" t="s">
        <v>1668</v>
      </c>
      <c r="G252" s="424" t="s">
        <v>1185</v>
      </c>
      <c r="H252" s="424" t="s">
        <v>1186</v>
      </c>
      <c r="I252" s="426">
        <v>713.99</v>
      </c>
      <c r="J252" s="426">
        <v>10</v>
      </c>
      <c r="K252" s="427">
        <v>7139.89</v>
      </c>
    </row>
    <row r="253" spans="1:11" ht="14.4" customHeight="1" x14ac:dyDescent="0.3">
      <c r="A253" s="422" t="s">
        <v>407</v>
      </c>
      <c r="B253" s="423" t="s">
        <v>408</v>
      </c>
      <c r="C253" s="424" t="s">
        <v>412</v>
      </c>
      <c r="D253" s="425" t="s">
        <v>672</v>
      </c>
      <c r="E253" s="424" t="s">
        <v>1667</v>
      </c>
      <c r="F253" s="425" t="s">
        <v>1668</v>
      </c>
      <c r="G253" s="424" t="s">
        <v>1187</v>
      </c>
      <c r="H253" s="424" t="s">
        <v>1188</v>
      </c>
      <c r="I253" s="426">
        <v>412.98</v>
      </c>
      <c r="J253" s="426">
        <v>3</v>
      </c>
      <c r="K253" s="427">
        <v>1238.95</v>
      </c>
    </row>
    <row r="254" spans="1:11" ht="14.4" customHeight="1" x14ac:dyDescent="0.3">
      <c r="A254" s="422" t="s">
        <v>407</v>
      </c>
      <c r="B254" s="423" t="s">
        <v>408</v>
      </c>
      <c r="C254" s="424" t="s">
        <v>412</v>
      </c>
      <c r="D254" s="425" t="s">
        <v>672</v>
      </c>
      <c r="E254" s="424" t="s">
        <v>1667</v>
      </c>
      <c r="F254" s="425" t="s">
        <v>1668</v>
      </c>
      <c r="G254" s="424" t="s">
        <v>1189</v>
      </c>
      <c r="H254" s="424" t="s">
        <v>1190</v>
      </c>
      <c r="I254" s="426">
        <v>1230</v>
      </c>
      <c r="J254" s="426">
        <v>1</v>
      </c>
      <c r="K254" s="427">
        <v>1230</v>
      </c>
    </row>
    <row r="255" spans="1:11" ht="14.4" customHeight="1" x14ac:dyDescent="0.3">
      <c r="A255" s="422" t="s">
        <v>407</v>
      </c>
      <c r="B255" s="423" t="s">
        <v>408</v>
      </c>
      <c r="C255" s="424" t="s">
        <v>412</v>
      </c>
      <c r="D255" s="425" t="s">
        <v>672</v>
      </c>
      <c r="E255" s="424" t="s">
        <v>1667</v>
      </c>
      <c r="F255" s="425" t="s">
        <v>1668</v>
      </c>
      <c r="G255" s="424" t="s">
        <v>1191</v>
      </c>
      <c r="H255" s="424" t="s">
        <v>1192</v>
      </c>
      <c r="I255" s="426">
        <v>275.88</v>
      </c>
      <c r="J255" s="426">
        <v>4</v>
      </c>
      <c r="K255" s="427">
        <v>1103.52</v>
      </c>
    </row>
    <row r="256" spans="1:11" ht="14.4" customHeight="1" x14ac:dyDescent="0.3">
      <c r="A256" s="422" t="s">
        <v>407</v>
      </c>
      <c r="B256" s="423" t="s">
        <v>408</v>
      </c>
      <c r="C256" s="424" t="s">
        <v>412</v>
      </c>
      <c r="D256" s="425" t="s">
        <v>672</v>
      </c>
      <c r="E256" s="424" t="s">
        <v>1667</v>
      </c>
      <c r="F256" s="425" t="s">
        <v>1668</v>
      </c>
      <c r="G256" s="424" t="s">
        <v>1193</v>
      </c>
      <c r="H256" s="424" t="s">
        <v>1194</v>
      </c>
      <c r="I256" s="426">
        <v>1772</v>
      </c>
      <c r="J256" s="426">
        <v>1</v>
      </c>
      <c r="K256" s="427">
        <v>1772</v>
      </c>
    </row>
    <row r="257" spans="1:11" ht="14.4" customHeight="1" x14ac:dyDescent="0.3">
      <c r="A257" s="422" t="s">
        <v>407</v>
      </c>
      <c r="B257" s="423" t="s">
        <v>408</v>
      </c>
      <c r="C257" s="424" t="s">
        <v>412</v>
      </c>
      <c r="D257" s="425" t="s">
        <v>672</v>
      </c>
      <c r="E257" s="424" t="s">
        <v>1667</v>
      </c>
      <c r="F257" s="425" t="s">
        <v>1668</v>
      </c>
      <c r="G257" s="424" t="s">
        <v>1195</v>
      </c>
      <c r="H257" s="424" t="s">
        <v>1196</v>
      </c>
      <c r="I257" s="426">
        <v>868</v>
      </c>
      <c r="J257" s="426">
        <v>1</v>
      </c>
      <c r="K257" s="427">
        <v>868</v>
      </c>
    </row>
    <row r="258" spans="1:11" ht="14.4" customHeight="1" x14ac:dyDescent="0.3">
      <c r="A258" s="422" t="s">
        <v>407</v>
      </c>
      <c r="B258" s="423" t="s">
        <v>408</v>
      </c>
      <c r="C258" s="424" t="s">
        <v>412</v>
      </c>
      <c r="D258" s="425" t="s">
        <v>672</v>
      </c>
      <c r="E258" s="424" t="s">
        <v>1667</v>
      </c>
      <c r="F258" s="425" t="s">
        <v>1668</v>
      </c>
      <c r="G258" s="424" t="s">
        <v>1197</v>
      </c>
      <c r="H258" s="424" t="s">
        <v>1198</v>
      </c>
      <c r="I258" s="426">
        <v>615.08333333333337</v>
      </c>
      <c r="J258" s="426">
        <v>4</v>
      </c>
      <c r="K258" s="427">
        <v>2444.2000000000003</v>
      </c>
    </row>
    <row r="259" spans="1:11" ht="14.4" customHeight="1" x14ac:dyDescent="0.3">
      <c r="A259" s="422" t="s">
        <v>407</v>
      </c>
      <c r="B259" s="423" t="s">
        <v>408</v>
      </c>
      <c r="C259" s="424" t="s">
        <v>412</v>
      </c>
      <c r="D259" s="425" t="s">
        <v>672</v>
      </c>
      <c r="E259" s="424" t="s">
        <v>1667</v>
      </c>
      <c r="F259" s="425" t="s">
        <v>1668</v>
      </c>
      <c r="G259" s="424" t="s">
        <v>1199</v>
      </c>
      <c r="H259" s="424" t="s">
        <v>1200</v>
      </c>
      <c r="I259" s="426">
        <v>846.94</v>
      </c>
      <c r="J259" s="426">
        <v>2</v>
      </c>
      <c r="K259" s="427">
        <v>1693.88</v>
      </c>
    </row>
    <row r="260" spans="1:11" ht="14.4" customHeight="1" x14ac:dyDescent="0.3">
      <c r="A260" s="422" t="s">
        <v>407</v>
      </c>
      <c r="B260" s="423" t="s">
        <v>408</v>
      </c>
      <c r="C260" s="424" t="s">
        <v>412</v>
      </c>
      <c r="D260" s="425" t="s">
        <v>672</v>
      </c>
      <c r="E260" s="424" t="s">
        <v>1667</v>
      </c>
      <c r="F260" s="425" t="s">
        <v>1668</v>
      </c>
      <c r="G260" s="424" t="s">
        <v>1201</v>
      </c>
      <c r="H260" s="424" t="s">
        <v>1202</v>
      </c>
      <c r="I260" s="426">
        <v>922.02</v>
      </c>
      <c r="J260" s="426">
        <v>1</v>
      </c>
      <c r="K260" s="427">
        <v>922.02</v>
      </c>
    </row>
    <row r="261" spans="1:11" ht="14.4" customHeight="1" x14ac:dyDescent="0.3">
      <c r="A261" s="422" t="s">
        <v>407</v>
      </c>
      <c r="B261" s="423" t="s">
        <v>408</v>
      </c>
      <c r="C261" s="424" t="s">
        <v>412</v>
      </c>
      <c r="D261" s="425" t="s">
        <v>672</v>
      </c>
      <c r="E261" s="424" t="s">
        <v>1667</v>
      </c>
      <c r="F261" s="425" t="s">
        <v>1668</v>
      </c>
      <c r="G261" s="424" t="s">
        <v>1203</v>
      </c>
      <c r="H261" s="424" t="s">
        <v>1204</v>
      </c>
      <c r="I261" s="426">
        <v>107.69</v>
      </c>
      <c r="J261" s="426">
        <v>25</v>
      </c>
      <c r="K261" s="427">
        <v>2692.25</v>
      </c>
    </row>
    <row r="262" spans="1:11" ht="14.4" customHeight="1" x14ac:dyDescent="0.3">
      <c r="A262" s="422" t="s">
        <v>407</v>
      </c>
      <c r="B262" s="423" t="s">
        <v>408</v>
      </c>
      <c r="C262" s="424" t="s">
        <v>412</v>
      </c>
      <c r="D262" s="425" t="s">
        <v>672</v>
      </c>
      <c r="E262" s="424" t="s">
        <v>1667</v>
      </c>
      <c r="F262" s="425" t="s">
        <v>1668</v>
      </c>
      <c r="G262" s="424" t="s">
        <v>1205</v>
      </c>
      <c r="H262" s="424" t="s">
        <v>1206</v>
      </c>
      <c r="I262" s="426">
        <v>748</v>
      </c>
      <c r="J262" s="426">
        <v>1</v>
      </c>
      <c r="K262" s="427">
        <v>748</v>
      </c>
    </row>
    <row r="263" spans="1:11" ht="14.4" customHeight="1" x14ac:dyDescent="0.3">
      <c r="A263" s="422" t="s">
        <v>407</v>
      </c>
      <c r="B263" s="423" t="s">
        <v>408</v>
      </c>
      <c r="C263" s="424" t="s">
        <v>412</v>
      </c>
      <c r="D263" s="425" t="s">
        <v>672</v>
      </c>
      <c r="E263" s="424" t="s">
        <v>1667</v>
      </c>
      <c r="F263" s="425" t="s">
        <v>1668</v>
      </c>
      <c r="G263" s="424" t="s">
        <v>1207</v>
      </c>
      <c r="H263" s="424" t="s">
        <v>1208</v>
      </c>
      <c r="I263" s="426">
        <v>1842</v>
      </c>
      <c r="J263" s="426">
        <v>1</v>
      </c>
      <c r="K263" s="427">
        <v>1842</v>
      </c>
    </row>
    <row r="264" spans="1:11" ht="14.4" customHeight="1" x14ac:dyDescent="0.3">
      <c r="A264" s="422" t="s">
        <v>407</v>
      </c>
      <c r="B264" s="423" t="s">
        <v>408</v>
      </c>
      <c r="C264" s="424" t="s">
        <v>412</v>
      </c>
      <c r="D264" s="425" t="s">
        <v>672</v>
      </c>
      <c r="E264" s="424" t="s">
        <v>1667</v>
      </c>
      <c r="F264" s="425" t="s">
        <v>1668</v>
      </c>
      <c r="G264" s="424" t="s">
        <v>1209</v>
      </c>
      <c r="H264" s="424" t="s">
        <v>1210</v>
      </c>
      <c r="I264" s="426">
        <v>748</v>
      </c>
      <c r="J264" s="426">
        <v>1</v>
      </c>
      <c r="K264" s="427">
        <v>748</v>
      </c>
    </row>
    <row r="265" spans="1:11" ht="14.4" customHeight="1" x14ac:dyDescent="0.3">
      <c r="A265" s="422" t="s">
        <v>407</v>
      </c>
      <c r="B265" s="423" t="s">
        <v>408</v>
      </c>
      <c r="C265" s="424" t="s">
        <v>412</v>
      </c>
      <c r="D265" s="425" t="s">
        <v>672</v>
      </c>
      <c r="E265" s="424" t="s">
        <v>1667</v>
      </c>
      <c r="F265" s="425" t="s">
        <v>1668</v>
      </c>
      <c r="G265" s="424" t="s">
        <v>1211</v>
      </c>
      <c r="H265" s="424" t="s">
        <v>1212</v>
      </c>
      <c r="I265" s="426">
        <v>38</v>
      </c>
      <c r="J265" s="426">
        <v>30</v>
      </c>
      <c r="K265" s="427">
        <v>1140</v>
      </c>
    </row>
    <row r="266" spans="1:11" ht="14.4" customHeight="1" x14ac:dyDescent="0.3">
      <c r="A266" s="422" t="s">
        <v>407</v>
      </c>
      <c r="B266" s="423" t="s">
        <v>408</v>
      </c>
      <c r="C266" s="424" t="s">
        <v>412</v>
      </c>
      <c r="D266" s="425" t="s">
        <v>672</v>
      </c>
      <c r="E266" s="424" t="s">
        <v>1667</v>
      </c>
      <c r="F266" s="425" t="s">
        <v>1668</v>
      </c>
      <c r="G266" s="424" t="s">
        <v>1213</v>
      </c>
      <c r="H266" s="424" t="s">
        <v>1214</v>
      </c>
      <c r="I266" s="426">
        <v>5.3833333333333329</v>
      </c>
      <c r="J266" s="426">
        <v>210</v>
      </c>
      <c r="K266" s="427">
        <v>1127.43</v>
      </c>
    </row>
    <row r="267" spans="1:11" ht="14.4" customHeight="1" x14ac:dyDescent="0.3">
      <c r="A267" s="422" t="s">
        <v>407</v>
      </c>
      <c r="B267" s="423" t="s">
        <v>408</v>
      </c>
      <c r="C267" s="424" t="s">
        <v>412</v>
      </c>
      <c r="D267" s="425" t="s">
        <v>672</v>
      </c>
      <c r="E267" s="424" t="s">
        <v>1667</v>
      </c>
      <c r="F267" s="425" t="s">
        <v>1668</v>
      </c>
      <c r="G267" s="424" t="s">
        <v>1215</v>
      </c>
      <c r="H267" s="424" t="s">
        <v>1216</v>
      </c>
      <c r="I267" s="426">
        <v>5.65</v>
      </c>
      <c r="J267" s="426">
        <v>60</v>
      </c>
      <c r="K267" s="427">
        <v>339.11</v>
      </c>
    </row>
    <row r="268" spans="1:11" ht="14.4" customHeight="1" x14ac:dyDescent="0.3">
      <c r="A268" s="422" t="s">
        <v>407</v>
      </c>
      <c r="B268" s="423" t="s">
        <v>408</v>
      </c>
      <c r="C268" s="424" t="s">
        <v>412</v>
      </c>
      <c r="D268" s="425" t="s">
        <v>672</v>
      </c>
      <c r="E268" s="424" t="s">
        <v>1667</v>
      </c>
      <c r="F268" s="425" t="s">
        <v>1668</v>
      </c>
      <c r="G268" s="424" t="s">
        <v>1217</v>
      </c>
      <c r="H268" s="424" t="s">
        <v>1218</v>
      </c>
      <c r="I268" s="426">
        <v>5.4019999999999992</v>
      </c>
      <c r="J268" s="426">
        <v>330</v>
      </c>
      <c r="K268" s="427">
        <v>1778.88</v>
      </c>
    </row>
    <row r="269" spans="1:11" ht="14.4" customHeight="1" x14ac:dyDescent="0.3">
      <c r="A269" s="422" t="s">
        <v>407</v>
      </c>
      <c r="B269" s="423" t="s">
        <v>408</v>
      </c>
      <c r="C269" s="424" t="s">
        <v>412</v>
      </c>
      <c r="D269" s="425" t="s">
        <v>672</v>
      </c>
      <c r="E269" s="424" t="s">
        <v>1667</v>
      </c>
      <c r="F269" s="425" t="s">
        <v>1668</v>
      </c>
      <c r="G269" s="424" t="s">
        <v>1219</v>
      </c>
      <c r="H269" s="424" t="s">
        <v>1220</v>
      </c>
      <c r="I269" s="426">
        <v>10596.5</v>
      </c>
      <c r="J269" s="426">
        <v>2</v>
      </c>
      <c r="K269" s="427">
        <v>21193</v>
      </c>
    </row>
    <row r="270" spans="1:11" ht="14.4" customHeight="1" x14ac:dyDescent="0.3">
      <c r="A270" s="422" t="s">
        <v>407</v>
      </c>
      <c r="B270" s="423" t="s">
        <v>408</v>
      </c>
      <c r="C270" s="424" t="s">
        <v>412</v>
      </c>
      <c r="D270" s="425" t="s">
        <v>672</v>
      </c>
      <c r="E270" s="424" t="s">
        <v>1667</v>
      </c>
      <c r="F270" s="425" t="s">
        <v>1668</v>
      </c>
      <c r="G270" s="424" t="s">
        <v>1221</v>
      </c>
      <c r="H270" s="424" t="s">
        <v>1222</v>
      </c>
      <c r="I270" s="426">
        <v>402.93</v>
      </c>
      <c r="J270" s="426">
        <v>1</v>
      </c>
      <c r="K270" s="427">
        <v>402.93</v>
      </c>
    </row>
    <row r="271" spans="1:11" ht="14.4" customHeight="1" x14ac:dyDescent="0.3">
      <c r="A271" s="422" t="s">
        <v>407</v>
      </c>
      <c r="B271" s="423" t="s">
        <v>408</v>
      </c>
      <c r="C271" s="424" t="s">
        <v>412</v>
      </c>
      <c r="D271" s="425" t="s">
        <v>672</v>
      </c>
      <c r="E271" s="424" t="s">
        <v>1667</v>
      </c>
      <c r="F271" s="425" t="s">
        <v>1668</v>
      </c>
      <c r="G271" s="424" t="s">
        <v>1223</v>
      </c>
      <c r="H271" s="424" t="s">
        <v>1224</v>
      </c>
      <c r="I271" s="426">
        <v>2843.5</v>
      </c>
      <c r="J271" s="426">
        <v>1</v>
      </c>
      <c r="K271" s="427">
        <v>2843.5</v>
      </c>
    </row>
    <row r="272" spans="1:11" ht="14.4" customHeight="1" x14ac:dyDescent="0.3">
      <c r="A272" s="422" t="s">
        <v>407</v>
      </c>
      <c r="B272" s="423" t="s">
        <v>408</v>
      </c>
      <c r="C272" s="424" t="s">
        <v>412</v>
      </c>
      <c r="D272" s="425" t="s">
        <v>672</v>
      </c>
      <c r="E272" s="424" t="s">
        <v>1667</v>
      </c>
      <c r="F272" s="425" t="s">
        <v>1668</v>
      </c>
      <c r="G272" s="424" t="s">
        <v>1225</v>
      </c>
      <c r="H272" s="424" t="s">
        <v>1226</v>
      </c>
      <c r="I272" s="426">
        <v>902.66</v>
      </c>
      <c r="J272" s="426">
        <v>2</v>
      </c>
      <c r="K272" s="427">
        <v>1805.32</v>
      </c>
    </row>
    <row r="273" spans="1:11" ht="14.4" customHeight="1" x14ac:dyDescent="0.3">
      <c r="A273" s="422" t="s">
        <v>407</v>
      </c>
      <c r="B273" s="423" t="s">
        <v>408</v>
      </c>
      <c r="C273" s="424" t="s">
        <v>412</v>
      </c>
      <c r="D273" s="425" t="s">
        <v>672</v>
      </c>
      <c r="E273" s="424" t="s">
        <v>1667</v>
      </c>
      <c r="F273" s="425" t="s">
        <v>1668</v>
      </c>
      <c r="G273" s="424" t="s">
        <v>1227</v>
      </c>
      <c r="H273" s="424" t="s">
        <v>1228</v>
      </c>
      <c r="I273" s="426">
        <v>874.83</v>
      </c>
      <c r="J273" s="426">
        <v>1</v>
      </c>
      <c r="K273" s="427">
        <v>874.83</v>
      </c>
    </row>
    <row r="274" spans="1:11" ht="14.4" customHeight="1" x14ac:dyDescent="0.3">
      <c r="A274" s="422" t="s">
        <v>407</v>
      </c>
      <c r="B274" s="423" t="s">
        <v>408</v>
      </c>
      <c r="C274" s="424" t="s">
        <v>412</v>
      </c>
      <c r="D274" s="425" t="s">
        <v>672</v>
      </c>
      <c r="E274" s="424" t="s">
        <v>1667</v>
      </c>
      <c r="F274" s="425" t="s">
        <v>1668</v>
      </c>
      <c r="G274" s="424" t="s">
        <v>1229</v>
      </c>
      <c r="H274" s="424" t="s">
        <v>1230</v>
      </c>
      <c r="I274" s="426">
        <v>2843.5</v>
      </c>
      <c r="J274" s="426">
        <v>2</v>
      </c>
      <c r="K274" s="427">
        <v>5687</v>
      </c>
    </row>
    <row r="275" spans="1:11" ht="14.4" customHeight="1" x14ac:dyDescent="0.3">
      <c r="A275" s="422" t="s">
        <v>407</v>
      </c>
      <c r="B275" s="423" t="s">
        <v>408</v>
      </c>
      <c r="C275" s="424" t="s">
        <v>412</v>
      </c>
      <c r="D275" s="425" t="s">
        <v>672</v>
      </c>
      <c r="E275" s="424" t="s">
        <v>1667</v>
      </c>
      <c r="F275" s="425" t="s">
        <v>1668</v>
      </c>
      <c r="G275" s="424" t="s">
        <v>1231</v>
      </c>
      <c r="H275" s="424" t="s">
        <v>1232</v>
      </c>
      <c r="I275" s="426">
        <v>447.5</v>
      </c>
      <c r="J275" s="426">
        <v>1</v>
      </c>
      <c r="K275" s="427">
        <v>447.5</v>
      </c>
    </row>
    <row r="276" spans="1:11" ht="14.4" customHeight="1" x14ac:dyDescent="0.3">
      <c r="A276" s="422" t="s">
        <v>407</v>
      </c>
      <c r="B276" s="423" t="s">
        <v>408</v>
      </c>
      <c r="C276" s="424" t="s">
        <v>412</v>
      </c>
      <c r="D276" s="425" t="s">
        <v>672</v>
      </c>
      <c r="E276" s="424" t="s">
        <v>1667</v>
      </c>
      <c r="F276" s="425" t="s">
        <v>1668</v>
      </c>
      <c r="G276" s="424" t="s">
        <v>1233</v>
      </c>
      <c r="H276" s="424" t="s">
        <v>1234</v>
      </c>
      <c r="I276" s="426">
        <v>447.5</v>
      </c>
      <c r="J276" s="426">
        <v>1</v>
      </c>
      <c r="K276" s="427">
        <v>447.5</v>
      </c>
    </row>
    <row r="277" spans="1:11" ht="14.4" customHeight="1" x14ac:dyDescent="0.3">
      <c r="A277" s="422" t="s">
        <v>407</v>
      </c>
      <c r="B277" s="423" t="s">
        <v>408</v>
      </c>
      <c r="C277" s="424" t="s">
        <v>412</v>
      </c>
      <c r="D277" s="425" t="s">
        <v>672</v>
      </c>
      <c r="E277" s="424" t="s">
        <v>1667</v>
      </c>
      <c r="F277" s="425" t="s">
        <v>1668</v>
      </c>
      <c r="G277" s="424" t="s">
        <v>1235</v>
      </c>
      <c r="H277" s="424" t="s">
        <v>1236</v>
      </c>
      <c r="I277" s="426">
        <v>1.81</v>
      </c>
      <c r="J277" s="426">
        <v>500</v>
      </c>
      <c r="K277" s="427">
        <v>916</v>
      </c>
    </row>
    <row r="278" spans="1:11" ht="14.4" customHeight="1" x14ac:dyDescent="0.3">
      <c r="A278" s="422" t="s">
        <v>407</v>
      </c>
      <c r="B278" s="423" t="s">
        <v>408</v>
      </c>
      <c r="C278" s="424" t="s">
        <v>412</v>
      </c>
      <c r="D278" s="425" t="s">
        <v>672</v>
      </c>
      <c r="E278" s="424" t="s">
        <v>1667</v>
      </c>
      <c r="F278" s="425" t="s">
        <v>1668</v>
      </c>
      <c r="G278" s="424" t="s">
        <v>1237</v>
      </c>
      <c r="H278" s="424" t="s">
        <v>1238</v>
      </c>
      <c r="I278" s="426">
        <v>874.83</v>
      </c>
      <c r="J278" s="426">
        <v>2</v>
      </c>
      <c r="K278" s="427">
        <v>1749.66</v>
      </c>
    </row>
    <row r="279" spans="1:11" ht="14.4" customHeight="1" x14ac:dyDescent="0.3">
      <c r="A279" s="422" t="s">
        <v>407</v>
      </c>
      <c r="B279" s="423" t="s">
        <v>408</v>
      </c>
      <c r="C279" s="424" t="s">
        <v>412</v>
      </c>
      <c r="D279" s="425" t="s">
        <v>672</v>
      </c>
      <c r="E279" s="424" t="s">
        <v>1667</v>
      </c>
      <c r="F279" s="425" t="s">
        <v>1668</v>
      </c>
      <c r="G279" s="424" t="s">
        <v>1239</v>
      </c>
      <c r="H279" s="424" t="s">
        <v>1240</v>
      </c>
      <c r="I279" s="426">
        <v>874.83</v>
      </c>
      <c r="J279" s="426">
        <v>2</v>
      </c>
      <c r="K279" s="427">
        <v>1749.66</v>
      </c>
    </row>
    <row r="280" spans="1:11" ht="14.4" customHeight="1" x14ac:dyDescent="0.3">
      <c r="A280" s="422" t="s">
        <v>407</v>
      </c>
      <c r="B280" s="423" t="s">
        <v>408</v>
      </c>
      <c r="C280" s="424" t="s">
        <v>412</v>
      </c>
      <c r="D280" s="425" t="s">
        <v>672</v>
      </c>
      <c r="E280" s="424" t="s">
        <v>1667</v>
      </c>
      <c r="F280" s="425" t="s">
        <v>1668</v>
      </c>
      <c r="G280" s="424" t="s">
        <v>1241</v>
      </c>
      <c r="H280" s="424" t="s">
        <v>1242</v>
      </c>
      <c r="I280" s="426">
        <v>2624.49</v>
      </c>
      <c r="J280" s="426">
        <v>1</v>
      </c>
      <c r="K280" s="427">
        <v>2624.49</v>
      </c>
    </row>
    <row r="281" spans="1:11" ht="14.4" customHeight="1" x14ac:dyDescent="0.3">
      <c r="A281" s="422" t="s">
        <v>407</v>
      </c>
      <c r="B281" s="423" t="s">
        <v>408</v>
      </c>
      <c r="C281" s="424" t="s">
        <v>412</v>
      </c>
      <c r="D281" s="425" t="s">
        <v>672</v>
      </c>
      <c r="E281" s="424" t="s">
        <v>1667</v>
      </c>
      <c r="F281" s="425" t="s">
        <v>1668</v>
      </c>
      <c r="G281" s="424" t="s">
        <v>1243</v>
      </c>
      <c r="H281" s="424" t="s">
        <v>1244</v>
      </c>
      <c r="I281" s="426">
        <v>900</v>
      </c>
      <c r="J281" s="426">
        <v>2</v>
      </c>
      <c r="K281" s="427">
        <v>1800</v>
      </c>
    </row>
    <row r="282" spans="1:11" ht="14.4" customHeight="1" x14ac:dyDescent="0.3">
      <c r="A282" s="422" t="s">
        <v>407</v>
      </c>
      <c r="B282" s="423" t="s">
        <v>408</v>
      </c>
      <c r="C282" s="424" t="s">
        <v>412</v>
      </c>
      <c r="D282" s="425" t="s">
        <v>672</v>
      </c>
      <c r="E282" s="424" t="s">
        <v>1667</v>
      </c>
      <c r="F282" s="425" t="s">
        <v>1668</v>
      </c>
      <c r="G282" s="424" t="s">
        <v>1245</v>
      </c>
      <c r="H282" s="424" t="s">
        <v>1246</v>
      </c>
      <c r="I282" s="426">
        <v>900</v>
      </c>
      <c r="J282" s="426">
        <v>1</v>
      </c>
      <c r="K282" s="427">
        <v>900</v>
      </c>
    </row>
    <row r="283" spans="1:11" ht="14.4" customHeight="1" x14ac:dyDescent="0.3">
      <c r="A283" s="422" t="s">
        <v>407</v>
      </c>
      <c r="B283" s="423" t="s">
        <v>408</v>
      </c>
      <c r="C283" s="424" t="s">
        <v>412</v>
      </c>
      <c r="D283" s="425" t="s">
        <v>672</v>
      </c>
      <c r="E283" s="424" t="s">
        <v>1667</v>
      </c>
      <c r="F283" s="425" t="s">
        <v>1668</v>
      </c>
      <c r="G283" s="424" t="s">
        <v>1247</v>
      </c>
      <c r="H283" s="424" t="s">
        <v>1248</v>
      </c>
      <c r="I283" s="426">
        <v>900</v>
      </c>
      <c r="J283" s="426">
        <v>2</v>
      </c>
      <c r="K283" s="427">
        <v>1800</v>
      </c>
    </row>
    <row r="284" spans="1:11" ht="14.4" customHeight="1" x14ac:dyDescent="0.3">
      <c r="A284" s="422" t="s">
        <v>407</v>
      </c>
      <c r="B284" s="423" t="s">
        <v>408</v>
      </c>
      <c r="C284" s="424" t="s">
        <v>412</v>
      </c>
      <c r="D284" s="425" t="s">
        <v>672</v>
      </c>
      <c r="E284" s="424" t="s">
        <v>1667</v>
      </c>
      <c r="F284" s="425" t="s">
        <v>1668</v>
      </c>
      <c r="G284" s="424" t="s">
        <v>1249</v>
      </c>
      <c r="H284" s="424" t="s">
        <v>1250</v>
      </c>
      <c r="I284" s="426">
        <v>900</v>
      </c>
      <c r="J284" s="426">
        <v>1</v>
      </c>
      <c r="K284" s="427">
        <v>900</v>
      </c>
    </row>
    <row r="285" spans="1:11" ht="14.4" customHeight="1" x14ac:dyDescent="0.3">
      <c r="A285" s="422" t="s">
        <v>407</v>
      </c>
      <c r="B285" s="423" t="s">
        <v>408</v>
      </c>
      <c r="C285" s="424" t="s">
        <v>412</v>
      </c>
      <c r="D285" s="425" t="s">
        <v>672</v>
      </c>
      <c r="E285" s="424" t="s">
        <v>1667</v>
      </c>
      <c r="F285" s="425" t="s">
        <v>1668</v>
      </c>
      <c r="G285" s="424" t="s">
        <v>1251</v>
      </c>
      <c r="H285" s="424" t="s">
        <v>1252</v>
      </c>
      <c r="I285" s="426">
        <v>900</v>
      </c>
      <c r="J285" s="426">
        <v>2</v>
      </c>
      <c r="K285" s="427">
        <v>1800</v>
      </c>
    </row>
    <row r="286" spans="1:11" ht="14.4" customHeight="1" x14ac:dyDescent="0.3">
      <c r="A286" s="422" t="s">
        <v>407</v>
      </c>
      <c r="B286" s="423" t="s">
        <v>408</v>
      </c>
      <c r="C286" s="424" t="s">
        <v>412</v>
      </c>
      <c r="D286" s="425" t="s">
        <v>672</v>
      </c>
      <c r="E286" s="424" t="s">
        <v>1667</v>
      </c>
      <c r="F286" s="425" t="s">
        <v>1668</v>
      </c>
      <c r="G286" s="424" t="s">
        <v>1253</v>
      </c>
      <c r="H286" s="424" t="s">
        <v>1254</v>
      </c>
      <c r="I286" s="426">
        <v>1120</v>
      </c>
      <c r="J286" s="426">
        <v>1</v>
      </c>
      <c r="K286" s="427">
        <v>1120</v>
      </c>
    </row>
    <row r="287" spans="1:11" ht="14.4" customHeight="1" x14ac:dyDescent="0.3">
      <c r="A287" s="422" t="s">
        <v>407</v>
      </c>
      <c r="B287" s="423" t="s">
        <v>408</v>
      </c>
      <c r="C287" s="424" t="s">
        <v>412</v>
      </c>
      <c r="D287" s="425" t="s">
        <v>672</v>
      </c>
      <c r="E287" s="424" t="s">
        <v>1667</v>
      </c>
      <c r="F287" s="425" t="s">
        <v>1668</v>
      </c>
      <c r="G287" s="424" t="s">
        <v>1255</v>
      </c>
      <c r="H287" s="424" t="s">
        <v>1256</v>
      </c>
      <c r="I287" s="426">
        <v>900</v>
      </c>
      <c r="J287" s="426">
        <v>2</v>
      </c>
      <c r="K287" s="427">
        <v>1800</v>
      </c>
    </row>
    <row r="288" spans="1:11" ht="14.4" customHeight="1" x14ac:dyDescent="0.3">
      <c r="A288" s="422" t="s">
        <v>407</v>
      </c>
      <c r="B288" s="423" t="s">
        <v>408</v>
      </c>
      <c r="C288" s="424" t="s">
        <v>412</v>
      </c>
      <c r="D288" s="425" t="s">
        <v>672</v>
      </c>
      <c r="E288" s="424" t="s">
        <v>1667</v>
      </c>
      <c r="F288" s="425" t="s">
        <v>1668</v>
      </c>
      <c r="G288" s="424" t="s">
        <v>1257</v>
      </c>
      <c r="H288" s="424" t="s">
        <v>1258</v>
      </c>
      <c r="I288" s="426">
        <v>475</v>
      </c>
      <c r="J288" s="426">
        <v>1</v>
      </c>
      <c r="K288" s="427">
        <v>475</v>
      </c>
    </row>
    <row r="289" spans="1:11" ht="14.4" customHeight="1" x14ac:dyDescent="0.3">
      <c r="A289" s="422" t="s">
        <v>407</v>
      </c>
      <c r="B289" s="423" t="s">
        <v>408</v>
      </c>
      <c r="C289" s="424" t="s">
        <v>412</v>
      </c>
      <c r="D289" s="425" t="s">
        <v>672</v>
      </c>
      <c r="E289" s="424" t="s">
        <v>1667</v>
      </c>
      <c r="F289" s="425" t="s">
        <v>1668</v>
      </c>
      <c r="G289" s="424" t="s">
        <v>1259</v>
      </c>
      <c r="H289" s="424" t="s">
        <v>1260</v>
      </c>
      <c r="I289" s="426">
        <v>187</v>
      </c>
      <c r="J289" s="426">
        <v>2</v>
      </c>
      <c r="K289" s="427">
        <v>374</v>
      </c>
    </row>
    <row r="290" spans="1:11" ht="14.4" customHeight="1" x14ac:dyDescent="0.3">
      <c r="A290" s="422" t="s">
        <v>407</v>
      </c>
      <c r="B290" s="423" t="s">
        <v>408</v>
      </c>
      <c r="C290" s="424" t="s">
        <v>412</v>
      </c>
      <c r="D290" s="425" t="s">
        <v>672</v>
      </c>
      <c r="E290" s="424" t="s">
        <v>1667</v>
      </c>
      <c r="F290" s="425" t="s">
        <v>1668</v>
      </c>
      <c r="G290" s="424" t="s">
        <v>1261</v>
      </c>
      <c r="H290" s="424" t="s">
        <v>1262</v>
      </c>
      <c r="I290" s="426">
        <v>589</v>
      </c>
      <c r="J290" s="426">
        <v>12</v>
      </c>
      <c r="K290" s="427">
        <v>7068</v>
      </c>
    </row>
    <row r="291" spans="1:11" ht="14.4" customHeight="1" x14ac:dyDescent="0.3">
      <c r="A291" s="422" t="s">
        <v>407</v>
      </c>
      <c r="B291" s="423" t="s">
        <v>408</v>
      </c>
      <c r="C291" s="424" t="s">
        <v>412</v>
      </c>
      <c r="D291" s="425" t="s">
        <v>672</v>
      </c>
      <c r="E291" s="424" t="s">
        <v>1667</v>
      </c>
      <c r="F291" s="425" t="s">
        <v>1668</v>
      </c>
      <c r="G291" s="424" t="s">
        <v>1263</v>
      </c>
      <c r="H291" s="424" t="s">
        <v>1264</v>
      </c>
      <c r="I291" s="426">
        <v>920</v>
      </c>
      <c r="J291" s="426">
        <v>2</v>
      </c>
      <c r="K291" s="427">
        <v>1840</v>
      </c>
    </row>
    <row r="292" spans="1:11" ht="14.4" customHeight="1" x14ac:dyDescent="0.3">
      <c r="A292" s="422" t="s">
        <v>407</v>
      </c>
      <c r="B292" s="423" t="s">
        <v>408</v>
      </c>
      <c r="C292" s="424" t="s">
        <v>412</v>
      </c>
      <c r="D292" s="425" t="s">
        <v>672</v>
      </c>
      <c r="E292" s="424" t="s">
        <v>1667</v>
      </c>
      <c r="F292" s="425" t="s">
        <v>1668</v>
      </c>
      <c r="G292" s="424" t="s">
        <v>1265</v>
      </c>
      <c r="H292" s="424" t="s">
        <v>1266</v>
      </c>
      <c r="I292" s="426">
        <v>20.69</v>
      </c>
      <c r="J292" s="426">
        <v>36</v>
      </c>
      <c r="K292" s="427">
        <v>745</v>
      </c>
    </row>
    <row r="293" spans="1:11" ht="14.4" customHeight="1" x14ac:dyDescent="0.3">
      <c r="A293" s="422" t="s">
        <v>407</v>
      </c>
      <c r="B293" s="423" t="s">
        <v>408</v>
      </c>
      <c r="C293" s="424" t="s">
        <v>412</v>
      </c>
      <c r="D293" s="425" t="s">
        <v>672</v>
      </c>
      <c r="E293" s="424" t="s">
        <v>1667</v>
      </c>
      <c r="F293" s="425" t="s">
        <v>1668</v>
      </c>
      <c r="G293" s="424" t="s">
        <v>1267</v>
      </c>
      <c r="H293" s="424" t="s">
        <v>1268</v>
      </c>
      <c r="I293" s="426">
        <v>986.15</v>
      </c>
      <c r="J293" s="426">
        <v>1</v>
      </c>
      <c r="K293" s="427">
        <v>986.15</v>
      </c>
    </row>
    <row r="294" spans="1:11" ht="14.4" customHeight="1" x14ac:dyDescent="0.3">
      <c r="A294" s="422" t="s">
        <v>407</v>
      </c>
      <c r="B294" s="423" t="s">
        <v>408</v>
      </c>
      <c r="C294" s="424" t="s">
        <v>412</v>
      </c>
      <c r="D294" s="425" t="s">
        <v>672</v>
      </c>
      <c r="E294" s="424" t="s">
        <v>1667</v>
      </c>
      <c r="F294" s="425" t="s">
        <v>1668</v>
      </c>
      <c r="G294" s="424" t="s">
        <v>1269</v>
      </c>
      <c r="H294" s="424" t="s">
        <v>1270</v>
      </c>
      <c r="I294" s="426">
        <v>148.285</v>
      </c>
      <c r="J294" s="426">
        <v>3</v>
      </c>
      <c r="K294" s="427">
        <v>444.86</v>
      </c>
    </row>
    <row r="295" spans="1:11" ht="14.4" customHeight="1" x14ac:dyDescent="0.3">
      <c r="A295" s="422" t="s">
        <v>407</v>
      </c>
      <c r="B295" s="423" t="s">
        <v>408</v>
      </c>
      <c r="C295" s="424" t="s">
        <v>412</v>
      </c>
      <c r="D295" s="425" t="s">
        <v>672</v>
      </c>
      <c r="E295" s="424" t="s">
        <v>1667</v>
      </c>
      <c r="F295" s="425" t="s">
        <v>1668</v>
      </c>
      <c r="G295" s="424" t="s">
        <v>1271</v>
      </c>
      <c r="H295" s="424" t="s">
        <v>1272</v>
      </c>
      <c r="I295" s="426">
        <v>1936</v>
      </c>
      <c r="J295" s="426">
        <v>1</v>
      </c>
      <c r="K295" s="427">
        <v>1936</v>
      </c>
    </row>
    <row r="296" spans="1:11" ht="14.4" customHeight="1" x14ac:dyDescent="0.3">
      <c r="A296" s="422" t="s">
        <v>407</v>
      </c>
      <c r="B296" s="423" t="s">
        <v>408</v>
      </c>
      <c r="C296" s="424" t="s">
        <v>412</v>
      </c>
      <c r="D296" s="425" t="s">
        <v>672</v>
      </c>
      <c r="E296" s="424" t="s">
        <v>1667</v>
      </c>
      <c r="F296" s="425" t="s">
        <v>1668</v>
      </c>
      <c r="G296" s="424" t="s">
        <v>1273</v>
      </c>
      <c r="H296" s="424" t="s">
        <v>1274</v>
      </c>
      <c r="I296" s="426">
        <v>2522</v>
      </c>
      <c r="J296" s="426">
        <v>2</v>
      </c>
      <c r="K296" s="427">
        <v>5044</v>
      </c>
    </row>
    <row r="297" spans="1:11" ht="14.4" customHeight="1" x14ac:dyDescent="0.3">
      <c r="A297" s="422" t="s">
        <v>407</v>
      </c>
      <c r="B297" s="423" t="s">
        <v>408</v>
      </c>
      <c r="C297" s="424" t="s">
        <v>412</v>
      </c>
      <c r="D297" s="425" t="s">
        <v>672</v>
      </c>
      <c r="E297" s="424" t="s">
        <v>1667</v>
      </c>
      <c r="F297" s="425" t="s">
        <v>1668</v>
      </c>
      <c r="G297" s="424" t="s">
        <v>1275</v>
      </c>
      <c r="H297" s="424" t="s">
        <v>1276</v>
      </c>
      <c r="I297" s="426">
        <v>191.17999999999998</v>
      </c>
      <c r="J297" s="426">
        <v>14</v>
      </c>
      <c r="K297" s="427">
        <v>2676.52</v>
      </c>
    </row>
    <row r="298" spans="1:11" ht="14.4" customHeight="1" x14ac:dyDescent="0.3">
      <c r="A298" s="422" t="s">
        <v>407</v>
      </c>
      <c r="B298" s="423" t="s">
        <v>408</v>
      </c>
      <c r="C298" s="424" t="s">
        <v>412</v>
      </c>
      <c r="D298" s="425" t="s">
        <v>672</v>
      </c>
      <c r="E298" s="424" t="s">
        <v>1667</v>
      </c>
      <c r="F298" s="425" t="s">
        <v>1668</v>
      </c>
      <c r="G298" s="424" t="s">
        <v>1277</v>
      </c>
      <c r="H298" s="424" t="s">
        <v>1278</v>
      </c>
      <c r="I298" s="426">
        <v>2117.5</v>
      </c>
      <c r="J298" s="426">
        <v>1</v>
      </c>
      <c r="K298" s="427">
        <v>2117.5</v>
      </c>
    </row>
    <row r="299" spans="1:11" ht="14.4" customHeight="1" x14ac:dyDescent="0.3">
      <c r="A299" s="422" t="s">
        <v>407</v>
      </c>
      <c r="B299" s="423" t="s">
        <v>408</v>
      </c>
      <c r="C299" s="424" t="s">
        <v>412</v>
      </c>
      <c r="D299" s="425" t="s">
        <v>672</v>
      </c>
      <c r="E299" s="424" t="s">
        <v>1667</v>
      </c>
      <c r="F299" s="425" t="s">
        <v>1668</v>
      </c>
      <c r="G299" s="424" t="s">
        <v>1279</v>
      </c>
      <c r="H299" s="424" t="s">
        <v>1280</v>
      </c>
      <c r="I299" s="426">
        <v>338.8</v>
      </c>
      <c r="J299" s="426">
        <v>2</v>
      </c>
      <c r="K299" s="427">
        <v>677.6</v>
      </c>
    </row>
    <row r="300" spans="1:11" ht="14.4" customHeight="1" x14ac:dyDescent="0.3">
      <c r="A300" s="422" t="s">
        <v>407</v>
      </c>
      <c r="B300" s="423" t="s">
        <v>408</v>
      </c>
      <c r="C300" s="424" t="s">
        <v>412</v>
      </c>
      <c r="D300" s="425" t="s">
        <v>672</v>
      </c>
      <c r="E300" s="424" t="s">
        <v>1667</v>
      </c>
      <c r="F300" s="425" t="s">
        <v>1668</v>
      </c>
      <c r="G300" s="424" t="s">
        <v>1281</v>
      </c>
      <c r="H300" s="424" t="s">
        <v>1282</v>
      </c>
      <c r="I300" s="426">
        <v>834.84</v>
      </c>
      <c r="J300" s="426">
        <v>1</v>
      </c>
      <c r="K300" s="427">
        <v>834.84</v>
      </c>
    </row>
    <row r="301" spans="1:11" ht="14.4" customHeight="1" x14ac:dyDescent="0.3">
      <c r="A301" s="422" t="s">
        <v>407</v>
      </c>
      <c r="B301" s="423" t="s">
        <v>408</v>
      </c>
      <c r="C301" s="424" t="s">
        <v>412</v>
      </c>
      <c r="D301" s="425" t="s">
        <v>672</v>
      </c>
      <c r="E301" s="424" t="s">
        <v>1667</v>
      </c>
      <c r="F301" s="425" t="s">
        <v>1668</v>
      </c>
      <c r="G301" s="424" t="s">
        <v>1283</v>
      </c>
      <c r="H301" s="424" t="s">
        <v>1284</v>
      </c>
      <c r="I301" s="426">
        <v>2770</v>
      </c>
      <c r="J301" s="426">
        <v>1</v>
      </c>
      <c r="K301" s="427">
        <v>2770</v>
      </c>
    </row>
    <row r="302" spans="1:11" ht="14.4" customHeight="1" x14ac:dyDescent="0.3">
      <c r="A302" s="422" t="s">
        <v>407</v>
      </c>
      <c r="B302" s="423" t="s">
        <v>408</v>
      </c>
      <c r="C302" s="424" t="s">
        <v>412</v>
      </c>
      <c r="D302" s="425" t="s">
        <v>672</v>
      </c>
      <c r="E302" s="424" t="s">
        <v>1667</v>
      </c>
      <c r="F302" s="425" t="s">
        <v>1668</v>
      </c>
      <c r="G302" s="424" t="s">
        <v>1285</v>
      </c>
      <c r="H302" s="424" t="s">
        <v>1286</v>
      </c>
      <c r="I302" s="426">
        <v>471.89999999999992</v>
      </c>
      <c r="J302" s="426">
        <v>11</v>
      </c>
      <c r="K302" s="427">
        <v>5190.8999999999996</v>
      </c>
    </row>
    <row r="303" spans="1:11" ht="14.4" customHeight="1" x14ac:dyDescent="0.3">
      <c r="A303" s="422" t="s">
        <v>407</v>
      </c>
      <c r="B303" s="423" t="s">
        <v>408</v>
      </c>
      <c r="C303" s="424" t="s">
        <v>412</v>
      </c>
      <c r="D303" s="425" t="s">
        <v>672</v>
      </c>
      <c r="E303" s="424" t="s">
        <v>1667</v>
      </c>
      <c r="F303" s="425" t="s">
        <v>1668</v>
      </c>
      <c r="G303" s="424" t="s">
        <v>1287</v>
      </c>
      <c r="H303" s="424" t="s">
        <v>1288</v>
      </c>
      <c r="I303" s="426">
        <v>1443.25</v>
      </c>
      <c r="J303" s="426">
        <v>2</v>
      </c>
      <c r="K303" s="427">
        <v>2886.5</v>
      </c>
    </row>
    <row r="304" spans="1:11" ht="14.4" customHeight="1" x14ac:dyDescent="0.3">
      <c r="A304" s="422" t="s">
        <v>407</v>
      </c>
      <c r="B304" s="423" t="s">
        <v>408</v>
      </c>
      <c r="C304" s="424" t="s">
        <v>412</v>
      </c>
      <c r="D304" s="425" t="s">
        <v>672</v>
      </c>
      <c r="E304" s="424" t="s">
        <v>1667</v>
      </c>
      <c r="F304" s="425" t="s">
        <v>1668</v>
      </c>
      <c r="G304" s="424" t="s">
        <v>1289</v>
      </c>
      <c r="H304" s="424" t="s">
        <v>1290</v>
      </c>
      <c r="I304" s="426">
        <v>862.48</v>
      </c>
      <c r="J304" s="426">
        <v>6</v>
      </c>
      <c r="K304" s="427">
        <v>5174.8599999999997</v>
      </c>
    </row>
    <row r="305" spans="1:11" ht="14.4" customHeight="1" x14ac:dyDescent="0.3">
      <c r="A305" s="422" t="s">
        <v>407</v>
      </c>
      <c r="B305" s="423" t="s">
        <v>408</v>
      </c>
      <c r="C305" s="424" t="s">
        <v>412</v>
      </c>
      <c r="D305" s="425" t="s">
        <v>672</v>
      </c>
      <c r="E305" s="424" t="s">
        <v>1667</v>
      </c>
      <c r="F305" s="425" t="s">
        <v>1668</v>
      </c>
      <c r="G305" s="424" t="s">
        <v>1291</v>
      </c>
      <c r="H305" s="424" t="s">
        <v>1292</v>
      </c>
      <c r="I305" s="426">
        <v>1931.94</v>
      </c>
      <c r="J305" s="426">
        <v>1</v>
      </c>
      <c r="K305" s="427">
        <v>1931.94</v>
      </c>
    </row>
    <row r="306" spans="1:11" ht="14.4" customHeight="1" x14ac:dyDescent="0.3">
      <c r="A306" s="422" t="s">
        <v>407</v>
      </c>
      <c r="B306" s="423" t="s">
        <v>408</v>
      </c>
      <c r="C306" s="424" t="s">
        <v>412</v>
      </c>
      <c r="D306" s="425" t="s">
        <v>672</v>
      </c>
      <c r="E306" s="424" t="s">
        <v>1667</v>
      </c>
      <c r="F306" s="425" t="s">
        <v>1668</v>
      </c>
      <c r="G306" s="424" t="s">
        <v>1293</v>
      </c>
      <c r="H306" s="424" t="s">
        <v>1294</v>
      </c>
      <c r="I306" s="426">
        <v>2116</v>
      </c>
      <c r="J306" s="426">
        <v>1</v>
      </c>
      <c r="K306" s="427">
        <v>2116</v>
      </c>
    </row>
    <row r="307" spans="1:11" ht="14.4" customHeight="1" x14ac:dyDescent="0.3">
      <c r="A307" s="422" t="s">
        <v>407</v>
      </c>
      <c r="B307" s="423" t="s">
        <v>408</v>
      </c>
      <c r="C307" s="424" t="s">
        <v>412</v>
      </c>
      <c r="D307" s="425" t="s">
        <v>672</v>
      </c>
      <c r="E307" s="424" t="s">
        <v>1667</v>
      </c>
      <c r="F307" s="425" t="s">
        <v>1668</v>
      </c>
      <c r="G307" s="424" t="s">
        <v>1295</v>
      </c>
      <c r="H307" s="424" t="s">
        <v>1296</v>
      </c>
      <c r="I307" s="426">
        <v>199.65</v>
      </c>
      <c r="J307" s="426">
        <v>12</v>
      </c>
      <c r="K307" s="427">
        <v>2395.8000000000002</v>
      </c>
    </row>
    <row r="308" spans="1:11" ht="14.4" customHeight="1" x14ac:dyDescent="0.3">
      <c r="A308" s="422" t="s">
        <v>407</v>
      </c>
      <c r="B308" s="423" t="s">
        <v>408</v>
      </c>
      <c r="C308" s="424" t="s">
        <v>412</v>
      </c>
      <c r="D308" s="425" t="s">
        <v>672</v>
      </c>
      <c r="E308" s="424" t="s">
        <v>1667</v>
      </c>
      <c r="F308" s="425" t="s">
        <v>1668</v>
      </c>
      <c r="G308" s="424" t="s">
        <v>1297</v>
      </c>
      <c r="H308" s="424" t="s">
        <v>1298</v>
      </c>
      <c r="I308" s="426">
        <v>900.17</v>
      </c>
      <c r="J308" s="426">
        <v>1</v>
      </c>
      <c r="K308" s="427">
        <v>900.17</v>
      </c>
    </row>
    <row r="309" spans="1:11" ht="14.4" customHeight="1" x14ac:dyDescent="0.3">
      <c r="A309" s="422" t="s">
        <v>407</v>
      </c>
      <c r="B309" s="423" t="s">
        <v>408</v>
      </c>
      <c r="C309" s="424" t="s">
        <v>412</v>
      </c>
      <c r="D309" s="425" t="s">
        <v>672</v>
      </c>
      <c r="E309" s="424" t="s">
        <v>1667</v>
      </c>
      <c r="F309" s="425" t="s">
        <v>1668</v>
      </c>
      <c r="G309" s="424" t="s">
        <v>1299</v>
      </c>
      <c r="H309" s="424" t="s">
        <v>1300</v>
      </c>
      <c r="I309" s="426">
        <v>1427.8</v>
      </c>
      <c r="J309" s="426">
        <v>1</v>
      </c>
      <c r="K309" s="427">
        <v>1427.8</v>
      </c>
    </row>
    <row r="310" spans="1:11" ht="14.4" customHeight="1" x14ac:dyDescent="0.3">
      <c r="A310" s="422" t="s">
        <v>407</v>
      </c>
      <c r="B310" s="423" t="s">
        <v>408</v>
      </c>
      <c r="C310" s="424" t="s">
        <v>412</v>
      </c>
      <c r="D310" s="425" t="s">
        <v>672</v>
      </c>
      <c r="E310" s="424" t="s">
        <v>1667</v>
      </c>
      <c r="F310" s="425" t="s">
        <v>1668</v>
      </c>
      <c r="G310" s="424" t="s">
        <v>1301</v>
      </c>
      <c r="H310" s="424" t="s">
        <v>1302</v>
      </c>
      <c r="I310" s="426">
        <v>454.36</v>
      </c>
      <c r="J310" s="426">
        <v>12</v>
      </c>
      <c r="K310" s="427">
        <v>5452.26</v>
      </c>
    </row>
    <row r="311" spans="1:11" ht="14.4" customHeight="1" x14ac:dyDescent="0.3">
      <c r="A311" s="422" t="s">
        <v>407</v>
      </c>
      <c r="B311" s="423" t="s">
        <v>408</v>
      </c>
      <c r="C311" s="424" t="s">
        <v>412</v>
      </c>
      <c r="D311" s="425" t="s">
        <v>672</v>
      </c>
      <c r="E311" s="424" t="s">
        <v>1667</v>
      </c>
      <c r="F311" s="425" t="s">
        <v>1668</v>
      </c>
      <c r="G311" s="424" t="s">
        <v>1303</v>
      </c>
      <c r="H311" s="424" t="s">
        <v>1304</v>
      </c>
      <c r="I311" s="426">
        <v>1030</v>
      </c>
      <c r="J311" s="426">
        <v>1</v>
      </c>
      <c r="K311" s="427">
        <v>1030</v>
      </c>
    </row>
    <row r="312" spans="1:11" ht="14.4" customHeight="1" x14ac:dyDescent="0.3">
      <c r="A312" s="422" t="s">
        <v>407</v>
      </c>
      <c r="B312" s="423" t="s">
        <v>408</v>
      </c>
      <c r="C312" s="424" t="s">
        <v>412</v>
      </c>
      <c r="D312" s="425" t="s">
        <v>672</v>
      </c>
      <c r="E312" s="424" t="s">
        <v>1667</v>
      </c>
      <c r="F312" s="425" t="s">
        <v>1668</v>
      </c>
      <c r="G312" s="424" t="s">
        <v>1305</v>
      </c>
      <c r="H312" s="424" t="s">
        <v>1306</v>
      </c>
      <c r="I312" s="426">
        <v>1030</v>
      </c>
      <c r="J312" s="426">
        <v>2</v>
      </c>
      <c r="K312" s="427">
        <v>2060</v>
      </c>
    </row>
    <row r="313" spans="1:11" ht="14.4" customHeight="1" x14ac:dyDescent="0.3">
      <c r="A313" s="422" t="s">
        <v>407</v>
      </c>
      <c r="B313" s="423" t="s">
        <v>408</v>
      </c>
      <c r="C313" s="424" t="s">
        <v>412</v>
      </c>
      <c r="D313" s="425" t="s">
        <v>672</v>
      </c>
      <c r="E313" s="424" t="s">
        <v>1667</v>
      </c>
      <c r="F313" s="425" t="s">
        <v>1668</v>
      </c>
      <c r="G313" s="424" t="s">
        <v>1307</v>
      </c>
      <c r="H313" s="424" t="s">
        <v>1308</v>
      </c>
      <c r="I313" s="426">
        <v>5928.38</v>
      </c>
      <c r="J313" s="426">
        <v>2</v>
      </c>
      <c r="K313" s="427">
        <v>11856.76</v>
      </c>
    </row>
    <row r="314" spans="1:11" ht="14.4" customHeight="1" x14ac:dyDescent="0.3">
      <c r="A314" s="422" t="s">
        <v>407</v>
      </c>
      <c r="B314" s="423" t="s">
        <v>408</v>
      </c>
      <c r="C314" s="424" t="s">
        <v>412</v>
      </c>
      <c r="D314" s="425" t="s">
        <v>672</v>
      </c>
      <c r="E314" s="424" t="s">
        <v>1667</v>
      </c>
      <c r="F314" s="425" t="s">
        <v>1668</v>
      </c>
      <c r="G314" s="424" t="s">
        <v>1309</v>
      </c>
      <c r="H314" s="424" t="s">
        <v>1310</v>
      </c>
      <c r="I314" s="426">
        <v>3.32</v>
      </c>
      <c r="J314" s="426">
        <v>120</v>
      </c>
      <c r="K314" s="427">
        <v>398</v>
      </c>
    </row>
    <row r="315" spans="1:11" ht="14.4" customHeight="1" x14ac:dyDescent="0.3">
      <c r="A315" s="422" t="s">
        <v>407</v>
      </c>
      <c r="B315" s="423" t="s">
        <v>408</v>
      </c>
      <c r="C315" s="424" t="s">
        <v>412</v>
      </c>
      <c r="D315" s="425" t="s">
        <v>672</v>
      </c>
      <c r="E315" s="424" t="s">
        <v>1667</v>
      </c>
      <c r="F315" s="425" t="s">
        <v>1668</v>
      </c>
      <c r="G315" s="424" t="s">
        <v>1311</v>
      </c>
      <c r="H315" s="424" t="s">
        <v>1312</v>
      </c>
      <c r="I315" s="426">
        <v>7.87</v>
      </c>
      <c r="J315" s="426">
        <v>120</v>
      </c>
      <c r="K315" s="427">
        <v>944</v>
      </c>
    </row>
    <row r="316" spans="1:11" ht="14.4" customHeight="1" x14ac:dyDescent="0.3">
      <c r="A316" s="422" t="s">
        <v>407</v>
      </c>
      <c r="B316" s="423" t="s">
        <v>408</v>
      </c>
      <c r="C316" s="424" t="s">
        <v>412</v>
      </c>
      <c r="D316" s="425" t="s">
        <v>672</v>
      </c>
      <c r="E316" s="424" t="s">
        <v>1667</v>
      </c>
      <c r="F316" s="425" t="s">
        <v>1668</v>
      </c>
      <c r="G316" s="424" t="s">
        <v>1313</v>
      </c>
      <c r="H316" s="424" t="s">
        <v>1314</v>
      </c>
      <c r="I316" s="426">
        <v>7.87</v>
      </c>
      <c r="J316" s="426">
        <v>120</v>
      </c>
      <c r="K316" s="427">
        <v>944</v>
      </c>
    </row>
    <row r="317" spans="1:11" ht="14.4" customHeight="1" x14ac:dyDescent="0.3">
      <c r="A317" s="422" t="s">
        <v>407</v>
      </c>
      <c r="B317" s="423" t="s">
        <v>408</v>
      </c>
      <c r="C317" s="424" t="s">
        <v>412</v>
      </c>
      <c r="D317" s="425" t="s">
        <v>672</v>
      </c>
      <c r="E317" s="424" t="s">
        <v>1667</v>
      </c>
      <c r="F317" s="425" t="s">
        <v>1668</v>
      </c>
      <c r="G317" s="424" t="s">
        <v>1315</v>
      </c>
      <c r="H317" s="424" t="s">
        <v>1316</v>
      </c>
      <c r="I317" s="426">
        <v>7.87</v>
      </c>
      <c r="J317" s="426">
        <v>180</v>
      </c>
      <c r="K317" s="427">
        <v>1416</v>
      </c>
    </row>
    <row r="318" spans="1:11" ht="14.4" customHeight="1" x14ac:dyDescent="0.3">
      <c r="A318" s="422" t="s">
        <v>407</v>
      </c>
      <c r="B318" s="423" t="s">
        <v>408</v>
      </c>
      <c r="C318" s="424" t="s">
        <v>412</v>
      </c>
      <c r="D318" s="425" t="s">
        <v>672</v>
      </c>
      <c r="E318" s="424" t="s">
        <v>1667</v>
      </c>
      <c r="F318" s="425" t="s">
        <v>1668</v>
      </c>
      <c r="G318" s="424" t="s">
        <v>1317</v>
      </c>
      <c r="H318" s="424" t="s">
        <v>1318</v>
      </c>
      <c r="I318" s="426">
        <v>7.87</v>
      </c>
      <c r="J318" s="426">
        <v>120</v>
      </c>
      <c r="K318" s="427">
        <v>944</v>
      </c>
    </row>
    <row r="319" spans="1:11" ht="14.4" customHeight="1" x14ac:dyDescent="0.3">
      <c r="A319" s="422" t="s">
        <v>407</v>
      </c>
      <c r="B319" s="423" t="s">
        <v>408</v>
      </c>
      <c r="C319" s="424" t="s">
        <v>412</v>
      </c>
      <c r="D319" s="425" t="s">
        <v>672</v>
      </c>
      <c r="E319" s="424" t="s">
        <v>1667</v>
      </c>
      <c r="F319" s="425" t="s">
        <v>1668</v>
      </c>
      <c r="G319" s="424" t="s">
        <v>1319</v>
      </c>
      <c r="H319" s="424" t="s">
        <v>1320</v>
      </c>
      <c r="I319" s="426">
        <v>1.7</v>
      </c>
      <c r="J319" s="426">
        <v>300</v>
      </c>
      <c r="K319" s="427">
        <v>510</v>
      </c>
    </row>
    <row r="320" spans="1:11" ht="14.4" customHeight="1" x14ac:dyDescent="0.3">
      <c r="A320" s="422" t="s">
        <v>407</v>
      </c>
      <c r="B320" s="423" t="s">
        <v>408</v>
      </c>
      <c r="C320" s="424" t="s">
        <v>412</v>
      </c>
      <c r="D320" s="425" t="s">
        <v>672</v>
      </c>
      <c r="E320" s="424" t="s">
        <v>1667</v>
      </c>
      <c r="F320" s="425" t="s">
        <v>1668</v>
      </c>
      <c r="G320" s="424" t="s">
        <v>1321</v>
      </c>
      <c r="H320" s="424" t="s">
        <v>1322</v>
      </c>
      <c r="I320" s="426">
        <v>636.82000000000005</v>
      </c>
      <c r="J320" s="426">
        <v>1</v>
      </c>
      <c r="K320" s="427">
        <v>636.82000000000005</v>
      </c>
    </row>
    <row r="321" spans="1:11" ht="14.4" customHeight="1" x14ac:dyDescent="0.3">
      <c r="A321" s="422" t="s">
        <v>407</v>
      </c>
      <c r="B321" s="423" t="s">
        <v>408</v>
      </c>
      <c r="C321" s="424" t="s">
        <v>412</v>
      </c>
      <c r="D321" s="425" t="s">
        <v>672</v>
      </c>
      <c r="E321" s="424" t="s">
        <v>1667</v>
      </c>
      <c r="F321" s="425" t="s">
        <v>1668</v>
      </c>
      <c r="G321" s="424" t="s">
        <v>1323</v>
      </c>
      <c r="H321" s="424" t="s">
        <v>1324</v>
      </c>
      <c r="I321" s="426">
        <v>503.7</v>
      </c>
      <c r="J321" s="426">
        <v>1</v>
      </c>
      <c r="K321" s="427">
        <v>503.7</v>
      </c>
    </row>
    <row r="322" spans="1:11" ht="14.4" customHeight="1" x14ac:dyDescent="0.3">
      <c r="A322" s="422" t="s">
        <v>407</v>
      </c>
      <c r="B322" s="423" t="s">
        <v>408</v>
      </c>
      <c r="C322" s="424" t="s">
        <v>412</v>
      </c>
      <c r="D322" s="425" t="s">
        <v>672</v>
      </c>
      <c r="E322" s="424" t="s">
        <v>1667</v>
      </c>
      <c r="F322" s="425" t="s">
        <v>1668</v>
      </c>
      <c r="G322" s="424" t="s">
        <v>1325</v>
      </c>
      <c r="H322" s="424" t="s">
        <v>1326</v>
      </c>
      <c r="I322" s="426">
        <v>223.005</v>
      </c>
      <c r="J322" s="426">
        <v>3</v>
      </c>
      <c r="K322" s="427">
        <v>673.61</v>
      </c>
    </row>
    <row r="323" spans="1:11" ht="14.4" customHeight="1" x14ac:dyDescent="0.3">
      <c r="A323" s="422" t="s">
        <v>407</v>
      </c>
      <c r="B323" s="423" t="s">
        <v>408</v>
      </c>
      <c r="C323" s="424" t="s">
        <v>412</v>
      </c>
      <c r="D323" s="425" t="s">
        <v>672</v>
      </c>
      <c r="E323" s="424" t="s">
        <v>1667</v>
      </c>
      <c r="F323" s="425" t="s">
        <v>1668</v>
      </c>
      <c r="G323" s="424" t="s">
        <v>1327</v>
      </c>
      <c r="H323" s="424" t="s">
        <v>1328</v>
      </c>
      <c r="I323" s="426">
        <v>1330.99</v>
      </c>
      <c r="J323" s="426">
        <v>6</v>
      </c>
      <c r="K323" s="427">
        <v>7985.9400000000005</v>
      </c>
    </row>
    <row r="324" spans="1:11" ht="14.4" customHeight="1" x14ac:dyDescent="0.3">
      <c r="A324" s="422" t="s">
        <v>407</v>
      </c>
      <c r="B324" s="423" t="s">
        <v>408</v>
      </c>
      <c r="C324" s="424" t="s">
        <v>412</v>
      </c>
      <c r="D324" s="425" t="s">
        <v>672</v>
      </c>
      <c r="E324" s="424" t="s">
        <v>1667</v>
      </c>
      <c r="F324" s="425" t="s">
        <v>1668</v>
      </c>
      <c r="G324" s="424" t="s">
        <v>1329</v>
      </c>
      <c r="H324" s="424" t="s">
        <v>1330</v>
      </c>
      <c r="I324" s="426">
        <v>3943.3433333333337</v>
      </c>
      <c r="J324" s="426">
        <v>9</v>
      </c>
      <c r="K324" s="427">
        <v>35490.1</v>
      </c>
    </row>
    <row r="325" spans="1:11" ht="14.4" customHeight="1" x14ac:dyDescent="0.3">
      <c r="A325" s="422" t="s">
        <v>407</v>
      </c>
      <c r="B325" s="423" t="s">
        <v>408</v>
      </c>
      <c r="C325" s="424" t="s">
        <v>412</v>
      </c>
      <c r="D325" s="425" t="s">
        <v>672</v>
      </c>
      <c r="E325" s="424" t="s">
        <v>1667</v>
      </c>
      <c r="F325" s="425" t="s">
        <v>1668</v>
      </c>
      <c r="G325" s="424" t="s">
        <v>1331</v>
      </c>
      <c r="H325" s="424" t="s">
        <v>1332</v>
      </c>
      <c r="I325" s="426">
        <v>4207.8333333333339</v>
      </c>
      <c r="J325" s="426">
        <v>7</v>
      </c>
      <c r="K325" s="427">
        <v>29454.699999999997</v>
      </c>
    </row>
    <row r="326" spans="1:11" ht="14.4" customHeight="1" x14ac:dyDescent="0.3">
      <c r="A326" s="422" t="s">
        <v>407</v>
      </c>
      <c r="B326" s="423" t="s">
        <v>408</v>
      </c>
      <c r="C326" s="424" t="s">
        <v>412</v>
      </c>
      <c r="D326" s="425" t="s">
        <v>672</v>
      </c>
      <c r="E326" s="424" t="s">
        <v>1667</v>
      </c>
      <c r="F326" s="425" t="s">
        <v>1668</v>
      </c>
      <c r="G326" s="424" t="s">
        <v>1333</v>
      </c>
      <c r="H326" s="424" t="s">
        <v>1334</v>
      </c>
      <c r="I326" s="426">
        <v>62.92</v>
      </c>
      <c r="J326" s="426">
        <v>30</v>
      </c>
      <c r="K326" s="427">
        <v>1887.6</v>
      </c>
    </row>
    <row r="327" spans="1:11" ht="14.4" customHeight="1" x14ac:dyDescent="0.3">
      <c r="A327" s="422" t="s">
        <v>407</v>
      </c>
      <c r="B327" s="423" t="s">
        <v>408</v>
      </c>
      <c r="C327" s="424" t="s">
        <v>412</v>
      </c>
      <c r="D327" s="425" t="s">
        <v>672</v>
      </c>
      <c r="E327" s="424" t="s">
        <v>1667</v>
      </c>
      <c r="F327" s="425" t="s">
        <v>1668</v>
      </c>
      <c r="G327" s="424" t="s">
        <v>1335</v>
      </c>
      <c r="H327" s="424" t="s">
        <v>1336</v>
      </c>
      <c r="I327" s="426">
        <v>360.58</v>
      </c>
      <c r="J327" s="426">
        <v>3</v>
      </c>
      <c r="K327" s="427">
        <v>1081.74</v>
      </c>
    </row>
    <row r="328" spans="1:11" ht="14.4" customHeight="1" x14ac:dyDescent="0.3">
      <c r="A328" s="422" t="s">
        <v>407</v>
      </c>
      <c r="B328" s="423" t="s">
        <v>408</v>
      </c>
      <c r="C328" s="424" t="s">
        <v>412</v>
      </c>
      <c r="D328" s="425" t="s">
        <v>672</v>
      </c>
      <c r="E328" s="424" t="s">
        <v>1667</v>
      </c>
      <c r="F328" s="425" t="s">
        <v>1668</v>
      </c>
      <c r="G328" s="424" t="s">
        <v>1337</v>
      </c>
      <c r="H328" s="424" t="s">
        <v>1338</v>
      </c>
      <c r="I328" s="426">
        <v>2374.06</v>
      </c>
      <c r="J328" s="426">
        <v>1</v>
      </c>
      <c r="K328" s="427">
        <v>2374.06</v>
      </c>
    </row>
    <row r="329" spans="1:11" ht="14.4" customHeight="1" x14ac:dyDescent="0.3">
      <c r="A329" s="422" t="s">
        <v>407</v>
      </c>
      <c r="B329" s="423" t="s">
        <v>408</v>
      </c>
      <c r="C329" s="424" t="s">
        <v>412</v>
      </c>
      <c r="D329" s="425" t="s">
        <v>672</v>
      </c>
      <c r="E329" s="424" t="s">
        <v>1667</v>
      </c>
      <c r="F329" s="425" t="s">
        <v>1668</v>
      </c>
      <c r="G329" s="424" t="s">
        <v>1339</v>
      </c>
      <c r="H329" s="424" t="s">
        <v>1340</v>
      </c>
      <c r="I329" s="426">
        <v>566.5</v>
      </c>
      <c r="J329" s="426">
        <v>1</v>
      </c>
      <c r="K329" s="427">
        <v>566.5</v>
      </c>
    </row>
    <row r="330" spans="1:11" ht="14.4" customHeight="1" x14ac:dyDescent="0.3">
      <c r="A330" s="422" t="s">
        <v>407</v>
      </c>
      <c r="B330" s="423" t="s">
        <v>408</v>
      </c>
      <c r="C330" s="424" t="s">
        <v>412</v>
      </c>
      <c r="D330" s="425" t="s">
        <v>672</v>
      </c>
      <c r="E330" s="424" t="s">
        <v>1667</v>
      </c>
      <c r="F330" s="425" t="s">
        <v>1668</v>
      </c>
      <c r="G330" s="424" t="s">
        <v>1341</v>
      </c>
      <c r="H330" s="424" t="s">
        <v>1342</v>
      </c>
      <c r="I330" s="426">
        <v>4295.25</v>
      </c>
      <c r="J330" s="426">
        <v>1</v>
      </c>
      <c r="K330" s="427">
        <v>4295.25</v>
      </c>
    </row>
    <row r="331" spans="1:11" ht="14.4" customHeight="1" x14ac:dyDescent="0.3">
      <c r="A331" s="422" t="s">
        <v>407</v>
      </c>
      <c r="B331" s="423" t="s">
        <v>408</v>
      </c>
      <c r="C331" s="424" t="s">
        <v>412</v>
      </c>
      <c r="D331" s="425" t="s">
        <v>672</v>
      </c>
      <c r="E331" s="424" t="s">
        <v>1667</v>
      </c>
      <c r="F331" s="425" t="s">
        <v>1668</v>
      </c>
      <c r="G331" s="424" t="s">
        <v>1343</v>
      </c>
      <c r="H331" s="424" t="s">
        <v>1344</v>
      </c>
      <c r="I331" s="426">
        <v>682.44</v>
      </c>
      <c r="J331" s="426">
        <v>2</v>
      </c>
      <c r="K331" s="427">
        <v>1364.88</v>
      </c>
    </row>
    <row r="332" spans="1:11" ht="14.4" customHeight="1" x14ac:dyDescent="0.3">
      <c r="A332" s="422" t="s">
        <v>407</v>
      </c>
      <c r="B332" s="423" t="s">
        <v>408</v>
      </c>
      <c r="C332" s="424" t="s">
        <v>412</v>
      </c>
      <c r="D332" s="425" t="s">
        <v>672</v>
      </c>
      <c r="E332" s="424" t="s">
        <v>1667</v>
      </c>
      <c r="F332" s="425" t="s">
        <v>1668</v>
      </c>
      <c r="G332" s="424" t="s">
        <v>1345</v>
      </c>
      <c r="H332" s="424" t="s">
        <v>1346</v>
      </c>
      <c r="I332" s="426">
        <v>229.9</v>
      </c>
      <c r="J332" s="426">
        <v>4</v>
      </c>
      <c r="K332" s="427">
        <v>919.6</v>
      </c>
    </row>
    <row r="333" spans="1:11" ht="14.4" customHeight="1" x14ac:dyDescent="0.3">
      <c r="A333" s="422" t="s">
        <v>407</v>
      </c>
      <c r="B333" s="423" t="s">
        <v>408</v>
      </c>
      <c r="C333" s="424" t="s">
        <v>412</v>
      </c>
      <c r="D333" s="425" t="s">
        <v>672</v>
      </c>
      <c r="E333" s="424" t="s">
        <v>1667</v>
      </c>
      <c r="F333" s="425" t="s">
        <v>1668</v>
      </c>
      <c r="G333" s="424" t="s">
        <v>1347</v>
      </c>
      <c r="H333" s="424" t="s">
        <v>1348</v>
      </c>
      <c r="I333" s="426">
        <v>79.86</v>
      </c>
      <c r="J333" s="426">
        <v>15</v>
      </c>
      <c r="K333" s="427">
        <v>1197.9000000000001</v>
      </c>
    </row>
    <row r="334" spans="1:11" ht="14.4" customHeight="1" x14ac:dyDescent="0.3">
      <c r="A334" s="422" t="s">
        <v>407</v>
      </c>
      <c r="B334" s="423" t="s">
        <v>408</v>
      </c>
      <c r="C334" s="424" t="s">
        <v>412</v>
      </c>
      <c r="D334" s="425" t="s">
        <v>672</v>
      </c>
      <c r="E334" s="424" t="s">
        <v>1667</v>
      </c>
      <c r="F334" s="425" t="s">
        <v>1668</v>
      </c>
      <c r="G334" s="424" t="s">
        <v>1349</v>
      </c>
      <c r="H334" s="424" t="s">
        <v>1350</v>
      </c>
      <c r="I334" s="426">
        <v>350.6</v>
      </c>
      <c r="J334" s="426">
        <v>2</v>
      </c>
      <c r="K334" s="427">
        <v>701.2</v>
      </c>
    </row>
    <row r="335" spans="1:11" ht="14.4" customHeight="1" x14ac:dyDescent="0.3">
      <c r="A335" s="422" t="s">
        <v>407</v>
      </c>
      <c r="B335" s="423" t="s">
        <v>408</v>
      </c>
      <c r="C335" s="424" t="s">
        <v>412</v>
      </c>
      <c r="D335" s="425" t="s">
        <v>672</v>
      </c>
      <c r="E335" s="424" t="s">
        <v>1667</v>
      </c>
      <c r="F335" s="425" t="s">
        <v>1668</v>
      </c>
      <c r="G335" s="424" t="s">
        <v>1351</v>
      </c>
      <c r="H335" s="424" t="s">
        <v>1352</v>
      </c>
      <c r="I335" s="426">
        <v>247.14</v>
      </c>
      <c r="J335" s="426">
        <v>1</v>
      </c>
      <c r="K335" s="427">
        <v>247.14</v>
      </c>
    </row>
    <row r="336" spans="1:11" ht="14.4" customHeight="1" x14ac:dyDescent="0.3">
      <c r="A336" s="422" t="s">
        <v>407</v>
      </c>
      <c r="B336" s="423" t="s">
        <v>408</v>
      </c>
      <c r="C336" s="424" t="s">
        <v>412</v>
      </c>
      <c r="D336" s="425" t="s">
        <v>672</v>
      </c>
      <c r="E336" s="424" t="s">
        <v>1667</v>
      </c>
      <c r="F336" s="425" t="s">
        <v>1668</v>
      </c>
      <c r="G336" s="424" t="s">
        <v>1353</v>
      </c>
      <c r="H336" s="424" t="s">
        <v>1354</v>
      </c>
      <c r="I336" s="426">
        <v>133.1</v>
      </c>
      <c r="J336" s="426">
        <v>3</v>
      </c>
      <c r="K336" s="427">
        <v>399.3</v>
      </c>
    </row>
    <row r="337" spans="1:11" ht="14.4" customHeight="1" x14ac:dyDescent="0.3">
      <c r="A337" s="422" t="s">
        <v>407</v>
      </c>
      <c r="B337" s="423" t="s">
        <v>408</v>
      </c>
      <c r="C337" s="424" t="s">
        <v>412</v>
      </c>
      <c r="D337" s="425" t="s">
        <v>672</v>
      </c>
      <c r="E337" s="424" t="s">
        <v>1667</v>
      </c>
      <c r="F337" s="425" t="s">
        <v>1668</v>
      </c>
      <c r="G337" s="424" t="s">
        <v>1355</v>
      </c>
      <c r="H337" s="424" t="s">
        <v>1356</v>
      </c>
      <c r="I337" s="426">
        <v>335.4</v>
      </c>
      <c r="J337" s="426">
        <v>2</v>
      </c>
      <c r="K337" s="427">
        <v>670.8</v>
      </c>
    </row>
    <row r="338" spans="1:11" ht="14.4" customHeight="1" x14ac:dyDescent="0.3">
      <c r="A338" s="422" t="s">
        <v>407</v>
      </c>
      <c r="B338" s="423" t="s">
        <v>408</v>
      </c>
      <c r="C338" s="424" t="s">
        <v>412</v>
      </c>
      <c r="D338" s="425" t="s">
        <v>672</v>
      </c>
      <c r="E338" s="424" t="s">
        <v>1667</v>
      </c>
      <c r="F338" s="425" t="s">
        <v>1668</v>
      </c>
      <c r="G338" s="424" t="s">
        <v>1357</v>
      </c>
      <c r="H338" s="424" t="s">
        <v>1358</v>
      </c>
      <c r="I338" s="426">
        <v>1403.47</v>
      </c>
      <c r="J338" s="426">
        <v>2</v>
      </c>
      <c r="K338" s="427">
        <v>2806.94</v>
      </c>
    </row>
    <row r="339" spans="1:11" ht="14.4" customHeight="1" x14ac:dyDescent="0.3">
      <c r="A339" s="422" t="s">
        <v>407</v>
      </c>
      <c r="B339" s="423" t="s">
        <v>408</v>
      </c>
      <c r="C339" s="424" t="s">
        <v>412</v>
      </c>
      <c r="D339" s="425" t="s">
        <v>672</v>
      </c>
      <c r="E339" s="424" t="s">
        <v>1667</v>
      </c>
      <c r="F339" s="425" t="s">
        <v>1668</v>
      </c>
      <c r="G339" s="424" t="s">
        <v>1359</v>
      </c>
      <c r="H339" s="424" t="s">
        <v>1360</v>
      </c>
      <c r="I339" s="426">
        <v>1324.8</v>
      </c>
      <c r="J339" s="426">
        <v>1</v>
      </c>
      <c r="K339" s="427">
        <v>1324.8</v>
      </c>
    </row>
    <row r="340" spans="1:11" ht="14.4" customHeight="1" x14ac:dyDescent="0.3">
      <c r="A340" s="422" t="s">
        <v>407</v>
      </c>
      <c r="B340" s="423" t="s">
        <v>408</v>
      </c>
      <c r="C340" s="424" t="s">
        <v>412</v>
      </c>
      <c r="D340" s="425" t="s">
        <v>672</v>
      </c>
      <c r="E340" s="424" t="s">
        <v>1667</v>
      </c>
      <c r="F340" s="425" t="s">
        <v>1668</v>
      </c>
      <c r="G340" s="424" t="s">
        <v>1361</v>
      </c>
      <c r="H340" s="424" t="s">
        <v>1362</v>
      </c>
      <c r="I340" s="426">
        <v>893</v>
      </c>
      <c r="J340" s="426">
        <v>2</v>
      </c>
      <c r="K340" s="427">
        <v>1786</v>
      </c>
    </row>
    <row r="341" spans="1:11" ht="14.4" customHeight="1" x14ac:dyDescent="0.3">
      <c r="A341" s="422" t="s">
        <v>407</v>
      </c>
      <c r="B341" s="423" t="s">
        <v>408</v>
      </c>
      <c r="C341" s="424" t="s">
        <v>412</v>
      </c>
      <c r="D341" s="425" t="s">
        <v>672</v>
      </c>
      <c r="E341" s="424" t="s">
        <v>1667</v>
      </c>
      <c r="F341" s="425" t="s">
        <v>1668</v>
      </c>
      <c r="G341" s="424" t="s">
        <v>1363</v>
      </c>
      <c r="H341" s="424" t="s">
        <v>1364</v>
      </c>
      <c r="I341" s="426">
        <v>1443.895</v>
      </c>
      <c r="J341" s="426">
        <v>3</v>
      </c>
      <c r="K341" s="427">
        <v>4327.51</v>
      </c>
    </row>
    <row r="342" spans="1:11" ht="14.4" customHeight="1" x14ac:dyDescent="0.3">
      <c r="A342" s="422" t="s">
        <v>407</v>
      </c>
      <c r="B342" s="423" t="s">
        <v>408</v>
      </c>
      <c r="C342" s="424" t="s">
        <v>412</v>
      </c>
      <c r="D342" s="425" t="s">
        <v>672</v>
      </c>
      <c r="E342" s="424" t="s">
        <v>1667</v>
      </c>
      <c r="F342" s="425" t="s">
        <v>1668</v>
      </c>
      <c r="G342" s="424" t="s">
        <v>1365</v>
      </c>
      <c r="H342" s="424" t="s">
        <v>1366</v>
      </c>
      <c r="I342" s="426">
        <v>1443.895</v>
      </c>
      <c r="J342" s="426">
        <v>3</v>
      </c>
      <c r="K342" s="427">
        <v>4327.51</v>
      </c>
    </row>
    <row r="343" spans="1:11" ht="14.4" customHeight="1" x14ac:dyDescent="0.3">
      <c r="A343" s="422" t="s">
        <v>407</v>
      </c>
      <c r="B343" s="423" t="s">
        <v>408</v>
      </c>
      <c r="C343" s="424" t="s">
        <v>412</v>
      </c>
      <c r="D343" s="425" t="s">
        <v>672</v>
      </c>
      <c r="E343" s="424" t="s">
        <v>1667</v>
      </c>
      <c r="F343" s="425" t="s">
        <v>1668</v>
      </c>
      <c r="G343" s="424" t="s">
        <v>1367</v>
      </c>
      <c r="H343" s="424" t="s">
        <v>1368</v>
      </c>
      <c r="I343" s="426">
        <v>1731.63</v>
      </c>
      <c r="J343" s="426">
        <v>6</v>
      </c>
      <c r="K343" s="427">
        <v>10379.51</v>
      </c>
    </row>
    <row r="344" spans="1:11" ht="14.4" customHeight="1" x14ac:dyDescent="0.3">
      <c r="A344" s="422" t="s">
        <v>407</v>
      </c>
      <c r="B344" s="423" t="s">
        <v>408</v>
      </c>
      <c r="C344" s="424" t="s">
        <v>412</v>
      </c>
      <c r="D344" s="425" t="s">
        <v>672</v>
      </c>
      <c r="E344" s="424" t="s">
        <v>1667</v>
      </c>
      <c r="F344" s="425" t="s">
        <v>1668</v>
      </c>
      <c r="G344" s="424" t="s">
        <v>1369</v>
      </c>
      <c r="H344" s="424" t="s">
        <v>1370</v>
      </c>
      <c r="I344" s="426">
        <v>1298.44</v>
      </c>
      <c r="J344" s="426">
        <v>1</v>
      </c>
      <c r="K344" s="427">
        <v>1298.44</v>
      </c>
    </row>
    <row r="345" spans="1:11" ht="14.4" customHeight="1" x14ac:dyDescent="0.3">
      <c r="A345" s="422" t="s">
        <v>407</v>
      </c>
      <c r="B345" s="423" t="s">
        <v>408</v>
      </c>
      <c r="C345" s="424" t="s">
        <v>412</v>
      </c>
      <c r="D345" s="425" t="s">
        <v>672</v>
      </c>
      <c r="E345" s="424" t="s">
        <v>1667</v>
      </c>
      <c r="F345" s="425" t="s">
        <v>1668</v>
      </c>
      <c r="G345" s="424" t="s">
        <v>1371</v>
      </c>
      <c r="H345" s="424" t="s">
        <v>1372</v>
      </c>
      <c r="I345" s="426">
        <v>3811.5</v>
      </c>
      <c r="J345" s="426">
        <v>1</v>
      </c>
      <c r="K345" s="427">
        <v>3811.5</v>
      </c>
    </row>
    <row r="346" spans="1:11" ht="14.4" customHeight="1" x14ac:dyDescent="0.3">
      <c r="A346" s="422" t="s">
        <v>407</v>
      </c>
      <c r="B346" s="423" t="s">
        <v>408</v>
      </c>
      <c r="C346" s="424" t="s">
        <v>412</v>
      </c>
      <c r="D346" s="425" t="s">
        <v>672</v>
      </c>
      <c r="E346" s="424" t="s">
        <v>1667</v>
      </c>
      <c r="F346" s="425" t="s">
        <v>1668</v>
      </c>
      <c r="G346" s="424" t="s">
        <v>1373</v>
      </c>
      <c r="H346" s="424" t="s">
        <v>1374</v>
      </c>
      <c r="I346" s="426">
        <v>71.39</v>
      </c>
      <c r="J346" s="426">
        <v>5</v>
      </c>
      <c r="K346" s="427">
        <v>356.95</v>
      </c>
    </row>
    <row r="347" spans="1:11" ht="14.4" customHeight="1" x14ac:dyDescent="0.3">
      <c r="A347" s="422" t="s">
        <v>407</v>
      </c>
      <c r="B347" s="423" t="s">
        <v>408</v>
      </c>
      <c r="C347" s="424" t="s">
        <v>412</v>
      </c>
      <c r="D347" s="425" t="s">
        <v>672</v>
      </c>
      <c r="E347" s="424" t="s">
        <v>1667</v>
      </c>
      <c r="F347" s="425" t="s">
        <v>1668</v>
      </c>
      <c r="G347" s="424" t="s">
        <v>1375</v>
      </c>
      <c r="H347" s="424" t="s">
        <v>1376</v>
      </c>
      <c r="I347" s="426">
        <v>19.96</v>
      </c>
      <c r="J347" s="426">
        <v>10</v>
      </c>
      <c r="K347" s="427">
        <v>199.65</v>
      </c>
    </row>
    <row r="348" spans="1:11" ht="14.4" customHeight="1" x14ac:dyDescent="0.3">
      <c r="A348" s="422" t="s">
        <v>407</v>
      </c>
      <c r="B348" s="423" t="s">
        <v>408</v>
      </c>
      <c r="C348" s="424" t="s">
        <v>412</v>
      </c>
      <c r="D348" s="425" t="s">
        <v>672</v>
      </c>
      <c r="E348" s="424" t="s">
        <v>1667</v>
      </c>
      <c r="F348" s="425" t="s">
        <v>1668</v>
      </c>
      <c r="G348" s="424" t="s">
        <v>1377</v>
      </c>
      <c r="H348" s="424" t="s">
        <v>1378</v>
      </c>
      <c r="I348" s="426">
        <v>487.63</v>
      </c>
      <c r="J348" s="426">
        <v>2</v>
      </c>
      <c r="K348" s="427">
        <v>975.26</v>
      </c>
    </row>
    <row r="349" spans="1:11" ht="14.4" customHeight="1" x14ac:dyDescent="0.3">
      <c r="A349" s="422" t="s">
        <v>407</v>
      </c>
      <c r="B349" s="423" t="s">
        <v>408</v>
      </c>
      <c r="C349" s="424" t="s">
        <v>412</v>
      </c>
      <c r="D349" s="425" t="s">
        <v>672</v>
      </c>
      <c r="E349" s="424" t="s">
        <v>1667</v>
      </c>
      <c r="F349" s="425" t="s">
        <v>1668</v>
      </c>
      <c r="G349" s="424" t="s">
        <v>1379</v>
      </c>
      <c r="H349" s="424" t="s">
        <v>1380</v>
      </c>
      <c r="I349" s="426">
        <v>816.71</v>
      </c>
      <c r="J349" s="426">
        <v>1</v>
      </c>
      <c r="K349" s="427">
        <v>816.71</v>
      </c>
    </row>
    <row r="350" spans="1:11" ht="14.4" customHeight="1" x14ac:dyDescent="0.3">
      <c r="A350" s="422" t="s">
        <v>407</v>
      </c>
      <c r="B350" s="423" t="s">
        <v>408</v>
      </c>
      <c r="C350" s="424" t="s">
        <v>412</v>
      </c>
      <c r="D350" s="425" t="s">
        <v>672</v>
      </c>
      <c r="E350" s="424" t="s">
        <v>1667</v>
      </c>
      <c r="F350" s="425" t="s">
        <v>1668</v>
      </c>
      <c r="G350" s="424" t="s">
        <v>1381</v>
      </c>
      <c r="H350" s="424" t="s">
        <v>1382</v>
      </c>
      <c r="I350" s="426">
        <v>392</v>
      </c>
      <c r="J350" s="426">
        <v>5</v>
      </c>
      <c r="K350" s="427">
        <v>1960</v>
      </c>
    </row>
    <row r="351" spans="1:11" ht="14.4" customHeight="1" x14ac:dyDescent="0.3">
      <c r="A351" s="422" t="s">
        <v>407</v>
      </c>
      <c r="B351" s="423" t="s">
        <v>408</v>
      </c>
      <c r="C351" s="424" t="s">
        <v>412</v>
      </c>
      <c r="D351" s="425" t="s">
        <v>672</v>
      </c>
      <c r="E351" s="424" t="s">
        <v>1667</v>
      </c>
      <c r="F351" s="425" t="s">
        <v>1668</v>
      </c>
      <c r="G351" s="424" t="s">
        <v>1383</v>
      </c>
      <c r="H351" s="424" t="s">
        <v>1384</v>
      </c>
      <c r="I351" s="426">
        <v>1290.01</v>
      </c>
      <c r="J351" s="426">
        <v>2</v>
      </c>
      <c r="K351" s="427">
        <v>2580.02</v>
      </c>
    </row>
    <row r="352" spans="1:11" ht="14.4" customHeight="1" x14ac:dyDescent="0.3">
      <c r="A352" s="422" t="s">
        <v>407</v>
      </c>
      <c r="B352" s="423" t="s">
        <v>408</v>
      </c>
      <c r="C352" s="424" t="s">
        <v>412</v>
      </c>
      <c r="D352" s="425" t="s">
        <v>672</v>
      </c>
      <c r="E352" s="424" t="s">
        <v>1667</v>
      </c>
      <c r="F352" s="425" t="s">
        <v>1668</v>
      </c>
      <c r="G352" s="424" t="s">
        <v>1385</v>
      </c>
      <c r="H352" s="424" t="s">
        <v>1386</v>
      </c>
      <c r="I352" s="426">
        <v>141.55000000000001</v>
      </c>
      <c r="J352" s="426">
        <v>35</v>
      </c>
      <c r="K352" s="427">
        <v>4954.3999999999996</v>
      </c>
    </row>
    <row r="353" spans="1:11" ht="14.4" customHeight="1" x14ac:dyDescent="0.3">
      <c r="A353" s="422" t="s">
        <v>407</v>
      </c>
      <c r="B353" s="423" t="s">
        <v>408</v>
      </c>
      <c r="C353" s="424" t="s">
        <v>412</v>
      </c>
      <c r="D353" s="425" t="s">
        <v>672</v>
      </c>
      <c r="E353" s="424" t="s">
        <v>1667</v>
      </c>
      <c r="F353" s="425" t="s">
        <v>1668</v>
      </c>
      <c r="G353" s="424" t="s">
        <v>1387</v>
      </c>
      <c r="H353" s="424" t="s">
        <v>1388</v>
      </c>
      <c r="I353" s="426">
        <v>859.1</v>
      </c>
      <c r="J353" s="426">
        <v>2</v>
      </c>
      <c r="K353" s="427">
        <v>1718.2</v>
      </c>
    </row>
    <row r="354" spans="1:11" ht="14.4" customHeight="1" x14ac:dyDescent="0.3">
      <c r="A354" s="422" t="s">
        <v>407</v>
      </c>
      <c r="B354" s="423" t="s">
        <v>408</v>
      </c>
      <c r="C354" s="424" t="s">
        <v>412</v>
      </c>
      <c r="D354" s="425" t="s">
        <v>672</v>
      </c>
      <c r="E354" s="424" t="s">
        <v>1667</v>
      </c>
      <c r="F354" s="425" t="s">
        <v>1668</v>
      </c>
      <c r="G354" s="424" t="s">
        <v>1389</v>
      </c>
      <c r="H354" s="424" t="s">
        <v>1390</v>
      </c>
      <c r="I354" s="426">
        <v>890.56</v>
      </c>
      <c r="J354" s="426">
        <v>3</v>
      </c>
      <c r="K354" s="427">
        <v>2671.68</v>
      </c>
    </row>
    <row r="355" spans="1:11" ht="14.4" customHeight="1" x14ac:dyDescent="0.3">
      <c r="A355" s="422" t="s">
        <v>407</v>
      </c>
      <c r="B355" s="423" t="s">
        <v>408</v>
      </c>
      <c r="C355" s="424" t="s">
        <v>412</v>
      </c>
      <c r="D355" s="425" t="s">
        <v>672</v>
      </c>
      <c r="E355" s="424" t="s">
        <v>1667</v>
      </c>
      <c r="F355" s="425" t="s">
        <v>1668</v>
      </c>
      <c r="G355" s="424" t="s">
        <v>1391</v>
      </c>
      <c r="H355" s="424" t="s">
        <v>1392</v>
      </c>
      <c r="I355" s="426">
        <v>980.1</v>
      </c>
      <c r="J355" s="426">
        <v>1</v>
      </c>
      <c r="K355" s="427">
        <v>980.1</v>
      </c>
    </row>
    <row r="356" spans="1:11" ht="14.4" customHeight="1" x14ac:dyDescent="0.3">
      <c r="A356" s="422" t="s">
        <v>407</v>
      </c>
      <c r="B356" s="423" t="s">
        <v>408</v>
      </c>
      <c r="C356" s="424" t="s">
        <v>412</v>
      </c>
      <c r="D356" s="425" t="s">
        <v>672</v>
      </c>
      <c r="E356" s="424" t="s">
        <v>1667</v>
      </c>
      <c r="F356" s="425" t="s">
        <v>1668</v>
      </c>
      <c r="G356" s="424" t="s">
        <v>1393</v>
      </c>
      <c r="H356" s="424" t="s">
        <v>1394</v>
      </c>
      <c r="I356" s="426">
        <v>994.62</v>
      </c>
      <c r="J356" s="426">
        <v>1</v>
      </c>
      <c r="K356" s="427">
        <v>994.62</v>
      </c>
    </row>
    <row r="357" spans="1:11" ht="14.4" customHeight="1" x14ac:dyDescent="0.3">
      <c r="A357" s="422" t="s">
        <v>407</v>
      </c>
      <c r="B357" s="423" t="s">
        <v>408</v>
      </c>
      <c r="C357" s="424" t="s">
        <v>412</v>
      </c>
      <c r="D357" s="425" t="s">
        <v>672</v>
      </c>
      <c r="E357" s="424" t="s">
        <v>1667</v>
      </c>
      <c r="F357" s="425" t="s">
        <v>1668</v>
      </c>
      <c r="G357" s="424" t="s">
        <v>1395</v>
      </c>
      <c r="H357" s="424" t="s">
        <v>1396</v>
      </c>
      <c r="I357" s="426">
        <v>462.12</v>
      </c>
      <c r="J357" s="426">
        <v>1</v>
      </c>
      <c r="K357" s="427">
        <v>462.12</v>
      </c>
    </row>
    <row r="358" spans="1:11" ht="14.4" customHeight="1" x14ac:dyDescent="0.3">
      <c r="A358" s="422" t="s">
        <v>407</v>
      </c>
      <c r="B358" s="423" t="s">
        <v>408</v>
      </c>
      <c r="C358" s="424" t="s">
        <v>412</v>
      </c>
      <c r="D358" s="425" t="s">
        <v>672</v>
      </c>
      <c r="E358" s="424" t="s">
        <v>1667</v>
      </c>
      <c r="F358" s="425" t="s">
        <v>1668</v>
      </c>
      <c r="G358" s="424" t="s">
        <v>1397</v>
      </c>
      <c r="H358" s="424" t="s">
        <v>1398</v>
      </c>
      <c r="I358" s="426">
        <v>462.13</v>
      </c>
      <c r="J358" s="426">
        <v>1</v>
      </c>
      <c r="K358" s="427">
        <v>462.13</v>
      </c>
    </row>
    <row r="359" spans="1:11" ht="14.4" customHeight="1" x14ac:dyDescent="0.3">
      <c r="A359" s="422" t="s">
        <v>407</v>
      </c>
      <c r="B359" s="423" t="s">
        <v>408</v>
      </c>
      <c r="C359" s="424" t="s">
        <v>412</v>
      </c>
      <c r="D359" s="425" t="s">
        <v>672</v>
      </c>
      <c r="E359" s="424" t="s">
        <v>1667</v>
      </c>
      <c r="F359" s="425" t="s">
        <v>1668</v>
      </c>
      <c r="G359" s="424" t="s">
        <v>1399</v>
      </c>
      <c r="H359" s="424" t="s">
        <v>1400</v>
      </c>
      <c r="I359" s="426">
        <v>273.13</v>
      </c>
      <c r="J359" s="426">
        <v>2</v>
      </c>
      <c r="K359" s="427">
        <v>546.25</v>
      </c>
    </row>
    <row r="360" spans="1:11" ht="14.4" customHeight="1" x14ac:dyDescent="0.3">
      <c r="A360" s="422" t="s">
        <v>407</v>
      </c>
      <c r="B360" s="423" t="s">
        <v>408</v>
      </c>
      <c r="C360" s="424" t="s">
        <v>412</v>
      </c>
      <c r="D360" s="425" t="s">
        <v>672</v>
      </c>
      <c r="E360" s="424" t="s">
        <v>1667</v>
      </c>
      <c r="F360" s="425" t="s">
        <v>1668</v>
      </c>
      <c r="G360" s="424" t="s">
        <v>1401</v>
      </c>
      <c r="H360" s="424" t="s">
        <v>1402</v>
      </c>
      <c r="I360" s="426">
        <v>2720.38</v>
      </c>
      <c r="J360" s="426">
        <v>3</v>
      </c>
      <c r="K360" s="427">
        <v>8161.14</v>
      </c>
    </row>
    <row r="361" spans="1:11" ht="14.4" customHeight="1" x14ac:dyDescent="0.3">
      <c r="A361" s="422" t="s">
        <v>407</v>
      </c>
      <c r="B361" s="423" t="s">
        <v>408</v>
      </c>
      <c r="C361" s="424" t="s">
        <v>412</v>
      </c>
      <c r="D361" s="425" t="s">
        <v>672</v>
      </c>
      <c r="E361" s="424" t="s">
        <v>1667</v>
      </c>
      <c r="F361" s="425" t="s">
        <v>1668</v>
      </c>
      <c r="G361" s="424" t="s">
        <v>1403</v>
      </c>
      <c r="H361" s="424" t="s">
        <v>1404</v>
      </c>
      <c r="I361" s="426">
        <v>865.15</v>
      </c>
      <c r="J361" s="426">
        <v>1</v>
      </c>
      <c r="K361" s="427">
        <v>865.15</v>
      </c>
    </row>
    <row r="362" spans="1:11" ht="14.4" customHeight="1" x14ac:dyDescent="0.3">
      <c r="A362" s="422" t="s">
        <v>407</v>
      </c>
      <c r="B362" s="423" t="s">
        <v>408</v>
      </c>
      <c r="C362" s="424" t="s">
        <v>412</v>
      </c>
      <c r="D362" s="425" t="s">
        <v>672</v>
      </c>
      <c r="E362" s="424" t="s">
        <v>1667</v>
      </c>
      <c r="F362" s="425" t="s">
        <v>1668</v>
      </c>
      <c r="G362" s="424" t="s">
        <v>1405</v>
      </c>
      <c r="H362" s="424" t="s">
        <v>1406</v>
      </c>
      <c r="I362" s="426">
        <v>863.94</v>
      </c>
      <c r="J362" s="426">
        <v>2</v>
      </c>
      <c r="K362" s="427">
        <v>1727.88</v>
      </c>
    </row>
    <row r="363" spans="1:11" ht="14.4" customHeight="1" x14ac:dyDescent="0.3">
      <c r="A363" s="422" t="s">
        <v>407</v>
      </c>
      <c r="B363" s="423" t="s">
        <v>408</v>
      </c>
      <c r="C363" s="424" t="s">
        <v>412</v>
      </c>
      <c r="D363" s="425" t="s">
        <v>672</v>
      </c>
      <c r="E363" s="424" t="s">
        <v>1667</v>
      </c>
      <c r="F363" s="425" t="s">
        <v>1668</v>
      </c>
      <c r="G363" s="424" t="s">
        <v>1407</v>
      </c>
      <c r="H363" s="424" t="s">
        <v>1408</v>
      </c>
      <c r="I363" s="426">
        <v>229.9</v>
      </c>
      <c r="J363" s="426">
        <v>2</v>
      </c>
      <c r="K363" s="427">
        <v>459.8</v>
      </c>
    </row>
    <row r="364" spans="1:11" ht="14.4" customHeight="1" x14ac:dyDescent="0.3">
      <c r="A364" s="422" t="s">
        <v>407</v>
      </c>
      <c r="B364" s="423" t="s">
        <v>408</v>
      </c>
      <c r="C364" s="424" t="s">
        <v>412</v>
      </c>
      <c r="D364" s="425" t="s">
        <v>672</v>
      </c>
      <c r="E364" s="424" t="s">
        <v>1667</v>
      </c>
      <c r="F364" s="425" t="s">
        <v>1668</v>
      </c>
      <c r="G364" s="424" t="s">
        <v>1409</v>
      </c>
      <c r="H364" s="424" t="s">
        <v>1410</v>
      </c>
      <c r="I364" s="426">
        <v>75.02</v>
      </c>
      <c r="J364" s="426">
        <v>10</v>
      </c>
      <c r="K364" s="427">
        <v>750.2</v>
      </c>
    </row>
    <row r="365" spans="1:11" ht="14.4" customHeight="1" x14ac:dyDescent="0.3">
      <c r="A365" s="422" t="s">
        <v>407</v>
      </c>
      <c r="B365" s="423" t="s">
        <v>408</v>
      </c>
      <c r="C365" s="424" t="s">
        <v>412</v>
      </c>
      <c r="D365" s="425" t="s">
        <v>672</v>
      </c>
      <c r="E365" s="424" t="s">
        <v>1667</v>
      </c>
      <c r="F365" s="425" t="s">
        <v>1668</v>
      </c>
      <c r="G365" s="424" t="s">
        <v>1411</v>
      </c>
      <c r="H365" s="424" t="s">
        <v>1412</v>
      </c>
      <c r="I365" s="426">
        <v>1.7</v>
      </c>
      <c r="J365" s="426">
        <v>200</v>
      </c>
      <c r="K365" s="427">
        <v>340</v>
      </c>
    </row>
    <row r="366" spans="1:11" ht="14.4" customHeight="1" x14ac:dyDescent="0.3">
      <c r="A366" s="422" t="s">
        <v>407</v>
      </c>
      <c r="B366" s="423" t="s">
        <v>408</v>
      </c>
      <c r="C366" s="424" t="s">
        <v>412</v>
      </c>
      <c r="D366" s="425" t="s">
        <v>672</v>
      </c>
      <c r="E366" s="424" t="s">
        <v>1667</v>
      </c>
      <c r="F366" s="425" t="s">
        <v>1668</v>
      </c>
      <c r="G366" s="424" t="s">
        <v>1413</v>
      </c>
      <c r="H366" s="424" t="s">
        <v>1414</v>
      </c>
      <c r="I366" s="426">
        <v>1.7</v>
      </c>
      <c r="J366" s="426">
        <v>200</v>
      </c>
      <c r="K366" s="427">
        <v>340</v>
      </c>
    </row>
    <row r="367" spans="1:11" ht="14.4" customHeight="1" x14ac:dyDescent="0.3">
      <c r="A367" s="422" t="s">
        <v>407</v>
      </c>
      <c r="B367" s="423" t="s">
        <v>408</v>
      </c>
      <c r="C367" s="424" t="s">
        <v>412</v>
      </c>
      <c r="D367" s="425" t="s">
        <v>672</v>
      </c>
      <c r="E367" s="424" t="s">
        <v>1667</v>
      </c>
      <c r="F367" s="425" t="s">
        <v>1668</v>
      </c>
      <c r="G367" s="424" t="s">
        <v>1415</v>
      </c>
      <c r="H367" s="424" t="s">
        <v>1416</v>
      </c>
      <c r="I367" s="426">
        <v>1.7</v>
      </c>
      <c r="J367" s="426">
        <v>200</v>
      </c>
      <c r="K367" s="427">
        <v>340</v>
      </c>
    </row>
    <row r="368" spans="1:11" ht="14.4" customHeight="1" x14ac:dyDescent="0.3">
      <c r="A368" s="422" t="s">
        <v>407</v>
      </c>
      <c r="B368" s="423" t="s">
        <v>408</v>
      </c>
      <c r="C368" s="424" t="s">
        <v>412</v>
      </c>
      <c r="D368" s="425" t="s">
        <v>672</v>
      </c>
      <c r="E368" s="424" t="s">
        <v>1667</v>
      </c>
      <c r="F368" s="425" t="s">
        <v>1668</v>
      </c>
      <c r="G368" s="424" t="s">
        <v>1417</v>
      </c>
      <c r="H368" s="424" t="s">
        <v>1418</v>
      </c>
      <c r="I368" s="426">
        <v>1.7</v>
      </c>
      <c r="J368" s="426">
        <v>200</v>
      </c>
      <c r="K368" s="427">
        <v>340</v>
      </c>
    </row>
    <row r="369" spans="1:11" ht="14.4" customHeight="1" x14ac:dyDescent="0.3">
      <c r="A369" s="422" t="s">
        <v>407</v>
      </c>
      <c r="B369" s="423" t="s">
        <v>408</v>
      </c>
      <c r="C369" s="424" t="s">
        <v>412</v>
      </c>
      <c r="D369" s="425" t="s">
        <v>672</v>
      </c>
      <c r="E369" s="424" t="s">
        <v>1667</v>
      </c>
      <c r="F369" s="425" t="s">
        <v>1668</v>
      </c>
      <c r="G369" s="424" t="s">
        <v>1419</v>
      </c>
      <c r="H369" s="424" t="s">
        <v>1420</v>
      </c>
      <c r="I369" s="426">
        <v>62.92</v>
      </c>
      <c r="J369" s="426">
        <v>30</v>
      </c>
      <c r="K369" s="427">
        <v>1887.6</v>
      </c>
    </row>
    <row r="370" spans="1:11" ht="14.4" customHeight="1" x14ac:dyDescent="0.3">
      <c r="A370" s="422" t="s">
        <v>407</v>
      </c>
      <c r="B370" s="423" t="s">
        <v>408</v>
      </c>
      <c r="C370" s="424" t="s">
        <v>412</v>
      </c>
      <c r="D370" s="425" t="s">
        <v>672</v>
      </c>
      <c r="E370" s="424" t="s">
        <v>1667</v>
      </c>
      <c r="F370" s="425" t="s">
        <v>1668</v>
      </c>
      <c r="G370" s="424" t="s">
        <v>1421</v>
      </c>
      <c r="H370" s="424" t="s">
        <v>1422</v>
      </c>
      <c r="I370" s="426">
        <v>71.39</v>
      </c>
      <c r="J370" s="426">
        <v>30</v>
      </c>
      <c r="K370" s="427">
        <v>2141.6999999999998</v>
      </c>
    </row>
    <row r="371" spans="1:11" ht="14.4" customHeight="1" x14ac:dyDescent="0.3">
      <c r="A371" s="422" t="s">
        <v>407</v>
      </c>
      <c r="B371" s="423" t="s">
        <v>408</v>
      </c>
      <c r="C371" s="424" t="s">
        <v>412</v>
      </c>
      <c r="D371" s="425" t="s">
        <v>672</v>
      </c>
      <c r="E371" s="424" t="s">
        <v>1667</v>
      </c>
      <c r="F371" s="425" t="s">
        <v>1668</v>
      </c>
      <c r="G371" s="424" t="s">
        <v>1423</v>
      </c>
      <c r="H371" s="424" t="s">
        <v>1424</v>
      </c>
      <c r="I371" s="426">
        <v>62.92</v>
      </c>
      <c r="J371" s="426">
        <v>30</v>
      </c>
      <c r="K371" s="427">
        <v>1887.6</v>
      </c>
    </row>
    <row r="372" spans="1:11" ht="14.4" customHeight="1" x14ac:dyDescent="0.3">
      <c r="A372" s="422" t="s">
        <v>407</v>
      </c>
      <c r="B372" s="423" t="s">
        <v>408</v>
      </c>
      <c r="C372" s="424" t="s">
        <v>412</v>
      </c>
      <c r="D372" s="425" t="s">
        <v>672</v>
      </c>
      <c r="E372" s="424" t="s">
        <v>1667</v>
      </c>
      <c r="F372" s="425" t="s">
        <v>1668</v>
      </c>
      <c r="G372" s="424" t="s">
        <v>1425</v>
      </c>
      <c r="H372" s="424" t="s">
        <v>1426</v>
      </c>
      <c r="I372" s="426">
        <v>71.39</v>
      </c>
      <c r="J372" s="426">
        <v>30</v>
      </c>
      <c r="K372" s="427">
        <v>2141.6999999999998</v>
      </c>
    </row>
    <row r="373" spans="1:11" ht="14.4" customHeight="1" x14ac:dyDescent="0.3">
      <c r="A373" s="422" t="s">
        <v>407</v>
      </c>
      <c r="B373" s="423" t="s">
        <v>408</v>
      </c>
      <c r="C373" s="424" t="s">
        <v>412</v>
      </c>
      <c r="D373" s="425" t="s">
        <v>672</v>
      </c>
      <c r="E373" s="424" t="s">
        <v>1667</v>
      </c>
      <c r="F373" s="425" t="s">
        <v>1668</v>
      </c>
      <c r="G373" s="424" t="s">
        <v>1427</v>
      </c>
      <c r="H373" s="424" t="s">
        <v>1428</v>
      </c>
      <c r="I373" s="426">
        <v>360.58</v>
      </c>
      <c r="J373" s="426">
        <v>4</v>
      </c>
      <c r="K373" s="427">
        <v>1442.32</v>
      </c>
    </row>
    <row r="374" spans="1:11" ht="14.4" customHeight="1" x14ac:dyDescent="0.3">
      <c r="A374" s="422" t="s">
        <v>407</v>
      </c>
      <c r="B374" s="423" t="s">
        <v>408</v>
      </c>
      <c r="C374" s="424" t="s">
        <v>412</v>
      </c>
      <c r="D374" s="425" t="s">
        <v>672</v>
      </c>
      <c r="E374" s="424" t="s">
        <v>1667</v>
      </c>
      <c r="F374" s="425" t="s">
        <v>1668</v>
      </c>
      <c r="G374" s="424" t="s">
        <v>1429</v>
      </c>
      <c r="H374" s="424" t="s">
        <v>1430</v>
      </c>
      <c r="I374" s="426">
        <v>39.93</v>
      </c>
      <c r="J374" s="426">
        <v>12</v>
      </c>
      <c r="K374" s="427">
        <v>479.16</v>
      </c>
    </row>
    <row r="375" spans="1:11" ht="14.4" customHeight="1" x14ac:dyDescent="0.3">
      <c r="A375" s="422" t="s">
        <v>407</v>
      </c>
      <c r="B375" s="423" t="s">
        <v>408</v>
      </c>
      <c r="C375" s="424" t="s">
        <v>412</v>
      </c>
      <c r="D375" s="425" t="s">
        <v>672</v>
      </c>
      <c r="E375" s="424" t="s">
        <v>1667</v>
      </c>
      <c r="F375" s="425" t="s">
        <v>1668</v>
      </c>
      <c r="G375" s="424" t="s">
        <v>1431</v>
      </c>
      <c r="H375" s="424" t="s">
        <v>1432</v>
      </c>
      <c r="I375" s="426">
        <v>39.93</v>
      </c>
      <c r="J375" s="426">
        <v>18</v>
      </c>
      <c r="K375" s="427">
        <v>718.74</v>
      </c>
    </row>
    <row r="376" spans="1:11" ht="14.4" customHeight="1" x14ac:dyDescent="0.3">
      <c r="A376" s="422" t="s">
        <v>407</v>
      </c>
      <c r="B376" s="423" t="s">
        <v>408</v>
      </c>
      <c r="C376" s="424" t="s">
        <v>412</v>
      </c>
      <c r="D376" s="425" t="s">
        <v>672</v>
      </c>
      <c r="E376" s="424" t="s">
        <v>1667</v>
      </c>
      <c r="F376" s="425" t="s">
        <v>1668</v>
      </c>
      <c r="G376" s="424" t="s">
        <v>1433</v>
      </c>
      <c r="H376" s="424" t="s">
        <v>1434</v>
      </c>
      <c r="I376" s="426">
        <v>39.93</v>
      </c>
      <c r="J376" s="426">
        <v>18</v>
      </c>
      <c r="K376" s="427">
        <v>718.74</v>
      </c>
    </row>
    <row r="377" spans="1:11" ht="14.4" customHeight="1" x14ac:dyDescent="0.3">
      <c r="A377" s="422" t="s">
        <v>407</v>
      </c>
      <c r="B377" s="423" t="s">
        <v>408</v>
      </c>
      <c r="C377" s="424" t="s">
        <v>412</v>
      </c>
      <c r="D377" s="425" t="s">
        <v>672</v>
      </c>
      <c r="E377" s="424" t="s">
        <v>1667</v>
      </c>
      <c r="F377" s="425" t="s">
        <v>1668</v>
      </c>
      <c r="G377" s="424" t="s">
        <v>1435</v>
      </c>
      <c r="H377" s="424" t="s">
        <v>1436</v>
      </c>
      <c r="I377" s="426">
        <v>1374</v>
      </c>
      <c r="J377" s="426">
        <v>4</v>
      </c>
      <c r="K377" s="427">
        <v>5496</v>
      </c>
    </row>
    <row r="378" spans="1:11" ht="14.4" customHeight="1" x14ac:dyDescent="0.3">
      <c r="A378" s="422" t="s">
        <v>407</v>
      </c>
      <c r="B378" s="423" t="s">
        <v>408</v>
      </c>
      <c r="C378" s="424" t="s">
        <v>412</v>
      </c>
      <c r="D378" s="425" t="s">
        <v>672</v>
      </c>
      <c r="E378" s="424" t="s">
        <v>1667</v>
      </c>
      <c r="F378" s="425" t="s">
        <v>1668</v>
      </c>
      <c r="G378" s="424" t="s">
        <v>1437</v>
      </c>
      <c r="H378" s="424" t="s">
        <v>1438</v>
      </c>
      <c r="I378" s="426">
        <v>1374</v>
      </c>
      <c r="J378" s="426">
        <v>4</v>
      </c>
      <c r="K378" s="427">
        <v>5496</v>
      </c>
    </row>
    <row r="379" spans="1:11" ht="14.4" customHeight="1" x14ac:dyDescent="0.3">
      <c r="A379" s="422" t="s">
        <v>407</v>
      </c>
      <c r="B379" s="423" t="s">
        <v>408</v>
      </c>
      <c r="C379" s="424" t="s">
        <v>412</v>
      </c>
      <c r="D379" s="425" t="s">
        <v>672</v>
      </c>
      <c r="E379" s="424" t="s">
        <v>1667</v>
      </c>
      <c r="F379" s="425" t="s">
        <v>1668</v>
      </c>
      <c r="G379" s="424" t="s">
        <v>1439</v>
      </c>
      <c r="H379" s="424" t="s">
        <v>1440</v>
      </c>
      <c r="I379" s="426">
        <v>224.16</v>
      </c>
      <c r="J379" s="426">
        <v>2</v>
      </c>
      <c r="K379" s="427">
        <v>448.31</v>
      </c>
    </row>
    <row r="380" spans="1:11" ht="14.4" customHeight="1" x14ac:dyDescent="0.3">
      <c r="A380" s="422" t="s">
        <v>407</v>
      </c>
      <c r="B380" s="423" t="s">
        <v>408</v>
      </c>
      <c r="C380" s="424" t="s">
        <v>412</v>
      </c>
      <c r="D380" s="425" t="s">
        <v>672</v>
      </c>
      <c r="E380" s="424" t="s">
        <v>1667</v>
      </c>
      <c r="F380" s="425" t="s">
        <v>1668</v>
      </c>
      <c r="G380" s="424" t="s">
        <v>1441</v>
      </c>
      <c r="H380" s="424" t="s">
        <v>1442</v>
      </c>
      <c r="I380" s="426">
        <v>2.09</v>
      </c>
      <c r="J380" s="426">
        <v>200</v>
      </c>
      <c r="K380" s="427">
        <v>418.66</v>
      </c>
    </row>
    <row r="381" spans="1:11" ht="14.4" customHeight="1" x14ac:dyDescent="0.3">
      <c r="A381" s="422" t="s">
        <v>407</v>
      </c>
      <c r="B381" s="423" t="s">
        <v>408</v>
      </c>
      <c r="C381" s="424" t="s">
        <v>412</v>
      </c>
      <c r="D381" s="425" t="s">
        <v>672</v>
      </c>
      <c r="E381" s="424" t="s">
        <v>1667</v>
      </c>
      <c r="F381" s="425" t="s">
        <v>1668</v>
      </c>
      <c r="G381" s="424" t="s">
        <v>1443</v>
      </c>
      <c r="H381" s="424" t="s">
        <v>1444</v>
      </c>
      <c r="I381" s="426">
        <v>45.98</v>
      </c>
      <c r="J381" s="426">
        <v>20</v>
      </c>
      <c r="K381" s="427">
        <v>919.62</v>
      </c>
    </row>
    <row r="382" spans="1:11" ht="14.4" customHeight="1" x14ac:dyDescent="0.3">
      <c r="A382" s="422" t="s">
        <v>407</v>
      </c>
      <c r="B382" s="423" t="s">
        <v>408</v>
      </c>
      <c r="C382" s="424" t="s">
        <v>412</v>
      </c>
      <c r="D382" s="425" t="s">
        <v>672</v>
      </c>
      <c r="E382" s="424" t="s">
        <v>1667</v>
      </c>
      <c r="F382" s="425" t="s">
        <v>1668</v>
      </c>
      <c r="G382" s="424" t="s">
        <v>1445</v>
      </c>
      <c r="H382" s="424" t="s">
        <v>1446</v>
      </c>
      <c r="I382" s="426">
        <v>2789.05</v>
      </c>
      <c r="J382" s="426">
        <v>1</v>
      </c>
      <c r="K382" s="427">
        <v>2789.05</v>
      </c>
    </row>
    <row r="383" spans="1:11" ht="14.4" customHeight="1" x14ac:dyDescent="0.3">
      <c r="A383" s="422" t="s">
        <v>407</v>
      </c>
      <c r="B383" s="423" t="s">
        <v>408</v>
      </c>
      <c r="C383" s="424" t="s">
        <v>412</v>
      </c>
      <c r="D383" s="425" t="s">
        <v>672</v>
      </c>
      <c r="E383" s="424" t="s">
        <v>1667</v>
      </c>
      <c r="F383" s="425" t="s">
        <v>1668</v>
      </c>
      <c r="G383" s="424" t="s">
        <v>1447</v>
      </c>
      <c r="H383" s="424" t="s">
        <v>1448</v>
      </c>
      <c r="I383" s="426">
        <v>904</v>
      </c>
      <c r="J383" s="426">
        <v>2</v>
      </c>
      <c r="K383" s="427">
        <v>1808</v>
      </c>
    </row>
    <row r="384" spans="1:11" ht="14.4" customHeight="1" x14ac:dyDescent="0.3">
      <c r="A384" s="422" t="s">
        <v>407</v>
      </c>
      <c r="B384" s="423" t="s">
        <v>408</v>
      </c>
      <c r="C384" s="424" t="s">
        <v>412</v>
      </c>
      <c r="D384" s="425" t="s">
        <v>672</v>
      </c>
      <c r="E384" s="424" t="s">
        <v>1667</v>
      </c>
      <c r="F384" s="425" t="s">
        <v>1668</v>
      </c>
      <c r="G384" s="424" t="s">
        <v>1449</v>
      </c>
      <c r="H384" s="424" t="s">
        <v>1450</v>
      </c>
      <c r="I384" s="426">
        <v>929</v>
      </c>
      <c r="J384" s="426">
        <v>1</v>
      </c>
      <c r="K384" s="427">
        <v>929</v>
      </c>
    </row>
    <row r="385" spans="1:11" ht="14.4" customHeight="1" x14ac:dyDescent="0.3">
      <c r="A385" s="422" t="s">
        <v>407</v>
      </c>
      <c r="B385" s="423" t="s">
        <v>408</v>
      </c>
      <c r="C385" s="424" t="s">
        <v>412</v>
      </c>
      <c r="D385" s="425" t="s">
        <v>672</v>
      </c>
      <c r="E385" s="424" t="s">
        <v>1667</v>
      </c>
      <c r="F385" s="425" t="s">
        <v>1668</v>
      </c>
      <c r="G385" s="424" t="s">
        <v>1451</v>
      </c>
      <c r="H385" s="424" t="s">
        <v>1452</v>
      </c>
      <c r="I385" s="426">
        <v>29</v>
      </c>
      <c r="J385" s="426">
        <v>80</v>
      </c>
      <c r="K385" s="427">
        <v>2320</v>
      </c>
    </row>
    <row r="386" spans="1:11" ht="14.4" customHeight="1" x14ac:dyDescent="0.3">
      <c r="A386" s="422" t="s">
        <v>407</v>
      </c>
      <c r="B386" s="423" t="s">
        <v>408</v>
      </c>
      <c r="C386" s="424" t="s">
        <v>412</v>
      </c>
      <c r="D386" s="425" t="s">
        <v>672</v>
      </c>
      <c r="E386" s="424" t="s">
        <v>1667</v>
      </c>
      <c r="F386" s="425" t="s">
        <v>1668</v>
      </c>
      <c r="G386" s="424" t="s">
        <v>1453</v>
      </c>
      <c r="H386" s="424" t="s">
        <v>1454</v>
      </c>
      <c r="I386" s="426">
        <v>3.32</v>
      </c>
      <c r="J386" s="426">
        <v>120</v>
      </c>
      <c r="K386" s="427">
        <v>398</v>
      </c>
    </row>
    <row r="387" spans="1:11" ht="14.4" customHeight="1" x14ac:dyDescent="0.3">
      <c r="A387" s="422" t="s">
        <v>407</v>
      </c>
      <c r="B387" s="423" t="s">
        <v>408</v>
      </c>
      <c r="C387" s="424" t="s">
        <v>412</v>
      </c>
      <c r="D387" s="425" t="s">
        <v>672</v>
      </c>
      <c r="E387" s="424" t="s">
        <v>1667</v>
      </c>
      <c r="F387" s="425" t="s">
        <v>1668</v>
      </c>
      <c r="G387" s="424" t="s">
        <v>1455</v>
      </c>
      <c r="H387" s="424" t="s">
        <v>1456</v>
      </c>
      <c r="I387" s="426">
        <v>193.79500000000002</v>
      </c>
      <c r="J387" s="426">
        <v>15</v>
      </c>
      <c r="K387" s="427">
        <v>2906.9</v>
      </c>
    </row>
    <row r="388" spans="1:11" ht="14.4" customHeight="1" x14ac:dyDescent="0.3">
      <c r="A388" s="422" t="s">
        <v>407</v>
      </c>
      <c r="B388" s="423" t="s">
        <v>408</v>
      </c>
      <c r="C388" s="424" t="s">
        <v>412</v>
      </c>
      <c r="D388" s="425" t="s">
        <v>672</v>
      </c>
      <c r="E388" s="424" t="s">
        <v>1667</v>
      </c>
      <c r="F388" s="425" t="s">
        <v>1668</v>
      </c>
      <c r="G388" s="424" t="s">
        <v>1457</v>
      </c>
      <c r="H388" s="424" t="s">
        <v>1458</v>
      </c>
      <c r="I388" s="426">
        <v>135.22999999999999</v>
      </c>
      <c r="J388" s="426">
        <v>30</v>
      </c>
      <c r="K388" s="427">
        <v>4056.89</v>
      </c>
    </row>
    <row r="389" spans="1:11" ht="14.4" customHeight="1" x14ac:dyDescent="0.3">
      <c r="A389" s="422" t="s">
        <v>407</v>
      </c>
      <c r="B389" s="423" t="s">
        <v>408</v>
      </c>
      <c r="C389" s="424" t="s">
        <v>412</v>
      </c>
      <c r="D389" s="425" t="s">
        <v>672</v>
      </c>
      <c r="E389" s="424" t="s">
        <v>1667</v>
      </c>
      <c r="F389" s="425" t="s">
        <v>1668</v>
      </c>
      <c r="G389" s="424" t="s">
        <v>1459</v>
      </c>
      <c r="H389" s="424" t="s">
        <v>1460</v>
      </c>
      <c r="I389" s="426">
        <v>107.16</v>
      </c>
      <c r="J389" s="426">
        <v>21</v>
      </c>
      <c r="K389" s="427">
        <v>2250.4299999999998</v>
      </c>
    </row>
    <row r="390" spans="1:11" ht="14.4" customHeight="1" x14ac:dyDescent="0.3">
      <c r="A390" s="422" t="s">
        <v>407</v>
      </c>
      <c r="B390" s="423" t="s">
        <v>408</v>
      </c>
      <c r="C390" s="424" t="s">
        <v>412</v>
      </c>
      <c r="D390" s="425" t="s">
        <v>672</v>
      </c>
      <c r="E390" s="424" t="s">
        <v>1667</v>
      </c>
      <c r="F390" s="425" t="s">
        <v>1668</v>
      </c>
      <c r="G390" s="424" t="s">
        <v>1461</v>
      </c>
      <c r="H390" s="424" t="s">
        <v>1462</v>
      </c>
      <c r="I390" s="426">
        <v>103.45</v>
      </c>
      <c r="J390" s="426">
        <v>2</v>
      </c>
      <c r="K390" s="427">
        <v>206.91</v>
      </c>
    </row>
    <row r="391" spans="1:11" ht="14.4" customHeight="1" x14ac:dyDescent="0.3">
      <c r="A391" s="422" t="s">
        <v>407</v>
      </c>
      <c r="B391" s="423" t="s">
        <v>408</v>
      </c>
      <c r="C391" s="424" t="s">
        <v>412</v>
      </c>
      <c r="D391" s="425" t="s">
        <v>672</v>
      </c>
      <c r="E391" s="424" t="s">
        <v>1667</v>
      </c>
      <c r="F391" s="425" t="s">
        <v>1668</v>
      </c>
      <c r="G391" s="424" t="s">
        <v>1463</v>
      </c>
      <c r="H391" s="424" t="s">
        <v>1464</v>
      </c>
      <c r="I391" s="426">
        <v>216.59</v>
      </c>
      <c r="J391" s="426">
        <v>3</v>
      </c>
      <c r="K391" s="427">
        <v>649.77</v>
      </c>
    </row>
    <row r="392" spans="1:11" ht="14.4" customHeight="1" x14ac:dyDescent="0.3">
      <c r="A392" s="422" t="s">
        <v>407</v>
      </c>
      <c r="B392" s="423" t="s">
        <v>408</v>
      </c>
      <c r="C392" s="424" t="s">
        <v>412</v>
      </c>
      <c r="D392" s="425" t="s">
        <v>672</v>
      </c>
      <c r="E392" s="424" t="s">
        <v>1667</v>
      </c>
      <c r="F392" s="425" t="s">
        <v>1668</v>
      </c>
      <c r="G392" s="424" t="s">
        <v>1465</v>
      </c>
      <c r="H392" s="424" t="s">
        <v>1466</v>
      </c>
      <c r="I392" s="426">
        <v>12039.5</v>
      </c>
      <c r="J392" s="426">
        <v>1</v>
      </c>
      <c r="K392" s="427">
        <v>12039.5</v>
      </c>
    </row>
    <row r="393" spans="1:11" ht="14.4" customHeight="1" x14ac:dyDescent="0.3">
      <c r="A393" s="422" t="s">
        <v>407</v>
      </c>
      <c r="B393" s="423" t="s">
        <v>408</v>
      </c>
      <c r="C393" s="424" t="s">
        <v>412</v>
      </c>
      <c r="D393" s="425" t="s">
        <v>672</v>
      </c>
      <c r="E393" s="424" t="s">
        <v>1667</v>
      </c>
      <c r="F393" s="425" t="s">
        <v>1668</v>
      </c>
      <c r="G393" s="424" t="s">
        <v>1467</v>
      </c>
      <c r="H393" s="424" t="s">
        <v>1468</v>
      </c>
      <c r="I393" s="426">
        <v>1078.31</v>
      </c>
      <c r="J393" s="426">
        <v>1</v>
      </c>
      <c r="K393" s="427">
        <v>1078.31</v>
      </c>
    </row>
    <row r="394" spans="1:11" ht="14.4" customHeight="1" x14ac:dyDescent="0.3">
      <c r="A394" s="422" t="s">
        <v>407</v>
      </c>
      <c r="B394" s="423" t="s">
        <v>408</v>
      </c>
      <c r="C394" s="424" t="s">
        <v>412</v>
      </c>
      <c r="D394" s="425" t="s">
        <v>672</v>
      </c>
      <c r="E394" s="424" t="s">
        <v>1667</v>
      </c>
      <c r="F394" s="425" t="s">
        <v>1668</v>
      </c>
      <c r="G394" s="424" t="s">
        <v>1469</v>
      </c>
      <c r="H394" s="424" t="s">
        <v>1470</v>
      </c>
      <c r="I394" s="426">
        <v>247</v>
      </c>
      <c r="J394" s="426">
        <v>2</v>
      </c>
      <c r="K394" s="427">
        <v>493.99</v>
      </c>
    </row>
    <row r="395" spans="1:11" ht="14.4" customHeight="1" x14ac:dyDescent="0.3">
      <c r="A395" s="422" t="s">
        <v>407</v>
      </c>
      <c r="B395" s="423" t="s">
        <v>408</v>
      </c>
      <c r="C395" s="424" t="s">
        <v>412</v>
      </c>
      <c r="D395" s="425" t="s">
        <v>672</v>
      </c>
      <c r="E395" s="424" t="s">
        <v>1667</v>
      </c>
      <c r="F395" s="425" t="s">
        <v>1668</v>
      </c>
      <c r="G395" s="424" t="s">
        <v>1471</v>
      </c>
      <c r="H395" s="424" t="s">
        <v>1472</v>
      </c>
      <c r="I395" s="426">
        <v>1588</v>
      </c>
      <c r="J395" s="426">
        <v>2</v>
      </c>
      <c r="K395" s="427">
        <v>3176</v>
      </c>
    </row>
    <row r="396" spans="1:11" ht="14.4" customHeight="1" x14ac:dyDescent="0.3">
      <c r="A396" s="422" t="s">
        <v>407</v>
      </c>
      <c r="B396" s="423" t="s">
        <v>408</v>
      </c>
      <c r="C396" s="424" t="s">
        <v>412</v>
      </c>
      <c r="D396" s="425" t="s">
        <v>672</v>
      </c>
      <c r="E396" s="424" t="s">
        <v>1667</v>
      </c>
      <c r="F396" s="425" t="s">
        <v>1668</v>
      </c>
      <c r="G396" s="424" t="s">
        <v>1473</v>
      </c>
      <c r="H396" s="424" t="s">
        <v>1474</v>
      </c>
      <c r="I396" s="426">
        <v>2730</v>
      </c>
      <c r="J396" s="426">
        <v>2</v>
      </c>
      <c r="K396" s="427">
        <v>5460</v>
      </c>
    </row>
    <row r="397" spans="1:11" ht="14.4" customHeight="1" x14ac:dyDescent="0.3">
      <c r="A397" s="422" t="s">
        <v>407</v>
      </c>
      <c r="B397" s="423" t="s">
        <v>408</v>
      </c>
      <c r="C397" s="424" t="s">
        <v>412</v>
      </c>
      <c r="D397" s="425" t="s">
        <v>672</v>
      </c>
      <c r="E397" s="424" t="s">
        <v>1667</v>
      </c>
      <c r="F397" s="425" t="s">
        <v>1668</v>
      </c>
      <c r="G397" s="424" t="s">
        <v>1475</v>
      </c>
      <c r="H397" s="424" t="s">
        <v>1476</v>
      </c>
      <c r="I397" s="426">
        <v>5.29</v>
      </c>
      <c r="J397" s="426">
        <v>210</v>
      </c>
      <c r="K397" s="427">
        <v>1110.56</v>
      </c>
    </row>
    <row r="398" spans="1:11" ht="14.4" customHeight="1" x14ac:dyDescent="0.3">
      <c r="A398" s="422" t="s">
        <v>407</v>
      </c>
      <c r="B398" s="423" t="s">
        <v>408</v>
      </c>
      <c r="C398" s="424" t="s">
        <v>412</v>
      </c>
      <c r="D398" s="425" t="s">
        <v>672</v>
      </c>
      <c r="E398" s="424" t="s">
        <v>1667</v>
      </c>
      <c r="F398" s="425" t="s">
        <v>1668</v>
      </c>
      <c r="G398" s="424" t="s">
        <v>1477</v>
      </c>
      <c r="H398" s="424" t="s">
        <v>1478</v>
      </c>
      <c r="I398" s="426">
        <v>14.88</v>
      </c>
      <c r="J398" s="426">
        <v>100</v>
      </c>
      <c r="K398" s="427">
        <v>1488.3</v>
      </c>
    </row>
    <row r="399" spans="1:11" ht="14.4" customHeight="1" x14ac:dyDescent="0.3">
      <c r="A399" s="422" t="s">
        <v>407</v>
      </c>
      <c r="B399" s="423" t="s">
        <v>408</v>
      </c>
      <c r="C399" s="424" t="s">
        <v>412</v>
      </c>
      <c r="D399" s="425" t="s">
        <v>672</v>
      </c>
      <c r="E399" s="424" t="s">
        <v>1667</v>
      </c>
      <c r="F399" s="425" t="s">
        <v>1668</v>
      </c>
      <c r="G399" s="424" t="s">
        <v>1479</v>
      </c>
      <c r="H399" s="424" t="s">
        <v>1480</v>
      </c>
      <c r="I399" s="426">
        <v>942.59</v>
      </c>
      <c r="J399" s="426">
        <v>1</v>
      </c>
      <c r="K399" s="427">
        <v>942.59</v>
      </c>
    </row>
    <row r="400" spans="1:11" ht="14.4" customHeight="1" x14ac:dyDescent="0.3">
      <c r="A400" s="422" t="s">
        <v>407</v>
      </c>
      <c r="B400" s="423" t="s">
        <v>408</v>
      </c>
      <c r="C400" s="424" t="s">
        <v>412</v>
      </c>
      <c r="D400" s="425" t="s">
        <v>672</v>
      </c>
      <c r="E400" s="424" t="s">
        <v>1667</v>
      </c>
      <c r="F400" s="425" t="s">
        <v>1668</v>
      </c>
      <c r="G400" s="424" t="s">
        <v>1481</v>
      </c>
      <c r="H400" s="424" t="s">
        <v>1482</v>
      </c>
      <c r="I400" s="426">
        <v>177.02</v>
      </c>
      <c r="J400" s="426">
        <v>1</v>
      </c>
      <c r="K400" s="427">
        <v>177.02</v>
      </c>
    </row>
    <row r="401" spans="1:11" ht="14.4" customHeight="1" x14ac:dyDescent="0.3">
      <c r="A401" s="422" t="s">
        <v>407</v>
      </c>
      <c r="B401" s="423" t="s">
        <v>408</v>
      </c>
      <c r="C401" s="424" t="s">
        <v>412</v>
      </c>
      <c r="D401" s="425" t="s">
        <v>672</v>
      </c>
      <c r="E401" s="424" t="s">
        <v>1667</v>
      </c>
      <c r="F401" s="425" t="s">
        <v>1668</v>
      </c>
      <c r="G401" s="424" t="s">
        <v>1483</v>
      </c>
      <c r="H401" s="424" t="s">
        <v>1484</v>
      </c>
      <c r="I401" s="426">
        <v>14.88</v>
      </c>
      <c r="J401" s="426">
        <v>100</v>
      </c>
      <c r="K401" s="427">
        <v>1488.3</v>
      </c>
    </row>
    <row r="402" spans="1:11" ht="14.4" customHeight="1" x14ac:dyDescent="0.3">
      <c r="A402" s="422" t="s">
        <v>407</v>
      </c>
      <c r="B402" s="423" t="s">
        <v>408</v>
      </c>
      <c r="C402" s="424" t="s">
        <v>412</v>
      </c>
      <c r="D402" s="425" t="s">
        <v>672</v>
      </c>
      <c r="E402" s="424" t="s">
        <v>1667</v>
      </c>
      <c r="F402" s="425" t="s">
        <v>1668</v>
      </c>
      <c r="G402" s="424" t="s">
        <v>1485</v>
      </c>
      <c r="H402" s="424" t="s">
        <v>1486</v>
      </c>
      <c r="I402" s="426">
        <v>276.44</v>
      </c>
      <c r="J402" s="426">
        <v>1</v>
      </c>
      <c r="K402" s="427">
        <v>276.44</v>
      </c>
    </row>
    <row r="403" spans="1:11" ht="14.4" customHeight="1" x14ac:dyDescent="0.3">
      <c r="A403" s="422" t="s">
        <v>407</v>
      </c>
      <c r="B403" s="423" t="s">
        <v>408</v>
      </c>
      <c r="C403" s="424" t="s">
        <v>412</v>
      </c>
      <c r="D403" s="425" t="s">
        <v>672</v>
      </c>
      <c r="E403" s="424" t="s">
        <v>1667</v>
      </c>
      <c r="F403" s="425" t="s">
        <v>1668</v>
      </c>
      <c r="G403" s="424" t="s">
        <v>1487</v>
      </c>
      <c r="H403" s="424" t="s">
        <v>1488</v>
      </c>
      <c r="I403" s="426">
        <v>416.21</v>
      </c>
      <c r="J403" s="426">
        <v>2</v>
      </c>
      <c r="K403" s="427">
        <v>832.43</v>
      </c>
    </row>
    <row r="404" spans="1:11" ht="14.4" customHeight="1" x14ac:dyDescent="0.3">
      <c r="A404" s="422" t="s">
        <v>407</v>
      </c>
      <c r="B404" s="423" t="s">
        <v>408</v>
      </c>
      <c r="C404" s="424" t="s">
        <v>412</v>
      </c>
      <c r="D404" s="425" t="s">
        <v>672</v>
      </c>
      <c r="E404" s="424" t="s">
        <v>1667</v>
      </c>
      <c r="F404" s="425" t="s">
        <v>1668</v>
      </c>
      <c r="G404" s="424" t="s">
        <v>1489</v>
      </c>
      <c r="H404" s="424" t="s">
        <v>1490</v>
      </c>
      <c r="I404" s="426">
        <v>2415.5</v>
      </c>
      <c r="J404" s="426">
        <v>2</v>
      </c>
      <c r="K404" s="427">
        <v>4831</v>
      </c>
    </row>
    <row r="405" spans="1:11" ht="14.4" customHeight="1" x14ac:dyDescent="0.3">
      <c r="A405" s="422" t="s">
        <v>407</v>
      </c>
      <c r="B405" s="423" t="s">
        <v>408</v>
      </c>
      <c r="C405" s="424" t="s">
        <v>412</v>
      </c>
      <c r="D405" s="425" t="s">
        <v>672</v>
      </c>
      <c r="E405" s="424" t="s">
        <v>1667</v>
      </c>
      <c r="F405" s="425" t="s">
        <v>1668</v>
      </c>
      <c r="G405" s="424" t="s">
        <v>1491</v>
      </c>
      <c r="H405" s="424" t="s">
        <v>1492</v>
      </c>
      <c r="I405" s="426">
        <v>323.06</v>
      </c>
      <c r="J405" s="426">
        <v>2</v>
      </c>
      <c r="K405" s="427">
        <v>646.12</v>
      </c>
    </row>
    <row r="406" spans="1:11" ht="14.4" customHeight="1" x14ac:dyDescent="0.3">
      <c r="A406" s="422" t="s">
        <v>407</v>
      </c>
      <c r="B406" s="423" t="s">
        <v>408</v>
      </c>
      <c r="C406" s="424" t="s">
        <v>412</v>
      </c>
      <c r="D406" s="425" t="s">
        <v>672</v>
      </c>
      <c r="E406" s="424" t="s">
        <v>1667</v>
      </c>
      <c r="F406" s="425" t="s">
        <v>1668</v>
      </c>
      <c r="G406" s="424" t="s">
        <v>1493</v>
      </c>
      <c r="H406" s="424" t="s">
        <v>1494</v>
      </c>
      <c r="I406" s="426">
        <v>66.5</v>
      </c>
      <c r="J406" s="426">
        <v>2</v>
      </c>
      <c r="K406" s="427">
        <v>133</v>
      </c>
    </row>
    <row r="407" spans="1:11" ht="14.4" customHeight="1" x14ac:dyDescent="0.3">
      <c r="A407" s="422" t="s">
        <v>407</v>
      </c>
      <c r="B407" s="423" t="s">
        <v>408</v>
      </c>
      <c r="C407" s="424" t="s">
        <v>412</v>
      </c>
      <c r="D407" s="425" t="s">
        <v>672</v>
      </c>
      <c r="E407" s="424" t="s">
        <v>1667</v>
      </c>
      <c r="F407" s="425" t="s">
        <v>1668</v>
      </c>
      <c r="G407" s="424" t="s">
        <v>1495</v>
      </c>
      <c r="H407" s="424" t="s">
        <v>1496</v>
      </c>
      <c r="I407" s="426">
        <v>71.39</v>
      </c>
      <c r="J407" s="426">
        <v>30</v>
      </c>
      <c r="K407" s="427">
        <v>2141.6999999999998</v>
      </c>
    </row>
    <row r="408" spans="1:11" ht="14.4" customHeight="1" x14ac:dyDescent="0.3">
      <c r="A408" s="422" t="s">
        <v>407</v>
      </c>
      <c r="B408" s="423" t="s">
        <v>408</v>
      </c>
      <c r="C408" s="424" t="s">
        <v>412</v>
      </c>
      <c r="D408" s="425" t="s">
        <v>672</v>
      </c>
      <c r="E408" s="424" t="s">
        <v>1667</v>
      </c>
      <c r="F408" s="425" t="s">
        <v>1668</v>
      </c>
      <c r="G408" s="424" t="s">
        <v>1497</v>
      </c>
      <c r="H408" s="424" t="s">
        <v>1498</v>
      </c>
      <c r="I408" s="426">
        <v>4253.37</v>
      </c>
      <c r="J408" s="426">
        <v>5</v>
      </c>
      <c r="K408" s="427">
        <v>21266.86</v>
      </c>
    </row>
    <row r="409" spans="1:11" ht="14.4" customHeight="1" x14ac:dyDescent="0.3">
      <c r="A409" s="422" t="s">
        <v>407</v>
      </c>
      <c r="B409" s="423" t="s">
        <v>408</v>
      </c>
      <c r="C409" s="424" t="s">
        <v>412</v>
      </c>
      <c r="D409" s="425" t="s">
        <v>672</v>
      </c>
      <c r="E409" s="424" t="s">
        <v>1667</v>
      </c>
      <c r="F409" s="425" t="s">
        <v>1668</v>
      </c>
      <c r="G409" s="424" t="s">
        <v>1499</v>
      </c>
      <c r="H409" s="424" t="s">
        <v>1500</v>
      </c>
      <c r="I409" s="426">
        <v>85</v>
      </c>
      <c r="J409" s="426">
        <v>4</v>
      </c>
      <c r="K409" s="427">
        <v>340.01</v>
      </c>
    </row>
    <row r="410" spans="1:11" ht="14.4" customHeight="1" x14ac:dyDescent="0.3">
      <c r="A410" s="422" t="s">
        <v>407</v>
      </c>
      <c r="B410" s="423" t="s">
        <v>408</v>
      </c>
      <c r="C410" s="424" t="s">
        <v>412</v>
      </c>
      <c r="D410" s="425" t="s">
        <v>672</v>
      </c>
      <c r="E410" s="424" t="s">
        <v>1667</v>
      </c>
      <c r="F410" s="425" t="s">
        <v>1668</v>
      </c>
      <c r="G410" s="424" t="s">
        <v>1501</v>
      </c>
      <c r="H410" s="424" t="s">
        <v>1502</v>
      </c>
      <c r="I410" s="426">
        <v>54.81</v>
      </c>
      <c r="J410" s="426">
        <v>90</v>
      </c>
      <c r="K410" s="427">
        <v>4796.6000000000004</v>
      </c>
    </row>
    <row r="411" spans="1:11" ht="14.4" customHeight="1" x14ac:dyDescent="0.3">
      <c r="A411" s="422" t="s">
        <v>407</v>
      </c>
      <c r="B411" s="423" t="s">
        <v>408</v>
      </c>
      <c r="C411" s="424" t="s">
        <v>412</v>
      </c>
      <c r="D411" s="425" t="s">
        <v>672</v>
      </c>
      <c r="E411" s="424" t="s">
        <v>1667</v>
      </c>
      <c r="F411" s="425" t="s">
        <v>1668</v>
      </c>
      <c r="G411" s="424" t="s">
        <v>1503</v>
      </c>
      <c r="H411" s="424" t="s">
        <v>1504</v>
      </c>
      <c r="I411" s="426">
        <v>20.7</v>
      </c>
      <c r="J411" s="426">
        <v>60</v>
      </c>
      <c r="K411" s="427">
        <v>1242</v>
      </c>
    </row>
    <row r="412" spans="1:11" ht="14.4" customHeight="1" x14ac:dyDescent="0.3">
      <c r="A412" s="422" t="s">
        <v>407</v>
      </c>
      <c r="B412" s="423" t="s">
        <v>408</v>
      </c>
      <c r="C412" s="424" t="s">
        <v>412</v>
      </c>
      <c r="D412" s="425" t="s">
        <v>672</v>
      </c>
      <c r="E412" s="424" t="s">
        <v>1667</v>
      </c>
      <c r="F412" s="425" t="s">
        <v>1668</v>
      </c>
      <c r="G412" s="424" t="s">
        <v>1505</v>
      </c>
      <c r="H412" s="424" t="s">
        <v>1506</v>
      </c>
      <c r="I412" s="426">
        <v>119</v>
      </c>
      <c r="J412" s="426">
        <v>3</v>
      </c>
      <c r="K412" s="427">
        <v>357</v>
      </c>
    </row>
    <row r="413" spans="1:11" ht="14.4" customHeight="1" x14ac:dyDescent="0.3">
      <c r="A413" s="422" t="s">
        <v>407</v>
      </c>
      <c r="B413" s="423" t="s">
        <v>408</v>
      </c>
      <c r="C413" s="424" t="s">
        <v>412</v>
      </c>
      <c r="D413" s="425" t="s">
        <v>672</v>
      </c>
      <c r="E413" s="424" t="s">
        <v>1667</v>
      </c>
      <c r="F413" s="425" t="s">
        <v>1668</v>
      </c>
      <c r="G413" s="424" t="s">
        <v>1507</v>
      </c>
      <c r="H413" s="424" t="s">
        <v>1508</v>
      </c>
      <c r="I413" s="426">
        <v>39.01</v>
      </c>
      <c r="J413" s="426">
        <v>4</v>
      </c>
      <c r="K413" s="427">
        <v>156.03</v>
      </c>
    </row>
    <row r="414" spans="1:11" ht="14.4" customHeight="1" x14ac:dyDescent="0.3">
      <c r="A414" s="422" t="s">
        <v>407</v>
      </c>
      <c r="B414" s="423" t="s">
        <v>408</v>
      </c>
      <c r="C414" s="424" t="s">
        <v>412</v>
      </c>
      <c r="D414" s="425" t="s">
        <v>672</v>
      </c>
      <c r="E414" s="424" t="s">
        <v>1667</v>
      </c>
      <c r="F414" s="425" t="s">
        <v>1668</v>
      </c>
      <c r="G414" s="424" t="s">
        <v>1509</v>
      </c>
      <c r="H414" s="424" t="s">
        <v>1510</v>
      </c>
      <c r="I414" s="426">
        <v>2156.04</v>
      </c>
      <c r="J414" s="426">
        <v>1</v>
      </c>
      <c r="K414" s="427">
        <v>2156.04</v>
      </c>
    </row>
    <row r="415" spans="1:11" ht="14.4" customHeight="1" x14ac:dyDescent="0.3">
      <c r="A415" s="422" t="s">
        <v>407</v>
      </c>
      <c r="B415" s="423" t="s">
        <v>408</v>
      </c>
      <c r="C415" s="424" t="s">
        <v>412</v>
      </c>
      <c r="D415" s="425" t="s">
        <v>672</v>
      </c>
      <c r="E415" s="424" t="s">
        <v>1667</v>
      </c>
      <c r="F415" s="425" t="s">
        <v>1668</v>
      </c>
      <c r="G415" s="424" t="s">
        <v>1511</v>
      </c>
      <c r="H415" s="424" t="s">
        <v>1512</v>
      </c>
      <c r="I415" s="426">
        <v>1326.16</v>
      </c>
      <c r="J415" s="426">
        <v>1</v>
      </c>
      <c r="K415" s="427">
        <v>1326.16</v>
      </c>
    </row>
    <row r="416" spans="1:11" ht="14.4" customHeight="1" x14ac:dyDescent="0.3">
      <c r="A416" s="422" t="s">
        <v>407</v>
      </c>
      <c r="B416" s="423" t="s">
        <v>408</v>
      </c>
      <c r="C416" s="424" t="s">
        <v>412</v>
      </c>
      <c r="D416" s="425" t="s">
        <v>672</v>
      </c>
      <c r="E416" s="424" t="s">
        <v>1667</v>
      </c>
      <c r="F416" s="425" t="s">
        <v>1668</v>
      </c>
      <c r="G416" s="424" t="s">
        <v>1513</v>
      </c>
      <c r="H416" s="424" t="s">
        <v>1514</v>
      </c>
      <c r="I416" s="426">
        <v>2909.5</v>
      </c>
      <c r="J416" s="426">
        <v>1</v>
      </c>
      <c r="K416" s="427">
        <v>2909.5</v>
      </c>
    </row>
    <row r="417" spans="1:11" ht="14.4" customHeight="1" x14ac:dyDescent="0.3">
      <c r="A417" s="422" t="s">
        <v>407</v>
      </c>
      <c r="B417" s="423" t="s">
        <v>408</v>
      </c>
      <c r="C417" s="424" t="s">
        <v>412</v>
      </c>
      <c r="D417" s="425" t="s">
        <v>672</v>
      </c>
      <c r="E417" s="424" t="s">
        <v>1667</v>
      </c>
      <c r="F417" s="425" t="s">
        <v>1668</v>
      </c>
      <c r="G417" s="424" t="s">
        <v>1515</v>
      </c>
      <c r="H417" s="424" t="s">
        <v>1516</v>
      </c>
      <c r="I417" s="426">
        <v>370</v>
      </c>
      <c r="J417" s="426">
        <v>3</v>
      </c>
      <c r="K417" s="427">
        <v>1110</v>
      </c>
    </row>
    <row r="418" spans="1:11" ht="14.4" customHeight="1" x14ac:dyDescent="0.3">
      <c r="A418" s="422" t="s">
        <v>407</v>
      </c>
      <c r="B418" s="423" t="s">
        <v>408</v>
      </c>
      <c r="C418" s="424" t="s">
        <v>412</v>
      </c>
      <c r="D418" s="425" t="s">
        <v>672</v>
      </c>
      <c r="E418" s="424" t="s">
        <v>1667</v>
      </c>
      <c r="F418" s="425" t="s">
        <v>1668</v>
      </c>
      <c r="G418" s="424" t="s">
        <v>1517</v>
      </c>
      <c r="H418" s="424" t="s">
        <v>1518</v>
      </c>
      <c r="I418" s="426">
        <v>1258</v>
      </c>
      <c r="J418" s="426">
        <v>1</v>
      </c>
      <c r="K418" s="427">
        <v>1258</v>
      </c>
    </row>
    <row r="419" spans="1:11" ht="14.4" customHeight="1" x14ac:dyDescent="0.3">
      <c r="A419" s="422" t="s">
        <v>407</v>
      </c>
      <c r="B419" s="423" t="s">
        <v>408</v>
      </c>
      <c r="C419" s="424" t="s">
        <v>412</v>
      </c>
      <c r="D419" s="425" t="s">
        <v>672</v>
      </c>
      <c r="E419" s="424" t="s">
        <v>1667</v>
      </c>
      <c r="F419" s="425" t="s">
        <v>1668</v>
      </c>
      <c r="G419" s="424" t="s">
        <v>1519</v>
      </c>
      <c r="H419" s="424" t="s">
        <v>1520</v>
      </c>
      <c r="I419" s="426">
        <v>65.599999999999994</v>
      </c>
      <c r="J419" s="426">
        <v>10</v>
      </c>
      <c r="K419" s="427">
        <v>656.01</v>
      </c>
    </row>
    <row r="420" spans="1:11" ht="14.4" customHeight="1" x14ac:dyDescent="0.3">
      <c r="A420" s="422" t="s">
        <v>407</v>
      </c>
      <c r="B420" s="423" t="s">
        <v>408</v>
      </c>
      <c r="C420" s="424" t="s">
        <v>412</v>
      </c>
      <c r="D420" s="425" t="s">
        <v>672</v>
      </c>
      <c r="E420" s="424" t="s">
        <v>1667</v>
      </c>
      <c r="F420" s="425" t="s">
        <v>1668</v>
      </c>
      <c r="G420" s="424" t="s">
        <v>1521</v>
      </c>
      <c r="H420" s="424" t="s">
        <v>1522</v>
      </c>
      <c r="I420" s="426">
        <v>1217.26</v>
      </c>
      <c r="J420" s="426">
        <v>2</v>
      </c>
      <c r="K420" s="427">
        <v>2434.52</v>
      </c>
    </row>
    <row r="421" spans="1:11" ht="14.4" customHeight="1" x14ac:dyDescent="0.3">
      <c r="A421" s="422" t="s">
        <v>407</v>
      </c>
      <c r="B421" s="423" t="s">
        <v>408</v>
      </c>
      <c r="C421" s="424" t="s">
        <v>412</v>
      </c>
      <c r="D421" s="425" t="s">
        <v>672</v>
      </c>
      <c r="E421" s="424" t="s">
        <v>1667</v>
      </c>
      <c r="F421" s="425" t="s">
        <v>1668</v>
      </c>
      <c r="G421" s="424" t="s">
        <v>1523</v>
      </c>
      <c r="H421" s="424" t="s">
        <v>1524</v>
      </c>
      <c r="I421" s="426">
        <v>3943.35</v>
      </c>
      <c r="J421" s="426">
        <v>2</v>
      </c>
      <c r="K421" s="427">
        <v>7886.7</v>
      </c>
    </row>
    <row r="422" spans="1:11" ht="14.4" customHeight="1" x14ac:dyDescent="0.3">
      <c r="A422" s="422" t="s">
        <v>407</v>
      </c>
      <c r="B422" s="423" t="s">
        <v>408</v>
      </c>
      <c r="C422" s="424" t="s">
        <v>412</v>
      </c>
      <c r="D422" s="425" t="s">
        <v>672</v>
      </c>
      <c r="E422" s="424" t="s">
        <v>1667</v>
      </c>
      <c r="F422" s="425" t="s">
        <v>1668</v>
      </c>
      <c r="G422" s="424" t="s">
        <v>1525</v>
      </c>
      <c r="H422" s="424" t="s">
        <v>1526</v>
      </c>
      <c r="I422" s="426">
        <v>62.92</v>
      </c>
      <c r="J422" s="426">
        <v>30</v>
      </c>
      <c r="K422" s="427">
        <v>1887.6</v>
      </c>
    </row>
    <row r="423" spans="1:11" ht="14.4" customHeight="1" x14ac:dyDescent="0.3">
      <c r="A423" s="422" t="s">
        <v>407</v>
      </c>
      <c r="B423" s="423" t="s">
        <v>408</v>
      </c>
      <c r="C423" s="424" t="s">
        <v>412</v>
      </c>
      <c r="D423" s="425" t="s">
        <v>672</v>
      </c>
      <c r="E423" s="424" t="s">
        <v>1667</v>
      </c>
      <c r="F423" s="425" t="s">
        <v>1668</v>
      </c>
      <c r="G423" s="424" t="s">
        <v>1527</v>
      </c>
      <c r="H423" s="424" t="s">
        <v>1528</v>
      </c>
      <c r="I423" s="426">
        <v>71.39</v>
      </c>
      <c r="J423" s="426">
        <v>30</v>
      </c>
      <c r="K423" s="427">
        <v>2141.6999999999998</v>
      </c>
    </row>
    <row r="424" spans="1:11" ht="14.4" customHeight="1" x14ac:dyDescent="0.3">
      <c r="A424" s="422" t="s">
        <v>407</v>
      </c>
      <c r="B424" s="423" t="s">
        <v>408</v>
      </c>
      <c r="C424" s="424" t="s">
        <v>412</v>
      </c>
      <c r="D424" s="425" t="s">
        <v>672</v>
      </c>
      <c r="E424" s="424" t="s">
        <v>1667</v>
      </c>
      <c r="F424" s="425" t="s">
        <v>1668</v>
      </c>
      <c r="G424" s="424" t="s">
        <v>1529</v>
      </c>
      <c r="H424" s="424" t="s">
        <v>1530</v>
      </c>
      <c r="I424" s="426">
        <v>230</v>
      </c>
      <c r="J424" s="426">
        <v>3</v>
      </c>
      <c r="K424" s="427">
        <v>690</v>
      </c>
    </row>
    <row r="425" spans="1:11" ht="14.4" customHeight="1" x14ac:dyDescent="0.3">
      <c r="A425" s="422" t="s">
        <v>407</v>
      </c>
      <c r="B425" s="423" t="s">
        <v>408</v>
      </c>
      <c r="C425" s="424" t="s">
        <v>412</v>
      </c>
      <c r="D425" s="425" t="s">
        <v>672</v>
      </c>
      <c r="E425" s="424" t="s">
        <v>1667</v>
      </c>
      <c r="F425" s="425" t="s">
        <v>1668</v>
      </c>
      <c r="G425" s="424" t="s">
        <v>1531</v>
      </c>
      <c r="H425" s="424" t="s">
        <v>1532</v>
      </c>
      <c r="I425" s="426">
        <v>20</v>
      </c>
      <c r="J425" s="426">
        <v>20</v>
      </c>
      <c r="K425" s="427">
        <v>400</v>
      </c>
    </row>
    <row r="426" spans="1:11" ht="14.4" customHeight="1" x14ac:dyDescent="0.3">
      <c r="A426" s="422" t="s">
        <v>407</v>
      </c>
      <c r="B426" s="423" t="s">
        <v>408</v>
      </c>
      <c r="C426" s="424" t="s">
        <v>412</v>
      </c>
      <c r="D426" s="425" t="s">
        <v>672</v>
      </c>
      <c r="E426" s="424" t="s">
        <v>1667</v>
      </c>
      <c r="F426" s="425" t="s">
        <v>1668</v>
      </c>
      <c r="G426" s="424" t="s">
        <v>1533</v>
      </c>
      <c r="H426" s="424" t="s">
        <v>1534</v>
      </c>
      <c r="I426" s="426">
        <v>23</v>
      </c>
      <c r="J426" s="426">
        <v>30</v>
      </c>
      <c r="K426" s="427">
        <v>690</v>
      </c>
    </row>
    <row r="427" spans="1:11" ht="14.4" customHeight="1" x14ac:dyDescent="0.3">
      <c r="A427" s="422" t="s">
        <v>407</v>
      </c>
      <c r="B427" s="423" t="s">
        <v>408</v>
      </c>
      <c r="C427" s="424" t="s">
        <v>412</v>
      </c>
      <c r="D427" s="425" t="s">
        <v>672</v>
      </c>
      <c r="E427" s="424" t="s">
        <v>1667</v>
      </c>
      <c r="F427" s="425" t="s">
        <v>1668</v>
      </c>
      <c r="G427" s="424" t="s">
        <v>1535</v>
      </c>
      <c r="H427" s="424" t="s">
        <v>1536</v>
      </c>
      <c r="I427" s="426">
        <v>23</v>
      </c>
      <c r="J427" s="426">
        <v>30</v>
      </c>
      <c r="K427" s="427">
        <v>690</v>
      </c>
    </row>
    <row r="428" spans="1:11" ht="14.4" customHeight="1" x14ac:dyDescent="0.3">
      <c r="A428" s="422" t="s">
        <v>407</v>
      </c>
      <c r="B428" s="423" t="s">
        <v>408</v>
      </c>
      <c r="C428" s="424" t="s">
        <v>412</v>
      </c>
      <c r="D428" s="425" t="s">
        <v>672</v>
      </c>
      <c r="E428" s="424" t="s">
        <v>1667</v>
      </c>
      <c r="F428" s="425" t="s">
        <v>1668</v>
      </c>
      <c r="G428" s="424" t="s">
        <v>1537</v>
      </c>
      <c r="H428" s="424" t="s">
        <v>1538</v>
      </c>
      <c r="I428" s="426">
        <v>23</v>
      </c>
      <c r="J428" s="426">
        <v>30</v>
      </c>
      <c r="K428" s="427">
        <v>690</v>
      </c>
    </row>
    <row r="429" spans="1:11" ht="14.4" customHeight="1" x14ac:dyDescent="0.3">
      <c r="A429" s="422" t="s">
        <v>407</v>
      </c>
      <c r="B429" s="423" t="s">
        <v>408</v>
      </c>
      <c r="C429" s="424" t="s">
        <v>412</v>
      </c>
      <c r="D429" s="425" t="s">
        <v>672</v>
      </c>
      <c r="E429" s="424" t="s">
        <v>1667</v>
      </c>
      <c r="F429" s="425" t="s">
        <v>1668</v>
      </c>
      <c r="G429" s="424" t="s">
        <v>1539</v>
      </c>
      <c r="H429" s="424" t="s">
        <v>1540</v>
      </c>
      <c r="I429" s="426">
        <v>23</v>
      </c>
      <c r="J429" s="426">
        <v>30</v>
      </c>
      <c r="K429" s="427">
        <v>690</v>
      </c>
    </row>
    <row r="430" spans="1:11" ht="14.4" customHeight="1" x14ac:dyDescent="0.3">
      <c r="A430" s="422" t="s">
        <v>407</v>
      </c>
      <c r="B430" s="423" t="s">
        <v>408</v>
      </c>
      <c r="C430" s="424" t="s">
        <v>412</v>
      </c>
      <c r="D430" s="425" t="s">
        <v>672</v>
      </c>
      <c r="E430" s="424" t="s">
        <v>1667</v>
      </c>
      <c r="F430" s="425" t="s">
        <v>1668</v>
      </c>
      <c r="G430" s="424" t="s">
        <v>1541</v>
      </c>
      <c r="H430" s="424" t="s">
        <v>1542</v>
      </c>
      <c r="I430" s="426">
        <v>20</v>
      </c>
      <c r="J430" s="426">
        <v>10</v>
      </c>
      <c r="K430" s="427">
        <v>200</v>
      </c>
    </row>
    <row r="431" spans="1:11" ht="14.4" customHeight="1" x14ac:dyDescent="0.3">
      <c r="A431" s="422" t="s">
        <v>407</v>
      </c>
      <c r="B431" s="423" t="s">
        <v>408</v>
      </c>
      <c r="C431" s="424" t="s">
        <v>412</v>
      </c>
      <c r="D431" s="425" t="s">
        <v>672</v>
      </c>
      <c r="E431" s="424" t="s">
        <v>1667</v>
      </c>
      <c r="F431" s="425" t="s">
        <v>1668</v>
      </c>
      <c r="G431" s="424" t="s">
        <v>1543</v>
      </c>
      <c r="H431" s="424" t="s">
        <v>1544</v>
      </c>
      <c r="I431" s="426">
        <v>23</v>
      </c>
      <c r="J431" s="426">
        <v>30</v>
      </c>
      <c r="K431" s="427">
        <v>690</v>
      </c>
    </row>
    <row r="432" spans="1:11" ht="14.4" customHeight="1" x14ac:dyDescent="0.3">
      <c r="A432" s="422" t="s">
        <v>407</v>
      </c>
      <c r="B432" s="423" t="s">
        <v>408</v>
      </c>
      <c r="C432" s="424" t="s">
        <v>412</v>
      </c>
      <c r="D432" s="425" t="s">
        <v>672</v>
      </c>
      <c r="E432" s="424" t="s">
        <v>1667</v>
      </c>
      <c r="F432" s="425" t="s">
        <v>1668</v>
      </c>
      <c r="G432" s="424" t="s">
        <v>1545</v>
      </c>
      <c r="H432" s="424" t="s">
        <v>1546</v>
      </c>
      <c r="I432" s="426">
        <v>23</v>
      </c>
      <c r="J432" s="426">
        <v>30</v>
      </c>
      <c r="K432" s="427">
        <v>690</v>
      </c>
    </row>
    <row r="433" spans="1:11" ht="14.4" customHeight="1" x14ac:dyDescent="0.3">
      <c r="A433" s="422" t="s">
        <v>407</v>
      </c>
      <c r="B433" s="423" t="s">
        <v>408</v>
      </c>
      <c r="C433" s="424" t="s">
        <v>412</v>
      </c>
      <c r="D433" s="425" t="s">
        <v>672</v>
      </c>
      <c r="E433" s="424" t="s">
        <v>1667</v>
      </c>
      <c r="F433" s="425" t="s">
        <v>1668</v>
      </c>
      <c r="G433" s="424" t="s">
        <v>1547</v>
      </c>
      <c r="H433" s="424" t="s">
        <v>1548</v>
      </c>
      <c r="I433" s="426">
        <v>23</v>
      </c>
      <c r="J433" s="426">
        <v>30</v>
      </c>
      <c r="K433" s="427">
        <v>690</v>
      </c>
    </row>
    <row r="434" spans="1:11" ht="14.4" customHeight="1" x14ac:dyDescent="0.3">
      <c r="A434" s="422" t="s">
        <v>407</v>
      </c>
      <c r="B434" s="423" t="s">
        <v>408</v>
      </c>
      <c r="C434" s="424" t="s">
        <v>412</v>
      </c>
      <c r="D434" s="425" t="s">
        <v>672</v>
      </c>
      <c r="E434" s="424" t="s">
        <v>1667</v>
      </c>
      <c r="F434" s="425" t="s">
        <v>1668</v>
      </c>
      <c r="G434" s="424" t="s">
        <v>1549</v>
      </c>
      <c r="H434" s="424" t="s">
        <v>1550</v>
      </c>
      <c r="I434" s="426">
        <v>20</v>
      </c>
      <c r="J434" s="426">
        <v>10</v>
      </c>
      <c r="K434" s="427">
        <v>200</v>
      </c>
    </row>
    <row r="435" spans="1:11" ht="14.4" customHeight="1" x14ac:dyDescent="0.3">
      <c r="A435" s="422" t="s">
        <v>407</v>
      </c>
      <c r="B435" s="423" t="s">
        <v>408</v>
      </c>
      <c r="C435" s="424" t="s">
        <v>412</v>
      </c>
      <c r="D435" s="425" t="s">
        <v>672</v>
      </c>
      <c r="E435" s="424" t="s">
        <v>1667</v>
      </c>
      <c r="F435" s="425" t="s">
        <v>1668</v>
      </c>
      <c r="G435" s="424" t="s">
        <v>1551</v>
      </c>
      <c r="H435" s="424" t="s">
        <v>1552</v>
      </c>
      <c r="I435" s="426">
        <v>83.7</v>
      </c>
      <c r="J435" s="426">
        <v>30</v>
      </c>
      <c r="K435" s="427">
        <v>2511</v>
      </c>
    </row>
    <row r="436" spans="1:11" ht="14.4" customHeight="1" x14ac:dyDescent="0.3">
      <c r="A436" s="422" t="s">
        <v>407</v>
      </c>
      <c r="B436" s="423" t="s">
        <v>408</v>
      </c>
      <c r="C436" s="424" t="s">
        <v>412</v>
      </c>
      <c r="D436" s="425" t="s">
        <v>672</v>
      </c>
      <c r="E436" s="424" t="s">
        <v>1667</v>
      </c>
      <c r="F436" s="425" t="s">
        <v>1668</v>
      </c>
      <c r="G436" s="424" t="s">
        <v>1553</v>
      </c>
      <c r="H436" s="424" t="s">
        <v>1554</v>
      </c>
      <c r="I436" s="426">
        <v>83.7</v>
      </c>
      <c r="J436" s="426">
        <v>10</v>
      </c>
      <c r="K436" s="427">
        <v>837</v>
      </c>
    </row>
    <row r="437" spans="1:11" ht="14.4" customHeight="1" x14ac:dyDescent="0.3">
      <c r="A437" s="422" t="s">
        <v>407</v>
      </c>
      <c r="B437" s="423" t="s">
        <v>408</v>
      </c>
      <c r="C437" s="424" t="s">
        <v>412</v>
      </c>
      <c r="D437" s="425" t="s">
        <v>672</v>
      </c>
      <c r="E437" s="424" t="s">
        <v>1667</v>
      </c>
      <c r="F437" s="425" t="s">
        <v>1668</v>
      </c>
      <c r="G437" s="424" t="s">
        <v>1555</v>
      </c>
      <c r="H437" s="424" t="s">
        <v>1556</v>
      </c>
      <c r="I437" s="426">
        <v>18.600000000000001</v>
      </c>
      <c r="J437" s="426">
        <v>40</v>
      </c>
      <c r="K437" s="427">
        <v>744</v>
      </c>
    </row>
    <row r="438" spans="1:11" ht="14.4" customHeight="1" x14ac:dyDescent="0.3">
      <c r="A438" s="422" t="s">
        <v>407</v>
      </c>
      <c r="B438" s="423" t="s">
        <v>408</v>
      </c>
      <c r="C438" s="424" t="s">
        <v>412</v>
      </c>
      <c r="D438" s="425" t="s">
        <v>672</v>
      </c>
      <c r="E438" s="424" t="s">
        <v>1667</v>
      </c>
      <c r="F438" s="425" t="s">
        <v>1668</v>
      </c>
      <c r="G438" s="424" t="s">
        <v>1557</v>
      </c>
      <c r="H438" s="424" t="s">
        <v>1558</v>
      </c>
      <c r="I438" s="426">
        <v>18.600000000000001</v>
      </c>
      <c r="J438" s="426">
        <v>20</v>
      </c>
      <c r="K438" s="427">
        <v>372.05</v>
      </c>
    </row>
    <row r="439" spans="1:11" ht="14.4" customHeight="1" x14ac:dyDescent="0.3">
      <c r="A439" s="422" t="s">
        <v>407</v>
      </c>
      <c r="B439" s="423" t="s">
        <v>408</v>
      </c>
      <c r="C439" s="424" t="s">
        <v>412</v>
      </c>
      <c r="D439" s="425" t="s">
        <v>672</v>
      </c>
      <c r="E439" s="424" t="s">
        <v>1667</v>
      </c>
      <c r="F439" s="425" t="s">
        <v>1668</v>
      </c>
      <c r="G439" s="424" t="s">
        <v>1559</v>
      </c>
      <c r="H439" s="424" t="s">
        <v>1560</v>
      </c>
      <c r="I439" s="426">
        <v>393.25</v>
      </c>
      <c r="J439" s="426">
        <v>2</v>
      </c>
      <c r="K439" s="427">
        <v>786.5</v>
      </c>
    </row>
    <row r="440" spans="1:11" ht="14.4" customHeight="1" x14ac:dyDescent="0.3">
      <c r="A440" s="422" t="s">
        <v>407</v>
      </c>
      <c r="B440" s="423" t="s">
        <v>408</v>
      </c>
      <c r="C440" s="424" t="s">
        <v>412</v>
      </c>
      <c r="D440" s="425" t="s">
        <v>672</v>
      </c>
      <c r="E440" s="424" t="s">
        <v>1667</v>
      </c>
      <c r="F440" s="425" t="s">
        <v>1668</v>
      </c>
      <c r="G440" s="424" t="s">
        <v>1561</v>
      </c>
      <c r="H440" s="424" t="s">
        <v>1562</v>
      </c>
      <c r="I440" s="426">
        <v>393.25</v>
      </c>
      <c r="J440" s="426">
        <v>3</v>
      </c>
      <c r="K440" s="427">
        <v>1179.75</v>
      </c>
    </row>
    <row r="441" spans="1:11" ht="14.4" customHeight="1" x14ac:dyDescent="0.3">
      <c r="A441" s="422" t="s">
        <v>407</v>
      </c>
      <c r="B441" s="423" t="s">
        <v>408</v>
      </c>
      <c r="C441" s="424" t="s">
        <v>412</v>
      </c>
      <c r="D441" s="425" t="s">
        <v>672</v>
      </c>
      <c r="E441" s="424" t="s">
        <v>1667</v>
      </c>
      <c r="F441" s="425" t="s">
        <v>1668</v>
      </c>
      <c r="G441" s="424" t="s">
        <v>1563</v>
      </c>
      <c r="H441" s="424" t="s">
        <v>1564</v>
      </c>
      <c r="I441" s="426">
        <v>706</v>
      </c>
      <c r="J441" s="426">
        <v>4</v>
      </c>
      <c r="K441" s="427">
        <v>2823.99</v>
      </c>
    </row>
    <row r="442" spans="1:11" ht="14.4" customHeight="1" x14ac:dyDescent="0.3">
      <c r="A442" s="422" t="s">
        <v>407</v>
      </c>
      <c r="B442" s="423" t="s">
        <v>408</v>
      </c>
      <c r="C442" s="424" t="s">
        <v>412</v>
      </c>
      <c r="D442" s="425" t="s">
        <v>672</v>
      </c>
      <c r="E442" s="424" t="s">
        <v>1667</v>
      </c>
      <c r="F442" s="425" t="s">
        <v>1668</v>
      </c>
      <c r="G442" s="424" t="s">
        <v>1565</v>
      </c>
      <c r="H442" s="424" t="s">
        <v>1566</v>
      </c>
      <c r="I442" s="426">
        <v>587.39</v>
      </c>
      <c r="J442" s="426">
        <v>1</v>
      </c>
      <c r="K442" s="427">
        <v>587.39</v>
      </c>
    </row>
    <row r="443" spans="1:11" ht="14.4" customHeight="1" x14ac:dyDescent="0.3">
      <c r="A443" s="422" t="s">
        <v>407</v>
      </c>
      <c r="B443" s="423" t="s">
        <v>408</v>
      </c>
      <c r="C443" s="424" t="s">
        <v>412</v>
      </c>
      <c r="D443" s="425" t="s">
        <v>672</v>
      </c>
      <c r="E443" s="424" t="s">
        <v>1667</v>
      </c>
      <c r="F443" s="425" t="s">
        <v>1668</v>
      </c>
      <c r="G443" s="424" t="s">
        <v>1567</v>
      </c>
      <c r="H443" s="424" t="s">
        <v>1568</v>
      </c>
      <c r="I443" s="426">
        <v>173</v>
      </c>
      <c r="J443" s="426">
        <v>1</v>
      </c>
      <c r="K443" s="427">
        <v>173</v>
      </c>
    </row>
    <row r="444" spans="1:11" ht="14.4" customHeight="1" x14ac:dyDescent="0.3">
      <c r="A444" s="422" t="s">
        <v>407</v>
      </c>
      <c r="B444" s="423" t="s">
        <v>408</v>
      </c>
      <c r="C444" s="424" t="s">
        <v>412</v>
      </c>
      <c r="D444" s="425" t="s">
        <v>672</v>
      </c>
      <c r="E444" s="424" t="s">
        <v>1667</v>
      </c>
      <c r="F444" s="425" t="s">
        <v>1668</v>
      </c>
      <c r="G444" s="424" t="s">
        <v>1569</v>
      </c>
      <c r="H444" s="424" t="s">
        <v>1570</v>
      </c>
      <c r="I444" s="426">
        <v>902.66</v>
      </c>
      <c r="J444" s="426">
        <v>1</v>
      </c>
      <c r="K444" s="427">
        <v>902.66</v>
      </c>
    </row>
    <row r="445" spans="1:11" ht="14.4" customHeight="1" x14ac:dyDescent="0.3">
      <c r="A445" s="422" t="s">
        <v>407</v>
      </c>
      <c r="B445" s="423" t="s">
        <v>408</v>
      </c>
      <c r="C445" s="424" t="s">
        <v>412</v>
      </c>
      <c r="D445" s="425" t="s">
        <v>672</v>
      </c>
      <c r="E445" s="424" t="s">
        <v>1667</v>
      </c>
      <c r="F445" s="425" t="s">
        <v>1668</v>
      </c>
      <c r="G445" s="424" t="s">
        <v>1571</v>
      </c>
      <c r="H445" s="424" t="s">
        <v>1572</v>
      </c>
      <c r="I445" s="426">
        <v>874.83</v>
      </c>
      <c r="J445" s="426">
        <v>1</v>
      </c>
      <c r="K445" s="427">
        <v>874.83</v>
      </c>
    </row>
    <row r="446" spans="1:11" ht="14.4" customHeight="1" x14ac:dyDescent="0.3">
      <c r="A446" s="422" t="s">
        <v>407</v>
      </c>
      <c r="B446" s="423" t="s">
        <v>408</v>
      </c>
      <c r="C446" s="424" t="s">
        <v>412</v>
      </c>
      <c r="D446" s="425" t="s">
        <v>672</v>
      </c>
      <c r="E446" s="424" t="s">
        <v>1667</v>
      </c>
      <c r="F446" s="425" t="s">
        <v>1668</v>
      </c>
      <c r="G446" s="424" t="s">
        <v>1573</v>
      </c>
      <c r="H446" s="424" t="s">
        <v>1574</v>
      </c>
      <c r="I446" s="426">
        <v>890.56</v>
      </c>
      <c r="J446" s="426">
        <v>1</v>
      </c>
      <c r="K446" s="427">
        <v>890.56</v>
      </c>
    </row>
    <row r="447" spans="1:11" ht="14.4" customHeight="1" x14ac:dyDescent="0.3">
      <c r="A447" s="422" t="s">
        <v>407</v>
      </c>
      <c r="B447" s="423" t="s">
        <v>408</v>
      </c>
      <c r="C447" s="424" t="s">
        <v>412</v>
      </c>
      <c r="D447" s="425" t="s">
        <v>672</v>
      </c>
      <c r="E447" s="424" t="s">
        <v>1667</v>
      </c>
      <c r="F447" s="425" t="s">
        <v>1668</v>
      </c>
      <c r="G447" s="424" t="s">
        <v>1575</v>
      </c>
      <c r="H447" s="424" t="s">
        <v>1576</v>
      </c>
      <c r="I447" s="426">
        <v>890.56</v>
      </c>
      <c r="J447" s="426">
        <v>1</v>
      </c>
      <c r="K447" s="427">
        <v>890.56</v>
      </c>
    </row>
    <row r="448" spans="1:11" ht="14.4" customHeight="1" x14ac:dyDescent="0.3">
      <c r="A448" s="422" t="s">
        <v>407</v>
      </c>
      <c r="B448" s="423" t="s">
        <v>408</v>
      </c>
      <c r="C448" s="424" t="s">
        <v>412</v>
      </c>
      <c r="D448" s="425" t="s">
        <v>672</v>
      </c>
      <c r="E448" s="424" t="s">
        <v>1667</v>
      </c>
      <c r="F448" s="425" t="s">
        <v>1668</v>
      </c>
      <c r="G448" s="424" t="s">
        <v>1577</v>
      </c>
      <c r="H448" s="424" t="s">
        <v>1578</v>
      </c>
      <c r="I448" s="426">
        <v>2783</v>
      </c>
      <c r="J448" s="426">
        <v>1</v>
      </c>
      <c r="K448" s="427">
        <v>2783</v>
      </c>
    </row>
    <row r="449" spans="1:11" ht="14.4" customHeight="1" x14ac:dyDescent="0.3">
      <c r="A449" s="422" t="s">
        <v>407</v>
      </c>
      <c r="B449" s="423" t="s">
        <v>408</v>
      </c>
      <c r="C449" s="424" t="s">
        <v>412</v>
      </c>
      <c r="D449" s="425" t="s">
        <v>672</v>
      </c>
      <c r="E449" s="424" t="s">
        <v>1667</v>
      </c>
      <c r="F449" s="425" t="s">
        <v>1668</v>
      </c>
      <c r="G449" s="424" t="s">
        <v>1579</v>
      </c>
      <c r="H449" s="424" t="s">
        <v>1580</v>
      </c>
      <c r="I449" s="426">
        <v>900.18</v>
      </c>
      <c r="J449" s="426">
        <v>1</v>
      </c>
      <c r="K449" s="427">
        <v>900.18</v>
      </c>
    </row>
    <row r="450" spans="1:11" ht="14.4" customHeight="1" x14ac:dyDescent="0.3">
      <c r="A450" s="422" t="s">
        <v>407</v>
      </c>
      <c r="B450" s="423" t="s">
        <v>408</v>
      </c>
      <c r="C450" s="424" t="s">
        <v>412</v>
      </c>
      <c r="D450" s="425" t="s">
        <v>672</v>
      </c>
      <c r="E450" s="424" t="s">
        <v>1667</v>
      </c>
      <c r="F450" s="425" t="s">
        <v>1668</v>
      </c>
      <c r="G450" s="424" t="s">
        <v>1581</v>
      </c>
      <c r="H450" s="424" t="s">
        <v>1582</v>
      </c>
      <c r="I450" s="426">
        <v>900.23</v>
      </c>
      <c r="J450" s="426">
        <v>1</v>
      </c>
      <c r="K450" s="427">
        <v>900.23</v>
      </c>
    </row>
    <row r="451" spans="1:11" ht="14.4" customHeight="1" x14ac:dyDescent="0.3">
      <c r="A451" s="422" t="s">
        <v>407</v>
      </c>
      <c r="B451" s="423" t="s">
        <v>408</v>
      </c>
      <c r="C451" s="424" t="s">
        <v>412</v>
      </c>
      <c r="D451" s="425" t="s">
        <v>672</v>
      </c>
      <c r="E451" s="424" t="s">
        <v>1669</v>
      </c>
      <c r="F451" s="425" t="s">
        <v>1670</v>
      </c>
      <c r="G451" s="424" t="s">
        <v>1583</v>
      </c>
      <c r="H451" s="424" t="s">
        <v>1584</v>
      </c>
      <c r="I451" s="426">
        <v>91.89</v>
      </c>
      <c r="J451" s="426">
        <v>108</v>
      </c>
      <c r="K451" s="427">
        <v>9923.58</v>
      </c>
    </row>
    <row r="452" spans="1:11" ht="14.4" customHeight="1" x14ac:dyDescent="0.3">
      <c r="A452" s="422" t="s">
        <v>407</v>
      </c>
      <c r="B452" s="423" t="s">
        <v>408</v>
      </c>
      <c r="C452" s="424" t="s">
        <v>412</v>
      </c>
      <c r="D452" s="425" t="s">
        <v>672</v>
      </c>
      <c r="E452" s="424" t="s">
        <v>1669</v>
      </c>
      <c r="F452" s="425" t="s">
        <v>1670</v>
      </c>
      <c r="G452" s="424" t="s">
        <v>1585</v>
      </c>
      <c r="H452" s="424" t="s">
        <v>1586</v>
      </c>
      <c r="I452" s="426">
        <v>42.1</v>
      </c>
      <c r="J452" s="426">
        <v>108</v>
      </c>
      <c r="K452" s="427">
        <v>4547.1000000000004</v>
      </c>
    </row>
    <row r="453" spans="1:11" ht="14.4" customHeight="1" x14ac:dyDescent="0.3">
      <c r="A453" s="422" t="s">
        <v>407</v>
      </c>
      <c r="B453" s="423" t="s">
        <v>408</v>
      </c>
      <c r="C453" s="424" t="s">
        <v>412</v>
      </c>
      <c r="D453" s="425" t="s">
        <v>672</v>
      </c>
      <c r="E453" s="424" t="s">
        <v>1669</v>
      </c>
      <c r="F453" s="425" t="s">
        <v>1670</v>
      </c>
      <c r="G453" s="424" t="s">
        <v>1587</v>
      </c>
      <c r="H453" s="424" t="s">
        <v>1588</v>
      </c>
      <c r="I453" s="426">
        <v>39.67</v>
      </c>
      <c r="J453" s="426">
        <v>36</v>
      </c>
      <c r="K453" s="427">
        <v>1428.3</v>
      </c>
    </row>
    <row r="454" spans="1:11" ht="14.4" customHeight="1" x14ac:dyDescent="0.3">
      <c r="A454" s="422" t="s">
        <v>407</v>
      </c>
      <c r="B454" s="423" t="s">
        <v>408</v>
      </c>
      <c r="C454" s="424" t="s">
        <v>412</v>
      </c>
      <c r="D454" s="425" t="s">
        <v>672</v>
      </c>
      <c r="E454" s="424" t="s">
        <v>1669</v>
      </c>
      <c r="F454" s="425" t="s">
        <v>1670</v>
      </c>
      <c r="G454" s="424" t="s">
        <v>1589</v>
      </c>
      <c r="H454" s="424" t="s">
        <v>1590</v>
      </c>
      <c r="I454" s="426">
        <v>40.200000000000003</v>
      </c>
      <c r="J454" s="426">
        <v>108</v>
      </c>
      <c r="K454" s="427">
        <v>4341.4800000000005</v>
      </c>
    </row>
    <row r="455" spans="1:11" ht="14.4" customHeight="1" x14ac:dyDescent="0.3">
      <c r="A455" s="422" t="s">
        <v>407</v>
      </c>
      <c r="B455" s="423" t="s">
        <v>408</v>
      </c>
      <c r="C455" s="424" t="s">
        <v>412</v>
      </c>
      <c r="D455" s="425" t="s">
        <v>672</v>
      </c>
      <c r="E455" s="424" t="s">
        <v>1669</v>
      </c>
      <c r="F455" s="425" t="s">
        <v>1670</v>
      </c>
      <c r="G455" s="424" t="s">
        <v>1591</v>
      </c>
      <c r="H455" s="424" t="s">
        <v>1592</v>
      </c>
      <c r="I455" s="426">
        <v>41.29</v>
      </c>
      <c r="J455" s="426">
        <v>36</v>
      </c>
      <c r="K455" s="427">
        <v>1486.38</v>
      </c>
    </row>
    <row r="456" spans="1:11" ht="14.4" customHeight="1" x14ac:dyDescent="0.3">
      <c r="A456" s="422" t="s">
        <v>407</v>
      </c>
      <c r="B456" s="423" t="s">
        <v>408</v>
      </c>
      <c r="C456" s="424" t="s">
        <v>412</v>
      </c>
      <c r="D456" s="425" t="s">
        <v>672</v>
      </c>
      <c r="E456" s="424" t="s">
        <v>1669</v>
      </c>
      <c r="F456" s="425" t="s">
        <v>1670</v>
      </c>
      <c r="G456" s="424" t="s">
        <v>1593</v>
      </c>
      <c r="H456" s="424" t="s">
        <v>1594</v>
      </c>
      <c r="I456" s="426">
        <v>67.42</v>
      </c>
      <c r="J456" s="426">
        <v>24</v>
      </c>
      <c r="K456" s="427">
        <v>1618.11</v>
      </c>
    </row>
    <row r="457" spans="1:11" ht="14.4" customHeight="1" x14ac:dyDescent="0.3">
      <c r="A457" s="422" t="s">
        <v>407</v>
      </c>
      <c r="B457" s="423" t="s">
        <v>408</v>
      </c>
      <c r="C457" s="424" t="s">
        <v>412</v>
      </c>
      <c r="D457" s="425" t="s">
        <v>672</v>
      </c>
      <c r="E457" s="424" t="s">
        <v>1669</v>
      </c>
      <c r="F457" s="425" t="s">
        <v>1670</v>
      </c>
      <c r="G457" s="424" t="s">
        <v>1595</v>
      </c>
      <c r="H457" s="424" t="s">
        <v>1596</v>
      </c>
      <c r="I457" s="426">
        <v>74.16</v>
      </c>
      <c r="J457" s="426">
        <v>144</v>
      </c>
      <c r="K457" s="427">
        <v>10678.44</v>
      </c>
    </row>
    <row r="458" spans="1:11" ht="14.4" customHeight="1" x14ac:dyDescent="0.3">
      <c r="A458" s="422" t="s">
        <v>407</v>
      </c>
      <c r="B458" s="423" t="s">
        <v>408</v>
      </c>
      <c r="C458" s="424" t="s">
        <v>412</v>
      </c>
      <c r="D458" s="425" t="s">
        <v>672</v>
      </c>
      <c r="E458" s="424" t="s">
        <v>1669</v>
      </c>
      <c r="F458" s="425" t="s">
        <v>1670</v>
      </c>
      <c r="G458" s="424" t="s">
        <v>1597</v>
      </c>
      <c r="H458" s="424" t="s">
        <v>1598</v>
      </c>
      <c r="I458" s="426">
        <v>32.61</v>
      </c>
      <c r="J458" s="426">
        <v>72</v>
      </c>
      <c r="K458" s="427">
        <v>2347.62</v>
      </c>
    </row>
    <row r="459" spans="1:11" ht="14.4" customHeight="1" x14ac:dyDescent="0.3">
      <c r="A459" s="422" t="s">
        <v>407</v>
      </c>
      <c r="B459" s="423" t="s">
        <v>408</v>
      </c>
      <c r="C459" s="424" t="s">
        <v>412</v>
      </c>
      <c r="D459" s="425" t="s">
        <v>672</v>
      </c>
      <c r="E459" s="424" t="s">
        <v>1669</v>
      </c>
      <c r="F459" s="425" t="s">
        <v>1670</v>
      </c>
      <c r="G459" s="424" t="s">
        <v>1599</v>
      </c>
      <c r="H459" s="424" t="s">
        <v>1600</v>
      </c>
      <c r="I459" s="426">
        <v>30.2</v>
      </c>
      <c r="J459" s="426">
        <v>36</v>
      </c>
      <c r="K459" s="427">
        <v>1087.21</v>
      </c>
    </row>
    <row r="460" spans="1:11" ht="14.4" customHeight="1" x14ac:dyDescent="0.3">
      <c r="A460" s="422" t="s">
        <v>407</v>
      </c>
      <c r="B460" s="423" t="s">
        <v>408</v>
      </c>
      <c r="C460" s="424" t="s">
        <v>412</v>
      </c>
      <c r="D460" s="425" t="s">
        <v>672</v>
      </c>
      <c r="E460" s="424" t="s">
        <v>1669</v>
      </c>
      <c r="F460" s="425" t="s">
        <v>1670</v>
      </c>
      <c r="G460" s="424" t="s">
        <v>1601</v>
      </c>
      <c r="H460" s="424" t="s">
        <v>1602</v>
      </c>
      <c r="I460" s="426">
        <v>60.93</v>
      </c>
      <c r="J460" s="426">
        <v>36</v>
      </c>
      <c r="K460" s="427">
        <v>2193.39</v>
      </c>
    </row>
    <row r="461" spans="1:11" ht="14.4" customHeight="1" x14ac:dyDescent="0.3">
      <c r="A461" s="422" t="s">
        <v>407</v>
      </c>
      <c r="B461" s="423" t="s">
        <v>408</v>
      </c>
      <c r="C461" s="424" t="s">
        <v>412</v>
      </c>
      <c r="D461" s="425" t="s">
        <v>672</v>
      </c>
      <c r="E461" s="424" t="s">
        <v>1669</v>
      </c>
      <c r="F461" s="425" t="s">
        <v>1670</v>
      </c>
      <c r="G461" s="424" t="s">
        <v>1603</v>
      </c>
      <c r="H461" s="424" t="s">
        <v>1604</v>
      </c>
      <c r="I461" s="426">
        <v>44.44</v>
      </c>
      <c r="J461" s="426">
        <v>36</v>
      </c>
      <c r="K461" s="427">
        <v>1600</v>
      </c>
    </row>
    <row r="462" spans="1:11" ht="14.4" customHeight="1" x14ac:dyDescent="0.3">
      <c r="A462" s="422" t="s">
        <v>407</v>
      </c>
      <c r="B462" s="423" t="s">
        <v>408</v>
      </c>
      <c r="C462" s="424" t="s">
        <v>412</v>
      </c>
      <c r="D462" s="425" t="s">
        <v>672</v>
      </c>
      <c r="E462" s="424" t="s">
        <v>1669</v>
      </c>
      <c r="F462" s="425" t="s">
        <v>1670</v>
      </c>
      <c r="G462" s="424" t="s">
        <v>1605</v>
      </c>
      <c r="H462" s="424" t="s">
        <v>1606</v>
      </c>
      <c r="I462" s="426">
        <v>90.08</v>
      </c>
      <c r="J462" s="426">
        <v>24</v>
      </c>
      <c r="K462" s="427">
        <v>2162</v>
      </c>
    </row>
    <row r="463" spans="1:11" ht="14.4" customHeight="1" x14ac:dyDescent="0.3">
      <c r="A463" s="422" t="s">
        <v>407</v>
      </c>
      <c r="B463" s="423" t="s">
        <v>408</v>
      </c>
      <c r="C463" s="424" t="s">
        <v>412</v>
      </c>
      <c r="D463" s="425" t="s">
        <v>672</v>
      </c>
      <c r="E463" s="424" t="s">
        <v>1671</v>
      </c>
      <c r="F463" s="425" t="s">
        <v>1672</v>
      </c>
      <c r="G463" s="424" t="s">
        <v>1607</v>
      </c>
      <c r="H463" s="424" t="s">
        <v>1608</v>
      </c>
      <c r="I463" s="426">
        <v>0.30142857142857143</v>
      </c>
      <c r="J463" s="426">
        <v>5200</v>
      </c>
      <c r="K463" s="427">
        <v>1570</v>
      </c>
    </row>
    <row r="464" spans="1:11" ht="14.4" customHeight="1" x14ac:dyDescent="0.3">
      <c r="A464" s="422" t="s">
        <v>407</v>
      </c>
      <c r="B464" s="423" t="s">
        <v>408</v>
      </c>
      <c r="C464" s="424" t="s">
        <v>412</v>
      </c>
      <c r="D464" s="425" t="s">
        <v>672</v>
      </c>
      <c r="E464" s="424" t="s">
        <v>1671</v>
      </c>
      <c r="F464" s="425" t="s">
        <v>1672</v>
      </c>
      <c r="G464" s="424" t="s">
        <v>1609</v>
      </c>
      <c r="H464" s="424" t="s">
        <v>1610</v>
      </c>
      <c r="I464" s="426">
        <v>0.30375000000000002</v>
      </c>
      <c r="J464" s="426">
        <v>3700</v>
      </c>
      <c r="K464" s="427">
        <v>1127</v>
      </c>
    </row>
    <row r="465" spans="1:11" ht="14.4" customHeight="1" x14ac:dyDescent="0.3">
      <c r="A465" s="422" t="s">
        <v>407</v>
      </c>
      <c r="B465" s="423" t="s">
        <v>408</v>
      </c>
      <c r="C465" s="424" t="s">
        <v>412</v>
      </c>
      <c r="D465" s="425" t="s">
        <v>672</v>
      </c>
      <c r="E465" s="424" t="s">
        <v>1671</v>
      </c>
      <c r="F465" s="425" t="s">
        <v>1672</v>
      </c>
      <c r="G465" s="424" t="s">
        <v>1611</v>
      </c>
      <c r="H465" s="424" t="s">
        <v>1612</v>
      </c>
      <c r="I465" s="426">
        <v>0.30142857142857143</v>
      </c>
      <c r="J465" s="426">
        <v>2200</v>
      </c>
      <c r="K465" s="427">
        <v>663</v>
      </c>
    </row>
    <row r="466" spans="1:11" ht="14.4" customHeight="1" x14ac:dyDescent="0.3">
      <c r="A466" s="422" t="s">
        <v>407</v>
      </c>
      <c r="B466" s="423" t="s">
        <v>408</v>
      </c>
      <c r="C466" s="424" t="s">
        <v>412</v>
      </c>
      <c r="D466" s="425" t="s">
        <v>672</v>
      </c>
      <c r="E466" s="424" t="s">
        <v>1671</v>
      </c>
      <c r="F466" s="425" t="s">
        <v>1672</v>
      </c>
      <c r="G466" s="424" t="s">
        <v>1613</v>
      </c>
      <c r="H466" s="424" t="s">
        <v>1614</v>
      </c>
      <c r="I466" s="426">
        <v>0.48</v>
      </c>
      <c r="J466" s="426">
        <v>100</v>
      </c>
      <c r="K466" s="427">
        <v>48</v>
      </c>
    </row>
    <row r="467" spans="1:11" ht="14.4" customHeight="1" x14ac:dyDescent="0.3">
      <c r="A467" s="422" t="s">
        <v>407</v>
      </c>
      <c r="B467" s="423" t="s">
        <v>408</v>
      </c>
      <c r="C467" s="424" t="s">
        <v>412</v>
      </c>
      <c r="D467" s="425" t="s">
        <v>672</v>
      </c>
      <c r="E467" s="424" t="s">
        <v>1671</v>
      </c>
      <c r="F467" s="425" t="s">
        <v>1672</v>
      </c>
      <c r="G467" s="424" t="s">
        <v>1615</v>
      </c>
      <c r="H467" s="424" t="s">
        <v>1616</v>
      </c>
      <c r="I467" s="426">
        <v>3.29</v>
      </c>
      <c r="J467" s="426">
        <v>200</v>
      </c>
      <c r="K467" s="427">
        <v>658</v>
      </c>
    </row>
    <row r="468" spans="1:11" ht="14.4" customHeight="1" x14ac:dyDescent="0.3">
      <c r="A468" s="422" t="s">
        <v>407</v>
      </c>
      <c r="B468" s="423" t="s">
        <v>408</v>
      </c>
      <c r="C468" s="424" t="s">
        <v>412</v>
      </c>
      <c r="D468" s="425" t="s">
        <v>672</v>
      </c>
      <c r="E468" s="424" t="s">
        <v>1673</v>
      </c>
      <c r="F468" s="425" t="s">
        <v>1674</v>
      </c>
      <c r="G468" s="424" t="s">
        <v>1617</v>
      </c>
      <c r="H468" s="424" t="s">
        <v>1618</v>
      </c>
      <c r="I468" s="426">
        <v>10.55</v>
      </c>
      <c r="J468" s="426">
        <v>40</v>
      </c>
      <c r="K468" s="427">
        <v>422.04</v>
      </c>
    </row>
    <row r="469" spans="1:11" ht="14.4" customHeight="1" x14ac:dyDescent="0.3">
      <c r="A469" s="422" t="s">
        <v>407</v>
      </c>
      <c r="B469" s="423" t="s">
        <v>408</v>
      </c>
      <c r="C469" s="424" t="s">
        <v>412</v>
      </c>
      <c r="D469" s="425" t="s">
        <v>672</v>
      </c>
      <c r="E469" s="424" t="s">
        <v>1673</v>
      </c>
      <c r="F469" s="425" t="s">
        <v>1674</v>
      </c>
      <c r="G469" s="424" t="s">
        <v>1619</v>
      </c>
      <c r="H469" s="424" t="s">
        <v>1620</v>
      </c>
      <c r="I469" s="426">
        <v>16.21</v>
      </c>
      <c r="J469" s="426">
        <v>125</v>
      </c>
      <c r="K469" s="427">
        <v>2026.7500000000002</v>
      </c>
    </row>
    <row r="470" spans="1:11" ht="14.4" customHeight="1" x14ac:dyDescent="0.3">
      <c r="A470" s="422" t="s">
        <v>407</v>
      </c>
      <c r="B470" s="423" t="s">
        <v>408</v>
      </c>
      <c r="C470" s="424" t="s">
        <v>412</v>
      </c>
      <c r="D470" s="425" t="s">
        <v>672</v>
      </c>
      <c r="E470" s="424" t="s">
        <v>1673</v>
      </c>
      <c r="F470" s="425" t="s">
        <v>1674</v>
      </c>
      <c r="G470" s="424" t="s">
        <v>1621</v>
      </c>
      <c r="H470" s="424" t="s">
        <v>1622</v>
      </c>
      <c r="I470" s="426">
        <v>0.71666666666666667</v>
      </c>
      <c r="J470" s="426">
        <v>800</v>
      </c>
      <c r="K470" s="427">
        <v>574</v>
      </c>
    </row>
    <row r="471" spans="1:11" ht="14.4" customHeight="1" x14ac:dyDescent="0.3">
      <c r="A471" s="422" t="s">
        <v>407</v>
      </c>
      <c r="B471" s="423" t="s">
        <v>408</v>
      </c>
      <c r="C471" s="424" t="s">
        <v>412</v>
      </c>
      <c r="D471" s="425" t="s">
        <v>672</v>
      </c>
      <c r="E471" s="424" t="s">
        <v>1673</v>
      </c>
      <c r="F471" s="425" t="s">
        <v>1674</v>
      </c>
      <c r="G471" s="424" t="s">
        <v>1623</v>
      </c>
      <c r="H471" s="424" t="s">
        <v>1624</v>
      </c>
      <c r="I471" s="426">
        <v>0.72250000000000003</v>
      </c>
      <c r="J471" s="426">
        <v>1100</v>
      </c>
      <c r="K471" s="427">
        <v>793.6</v>
      </c>
    </row>
    <row r="472" spans="1:11" ht="14.4" customHeight="1" x14ac:dyDescent="0.3">
      <c r="A472" s="422" t="s">
        <v>407</v>
      </c>
      <c r="B472" s="423" t="s">
        <v>408</v>
      </c>
      <c r="C472" s="424" t="s">
        <v>412</v>
      </c>
      <c r="D472" s="425" t="s">
        <v>672</v>
      </c>
      <c r="E472" s="424" t="s">
        <v>1673</v>
      </c>
      <c r="F472" s="425" t="s">
        <v>1674</v>
      </c>
      <c r="G472" s="424" t="s">
        <v>1625</v>
      </c>
      <c r="H472" s="424" t="s">
        <v>1626</v>
      </c>
      <c r="I472" s="426">
        <v>0.72499999999999998</v>
      </c>
      <c r="J472" s="426">
        <v>500</v>
      </c>
      <c r="K472" s="427">
        <v>361</v>
      </c>
    </row>
    <row r="473" spans="1:11" ht="14.4" customHeight="1" x14ac:dyDescent="0.3">
      <c r="A473" s="422" t="s">
        <v>407</v>
      </c>
      <c r="B473" s="423" t="s">
        <v>408</v>
      </c>
      <c r="C473" s="424" t="s">
        <v>412</v>
      </c>
      <c r="D473" s="425" t="s">
        <v>672</v>
      </c>
      <c r="E473" s="424" t="s">
        <v>1673</v>
      </c>
      <c r="F473" s="425" t="s">
        <v>1674</v>
      </c>
      <c r="G473" s="424" t="s">
        <v>1627</v>
      </c>
      <c r="H473" s="424" t="s">
        <v>1628</v>
      </c>
      <c r="I473" s="426">
        <v>7.503333333333333</v>
      </c>
      <c r="J473" s="426">
        <v>200</v>
      </c>
      <c r="K473" s="427">
        <v>1501</v>
      </c>
    </row>
    <row r="474" spans="1:11" ht="14.4" customHeight="1" x14ac:dyDescent="0.3">
      <c r="A474" s="422" t="s">
        <v>407</v>
      </c>
      <c r="B474" s="423" t="s">
        <v>408</v>
      </c>
      <c r="C474" s="424" t="s">
        <v>412</v>
      </c>
      <c r="D474" s="425" t="s">
        <v>672</v>
      </c>
      <c r="E474" s="424" t="s">
        <v>1673</v>
      </c>
      <c r="F474" s="425" t="s">
        <v>1674</v>
      </c>
      <c r="G474" s="424" t="s">
        <v>1629</v>
      </c>
      <c r="H474" s="424" t="s">
        <v>1630</v>
      </c>
      <c r="I474" s="426">
        <v>7.503333333333333</v>
      </c>
      <c r="J474" s="426">
        <v>315</v>
      </c>
      <c r="K474" s="427">
        <v>2362.65</v>
      </c>
    </row>
    <row r="475" spans="1:11" ht="14.4" customHeight="1" x14ac:dyDescent="0.3">
      <c r="A475" s="422" t="s">
        <v>407</v>
      </c>
      <c r="B475" s="423" t="s">
        <v>408</v>
      </c>
      <c r="C475" s="424" t="s">
        <v>412</v>
      </c>
      <c r="D475" s="425" t="s">
        <v>672</v>
      </c>
      <c r="E475" s="424" t="s">
        <v>1673</v>
      </c>
      <c r="F475" s="425" t="s">
        <v>1674</v>
      </c>
      <c r="G475" s="424" t="s">
        <v>1631</v>
      </c>
      <c r="H475" s="424" t="s">
        <v>1632</v>
      </c>
      <c r="I475" s="426">
        <v>7.5</v>
      </c>
      <c r="J475" s="426">
        <v>50</v>
      </c>
      <c r="K475" s="427">
        <v>375</v>
      </c>
    </row>
    <row r="476" spans="1:11" ht="14.4" customHeight="1" x14ac:dyDescent="0.3">
      <c r="A476" s="422" t="s">
        <v>407</v>
      </c>
      <c r="B476" s="423" t="s">
        <v>408</v>
      </c>
      <c r="C476" s="424" t="s">
        <v>412</v>
      </c>
      <c r="D476" s="425" t="s">
        <v>672</v>
      </c>
      <c r="E476" s="424" t="s">
        <v>1673</v>
      </c>
      <c r="F476" s="425" t="s">
        <v>1674</v>
      </c>
      <c r="G476" s="424" t="s">
        <v>1633</v>
      </c>
      <c r="H476" s="424" t="s">
        <v>1634</v>
      </c>
      <c r="I476" s="426">
        <v>7.5</v>
      </c>
      <c r="J476" s="426">
        <v>130</v>
      </c>
      <c r="K476" s="427">
        <v>975</v>
      </c>
    </row>
    <row r="477" spans="1:11" ht="14.4" customHeight="1" x14ac:dyDescent="0.3">
      <c r="A477" s="422" t="s">
        <v>407</v>
      </c>
      <c r="B477" s="423" t="s">
        <v>408</v>
      </c>
      <c r="C477" s="424" t="s">
        <v>412</v>
      </c>
      <c r="D477" s="425" t="s">
        <v>672</v>
      </c>
      <c r="E477" s="424" t="s">
        <v>1673</v>
      </c>
      <c r="F477" s="425" t="s">
        <v>1674</v>
      </c>
      <c r="G477" s="424" t="s">
        <v>1635</v>
      </c>
      <c r="H477" s="424" t="s">
        <v>1636</v>
      </c>
      <c r="I477" s="426">
        <v>7.503333333333333</v>
      </c>
      <c r="J477" s="426">
        <v>200</v>
      </c>
      <c r="K477" s="427">
        <v>1501</v>
      </c>
    </row>
    <row r="478" spans="1:11" ht="14.4" customHeight="1" x14ac:dyDescent="0.3">
      <c r="A478" s="422" t="s">
        <v>407</v>
      </c>
      <c r="B478" s="423" t="s">
        <v>408</v>
      </c>
      <c r="C478" s="424" t="s">
        <v>412</v>
      </c>
      <c r="D478" s="425" t="s">
        <v>672</v>
      </c>
      <c r="E478" s="424" t="s">
        <v>1673</v>
      </c>
      <c r="F478" s="425" t="s">
        <v>1674</v>
      </c>
      <c r="G478" s="424" t="s">
        <v>1637</v>
      </c>
      <c r="H478" s="424" t="s">
        <v>1638</v>
      </c>
      <c r="I478" s="426">
        <v>1.22</v>
      </c>
      <c r="J478" s="426">
        <v>2000</v>
      </c>
      <c r="K478" s="427">
        <v>2438.23</v>
      </c>
    </row>
    <row r="479" spans="1:11" ht="14.4" customHeight="1" x14ac:dyDescent="0.3">
      <c r="A479" s="422" t="s">
        <v>407</v>
      </c>
      <c r="B479" s="423" t="s">
        <v>408</v>
      </c>
      <c r="C479" s="424" t="s">
        <v>412</v>
      </c>
      <c r="D479" s="425" t="s">
        <v>672</v>
      </c>
      <c r="E479" s="424" t="s">
        <v>1673</v>
      </c>
      <c r="F479" s="425" t="s">
        <v>1674</v>
      </c>
      <c r="G479" s="424" t="s">
        <v>1639</v>
      </c>
      <c r="H479" s="424" t="s">
        <v>1640</v>
      </c>
      <c r="I479" s="426">
        <v>0.81</v>
      </c>
      <c r="J479" s="426">
        <v>3000</v>
      </c>
      <c r="K479" s="427">
        <v>2421.1400000000003</v>
      </c>
    </row>
    <row r="480" spans="1:11" ht="14.4" customHeight="1" x14ac:dyDescent="0.3">
      <c r="A480" s="422" t="s">
        <v>407</v>
      </c>
      <c r="B480" s="423" t="s">
        <v>408</v>
      </c>
      <c r="C480" s="424" t="s">
        <v>412</v>
      </c>
      <c r="D480" s="425" t="s">
        <v>672</v>
      </c>
      <c r="E480" s="424" t="s">
        <v>1673</v>
      </c>
      <c r="F480" s="425" t="s">
        <v>1674</v>
      </c>
      <c r="G480" s="424" t="s">
        <v>1641</v>
      </c>
      <c r="H480" s="424" t="s">
        <v>1642</v>
      </c>
      <c r="I480" s="426">
        <v>0.81</v>
      </c>
      <c r="J480" s="426">
        <v>6000</v>
      </c>
      <c r="K480" s="427">
        <v>4842.49</v>
      </c>
    </row>
    <row r="481" spans="1:11" ht="14.4" customHeight="1" x14ac:dyDescent="0.3">
      <c r="A481" s="422" t="s">
        <v>407</v>
      </c>
      <c r="B481" s="423" t="s">
        <v>408</v>
      </c>
      <c r="C481" s="424" t="s">
        <v>412</v>
      </c>
      <c r="D481" s="425" t="s">
        <v>672</v>
      </c>
      <c r="E481" s="424" t="s">
        <v>1673</v>
      </c>
      <c r="F481" s="425" t="s">
        <v>1674</v>
      </c>
      <c r="G481" s="424" t="s">
        <v>1643</v>
      </c>
      <c r="H481" s="424" t="s">
        <v>1644</v>
      </c>
      <c r="I481" s="426">
        <v>1.9</v>
      </c>
      <c r="J481" s="426">
        <v>3000</v>
      </c>
      <c r="K481" s="427">
        <v>5699.0999999999995</v>
      </c>
    </row>
    <row r="482" spans="1:11" ht="14.4" customHeight="1" x14ac:dyDescent="0.3">
      <c r="A482" s="422" t="s">
        <v>407</v>
      </c>
      <c r="B482" s="423" t="s">
        <v>408</v>
      </c>
      <c r="C482" s="424" t="s">
        <v>412</v>
      </c>
      <c r="D482" s="425" t="s">
        <v>672</v>
      </c>
      <c r="E482" s="424" t="s">
        <v>1673</v>
      </c>
      <c r="F482" s="425" t="s">
        <v>1674</v>
      </c>
      <c r="G482" s="424" t="s">
        <v>1645</v>
      </c>
      <c r="H482" s="424" t="s">
        <v>1646</v>
      </c>
      <c r="I482" s="426">
        <v>0.71</v>
      </c>
      <c r="J482" s="426">
        <v>40000</v>
      </c>
      <c r="K482" s="427">
        <v>28400</v>
      </c>
    </row>
    <row r="483" spans="1:11" ht="14.4" customHeight="1" x14ac:dyDescent="0.3">
      <c r="A483" s="422" t="s">
        <v>407</v>
      </c>
      <c r="B483" s="423" t="s">
        <v>408</v>
      </c>
      <c r="C483" s="424" t="s">
        <v>412</v>
      </c>
      <c r="D483" s="425" t="s">
        <v>672</v>
      </c>
      <c r="E483" s="424" t="s">
        <v>1673</v>
      </c>
      <c r="F483" s="425" t="s">
        <v>1674</v>
      </c>
      <c r="G483" s="424" t="s">
        <v>1647</v>
      </c>
      <c r="H483" s="424" t="s">
        <v>1648</v>
      </c>
      <c r="I483" s="426">
        <v>0.71</v>
      </c>
      <c r="J483" s="426">
        <v>1440</v>
      </c>
      <c r="K483" s="427">
        <v>1022.4</v>
      </c>
    </row>
    <row r="484" spans="1:11" ht="14.4" customHeight="1" x14ac:dyDescent="0.3">
      <c r="A484" s="422" t="s">
        <v>407</v>
      </c>
      <c r="B484" s="423" t="s">
        <v>408</v>
      </c>
      <c r="C484" s="424" t="s">
        <v>412</v>
      </c>
      <c r="D484" s="425" t="s">
        <v>672</v>
      </c>
      <c r="E484" s="424" t="s">
        <v>1673</v>
      </c>
      <c r="F484" s="425" t="s">
        <v>1674</v>
      </c>
      <c r="G484" s="424" t="s">
        <v>1649</v>
      </c>
      <c r="H484" s="424" t="s">
        <v>1650</v>
      </c>
      <c r="I484" s="426">
        <v>0.71</v>
      </c>
      <c r="J484" s="426">
        <v>43000</v>
      </c>
      <c r="K484" s="427">
        <v>30530</v>
      </c>
    </row>
    <row r="485" spans="1:11" ht="14.4" customHeight="1" x14ac:dyDescent="0.3">
      <c r="A485" s="422" t="s">
        <v>407</v>
      </c>
      <c r="B485" s="423" t="s">
        <v>408</v>
      </c>
      <c r="C485" s="424" t="s">
        <v>412</v>
      </c>
      <c r="D485" s="425" t="s">
        <v>672</v>
      </c>
      <c r="E485" s="424" t="s">
        <v>1673</v>
      </c>
      <c r="F485" s="425" t="s">
        <v>1674</v>
      </c>
      <c r="G485" s="424" t="s">
        <v>1651</v>
      </c>
      <c r="H485" s="424" t="s">
        <v>1652</v>
      </c>
      <c r="I485" s="426">
        <v>0.71</v>
      </c>
      <c r="J485" s="426">
        <v>20600</v>
      </c>
      <c r="K485" s="427">
        <v>14626</v>
      </c>
    </row>
    <row r="486" spans="1:11" ht="14.4" customHeight="1" x14ac:dyDescent="0.3">
      <c r="A486" s="422" t="s">
        <v>407</v>
      </c>
      <c r="B486" s="423" t="s">
        <v>408</v>
      </c>
      <c r="C486" s="424" t="s">
        <v>412</v>
      </c>
      <c r="D486" s="425" t="s">
        <v>672</v>
      </c>
      <c r="E486" s="424" t="s">
        <v>1673</v>
      </c>
      <c r="F486" s="425" t="s">
        <v>1674</v>
      </c>
      <c r="G486" s="424" t="s">
        <v>1653</v>
      </c>
      <c r="H486" s="424" t="s">
        <v>1654</v>
      </c>
      <c r="I486" s="426">
        <v>12.59</v>
      </c>
      <c r="J486" s="426">
        <v>50</v>
      </c>
      <c r="K486" s="427">
        <v>629.5</v>
      </c>
    </row>
    <row r="487" spans="1:11" ht="14.4" customHeight="1" x14ac:dyDescent="0.3">
      <c r="A487" s="422" t="s">
        <v>407</v>
      </c>
      <c r="B487" s="423" t="s">
        <v>408</v>
      </c>
      <c r="C487" s="424" t="s">
        <v>412</v>
      </c>
      <c r="D487" s="425" t="s">
        <v>672</v>
      </c>
      <c r="E487" s="424" t="s">
        <v>1673</v>
      </c>
      <c r="F487" s="425" t="s">
        <v>1674</v>
      </c>
      <c r="G487" s="424" t="s">
        <v>1655</v>
      </c>
      <c r="H487" s="424" t="s">
        <v>1656</v>
      </c>
      <c r="I487" s="426">
        <v>1.145</v>
      </c>
      <c r="J487" s="426">
        <v>2600</v>
      </c>
      <c r="K487" s="427">
        <v>2935.46</v>
      </c>
    </row>
    <row r="488" spans="1:11" ht="14.4" customHeight="1" x14ac:dyDescent="0.3">
      <c r="A488" s="422" t="s">
        <v>407</v>
      </c>
      <c r="B488" s="423" t="s">
        <v>408</v>
      </c>
      <c r="C488" s="424" t="s">
        <v>412</v>
      </c>
      <c r="D488" s="425" t="s">
        <v>672</v>
      </c>
      <c r="E488" s="424" t="s">
        <v>1673</v>
      </c>
      <c r="F488" s="425" t="s">
        <v>1674</v>
      </c>
      <c r="G488" s="424" t="s">
        <v>1657</v>
      </c>
      <c r="H488" s="424" t="s">
        <v>1658</v>
      </c>
      <c r="I488" s="426">
        <v>0.81</v>
      </c>
      <c r="J488" s="426">
        <v>2000</v>
      </c>
      <c r="K488" s="427">
        <v>1614.14</v>
      </c>
    </row>
    <row r="489" spans="1:11" ht="14.4" customHeight="1" thickBot="1" x14ac:dyDescent="0.35">
      <c r="A489" s="428" t="s">
        <v>407</v>
      </c>
      <c r="B489" s="429" t="s">
        <v>408</v>
      </c>
      <c r="C489" s="430" t="s">
        <v>412</v>
      </c>
      <c r="D489" s="431" t="s">
        <v>672</v>
      </c>
      <c r="E489" s="430" t="s">
        <v>1675</v>
      </c>
      <c r="F489" s="431" t="s">
        <v>1676</v>
      </c>
      <c r="G489" s="430" t="s">
        <v>1659</v>
      </c>
      <c r="H489" s="430" t="s">
        <v>1660</v>
      </c>
      <c r="I489" s="432">
        <v>36.83</v>
      </c>
      <c r="J489" s="432">
        <v>20</v>
      </c>
      <c r="K489" s="433">
        <v>736.64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8">
        <v>930</v>
      </c>
      <c r="L3" s="503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9" t="s">
        <v>174</v>
      </c>
      <c r="L4" s="503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90"/>
      <c r="L5" s="503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55.2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4.8</v>
      </c>
      <c r="F6" s="258">
        <f xml:space="preserve">
TRUNC(IF($A$4&lt;=12,SUMIFS('ON Data'!M:M,'ON Data'!$D:$D,$A$4,'ON Data'!$E:$E,1),SUMIFS('ON Data'!M:M,'ON Data'!$E:$E,1)/'ON Data'!$D$3),1)</f>
        <v>6.5</v>
      </c>
      <c r="G6" s="258">
        <f xml:space="preserve">
TRUNC(IF($A$4&lt;=12,SUMIFS('ON Data'!O:O,'ON Data'!$D:$D,$A$4,'ON Data'!$E:$E,1),SUMIFS('ON Data'!O:O,'ON Data'!$E:$E,1)/'ON Data'!$D$3),1)</f>
        <v>0.1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7</v>
      </c>
      <c r="J6" s="258">
        <f xml:space="preserve">
TRUNC(IF($A$4&lt;=12,SUMIFS('ON Data'!Y:Y,'ON Data'!$D:$D,$A$4,'ON Data'!$E:$E,1),SUMIFS('ON Data'!Y:Y,'ON Data'!$E:$E,1)/'ON Data'!$D$3),1)</f>
        <v>12.7</v>
      </c>
      <c r="K6" s="491">
        <f xml:space="preserve">
TRUNC(IF($A$4&lt;=12,SUMIFS('ON Data'!AW:AW,'ON Data'!$D:$D,$A$4,'ON Data'!$E:$E,1),SUMIFS('ON Data'!AW:AW,'ON Data'!$E:$E,1)/'ON Data'!$D$3),1)</f>
        <v>0.9</v>
      </c>
      <c r="L6" s="503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1"/>
      <c r="L7" s="503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1"/>
      <c r="L8" s="503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2"/>
      <c r="L9" s="503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3"/>
      <c r="L10" s="503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58971.5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1128</v>
      </c>
      <c r="E11" s="240">
        <f xml:space="preserve">
IF($A$4&lt;=12,SUMIFS('ON Data'!L:L,'ON Data'!$D:$D,$A$4,'ON Data'!$E:$E,2),SUMIFS('ON Data'!L:L,'ON Data'!$E:$E,2))</f>
        <v>5077.4999999999991</v>
      </c>
      <c r="F11" s="240">
        <f xml:space="preserve">
IF($A$4&lt;=12,SUMIFS('ON Data'!M:M,'ON Data'!$D:$D,$A$4,'ON Data'!$E:$E,2),SUMIFS('ON Data'!M:M,'ON Data'!$E:$E,2))</f>
        <v>7260</v>
      </c>
      <c r="G11" s="240">
        <f xml:space="preserve">
IF($A$4&lt;=12,SUMIFS('ON Data'!O:O,'ON Data'!$D:$D,$A$4,'ON Data'!$E:$E,2),SUMIFS('ON Data'!O:O,'ON Data'!$E:$E,2))</f>
        <v>223.2</v>
      </c>
      <c r="H11" s="240">
        <f xml:space="preserve">
IF($A$4&lt;=12,SUMIFS('ON Data'!P:P,'ON Data'!$D:$D,$A$4,'ON Data'!$E:$E,2),SUMIFS('ON Data'!P:P,'ON Data'!$E:$E,2))</f>
        <v>22376</v>
      </c>
      <c r="I11" s="240">
        <f xml:space="preserve">
IF($A$4&lt;=12,SUMIFS('ON Data'!Q:Q,'ON Data'!$D:$D,$A$4,'ON Data'!$E:$E,2),SUMIFS('ON Data'!Q:Q,'ON Data'!$E:$E,2))</f>
        <v>7744</v>
      </c>
      <c r="J11" s="240">
        <f xml:space="preserve">
IF($A$4&lt;=12,SUMIFS('ON Data'!Y:Y,'ON Data'!$D:$D,$A$4,'ON Data'!$E:$E,2),SUMIFS('ON Data'!Y:Y,'ON Data'!$E:$E,2))</f>
        <v>14075.4</v>
      </c>
      <c r="K11" s="494">
        <f xml:space="preserve">
IF($A$4&lt;=12,SUMIFS('ON Data'!AW:AW,'ON Data'!$D:$D,$A$4,'ON Data'!$E:$E,2),SUMIFS('ON Data'!AW:AW,'ON Data'!$E:$E,2))</f>
        <v>1087.4000000000001</v>
      </c>
      <c r="L11" s="503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4">
        <f xml:space="preserve">
IF($A$4&lt;=12,SUMIFS('ON Data'!AW:AW,'ON Data'!$D:$D,$A$4,'ON Data'!$E:$E,3),SUMIFS('ON Data'!AW:AW,'ON Data'!$E:$E,3))</f>
        <v>0</v>
      </c>
      <c r="L12" s="503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4">
        <f xml:space="preserve">
IF($A$4&lt;=12,SUMIFS('ON Data'!AW:AW,'ON Data'!$D:$D,$A$4,'ON Data'!$E:$E,4),SUMIFS('ON Data'!AW:AW,'ON Data'!$E:$E,4))</f>
        <v>0</v>
      </c>
      <c r="L13" s="503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744.5</v>
      </c>
      <c r="C14" s="242">
        <f xml:space="preserve">
IF($A$4&lt;=12,SUMIFS('ON Data'!G:G,'ON Data'!$D:$D,$A$4,'ON Data'!$E:$E,5),SUMIFS('ON Data'!G:G,'ON Data'!$E:$E,5))</f>
        <v>744.5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5">
        <f xml:space="preserve">
IF($A$4&lt;=12,SUMIFS('ON Data'!AW:AW,'ON Data'!$D:$D,$A$4,'ON Data'!$E:$E,5),SUMIFS('ON Data'!AW:AW,'ON Data'!$E:$E,5))</f>
        <v>0</v>
      </c>
      <c r="L14" s="503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6"/>
      <c r="L15" s="503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4">
        <f xml:space="preserve">
IF($A$4&lt;=12,SUMIFS('ON Data'!AW:AW,'ON Data'!$D:$D,$A$4,'ON Data'!$E:$E,7),SUMIFS('ON Data'!AW:AW,'ON Data'!$E:$E,7))</f>
        <v>0</v>
      </c>
      <c r="L16" s="503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4">
        <f xml:space="preserve">
IF($A$4&lt;=12,SUMIFS('ON Data'!AW:AW,'ON Data'!$D:$D,$A$4,'ON Data'!$E:$E,8),SUMIFS('ON Data'!AW:AW,'ON Data'!$E:$E,8))</f>
        <v>0</v>
      </c>
      <c r="L17" s="503"/>
    </row>
    <row r="18" spans="1:12" x14ac:dyDescent="0.3">
      <c r="A18" s="223" t="s">
        <v>164</v>
      </c>
      <c r="B18" s="238">
        <f xml:space="preserve">
B19-B16-B17</f>
        <v>784400</v>
      </c>
      <c r="C18" s="239">
        <f t="shared" ref="C18:E18" si="0" xml:space="preserve">
C19-C16-C17</f>
        <v>0</v>
      </c>
      <c r="D18" s="240">
        <f t="shared" si="0"/>
        <v>5847</v>
      </c>
      <c r="E18" s="240">
        <f t="shared" si="0"/>
        <v>67573</v>
      </c>
      <c r="F18" s="240">
        <f t="shared" ref="F18:J18" si="1" xml:space="preserve">
F19-F16-F17</f>
        <v>244940</v>
      </c>
      <c r="G18" s="240">
        <f t="shared" si="1"/>
        <v>0</v>
      </c>
      <c r="H18" s="240">
        <f t="shared" si="1"/>
        <v>254965</v>
      </c>
      <c r="I18" s="240">
        <f t="shared" si="1"/>
        <v>106730</v>
      </c>
      <c r="J18" s="240">
        <f t="shared" si="1"/>
        <v>99645</v>
      </c>
      <c r="K18" s="494">
        <f t="shared" ref="K18" si="2" xml:space="preserve">
K19-K16-K17</f>
        <v>4700</v>
      </c>
      <c r="L18" s="503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784400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5847</v>
      </c>
      <c r="E19" s="249">
        <f xml:space="preserve">
IF($A$4&lt;=12,SUMIFS('ON Data'!L:L,'ON Data'!$D:$D,$A$4,'ON Data'!$E:$E,9),SUMIFS('ON Data'!L:L,'ON Data'!$E:$E,9))</f>
        <v>67573</v>
      </c>
      <c r="F19" s="249">
        <f xml:space="preserve">
IF($A$4&lt;=12,SUMIFS('ON Data'!M:M,'ON Data'!$D:$D,$A$4,'ON Data'!$E:$E,9),SUMIFS('ON Data'!M:M,'ON Data'!$E:$E,9))</f>
        <v>244940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254965</v>
      </c>
      <c r="I19" s="249">
        <f xml:space="preserve">
IF($A$4&lt;=12,SUMIFS('ON Data'!Q:Q,'ON Data'!$D:$D,$A$4,'ON Data'!$E:$E,9),SUMIFS('ON Data'!Q:Q,'ON Data'!$E:$E,9))</f>
        <v>106730</v>
      </c>
      <c r="J19" s="249">
        <f xml:space="preserve">
IF($A$4&lt;=12,SUMIFS('ON Data'!Y:Y,'ON Data'!$D:$D,$A$4,'ON Data'!$E:$E,9),SUMIFS('ON Data'!Y:Y,'ON Data'!$E:$E,9))</f>
        <v>99645</v>
      </c>
      <c r="K19" s="497">
        <f xml:space="preserve">
IF($A$4&lt;=12,SUMIFS('ON Data'!AW:AW,'ON Data'!$D:$D,$A$4,'ON Data'!$E:$E,9),SUMIFS('ON Data'!AW:AW,'ON Data'!$E:$E,9))</f>
        <v>4700</v>
      </c>
      <c r="L19" s="503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12413564</v>
      </c>
      <c r="C20" s="251">
        <f xml:space="preserve">
IF($A$4&lt;=12,SUMIFS('ON Data'!G:G,'ON Data'!$D:$D,$A$4,'ON Data'!$E:$E,6),SUMIFS('ON Data'!G:G,'ON Data'!$E:$E,6))</f>
        <v>123020</v>
      </c>
      <c r="D20" s="252">
        <f xml:space="preserve">
IF($A$4&lt;=12,SUMIFS('ON Data'!H:H,'ON Data'!$D:$D,$A$4,'ON Data'!$E:$E,6),SUMIFS('ON Data'!H:H,'ON Data'!$E:$E,6))</f>
        <v>112724</v>
      </c>
      <c r="E20" s="252">
        <f xml:space="preserve">
IF($A$4&lt;=12,SUMIFS('ON Data'!L:L,'ON Data'!$D:$D,$A$4,'ON Data'!$E:$E,6),SUMIFS('ON Data'!L:L,'ON Data'!$E:$E,6))</f>
        <v>1020837</v>
      </c>
      <c r="F20" s="252">
        <f xml:space="preserve">
IF($A$4&lt;=12,SUMIFS('ON Data'!M:M,'ON Data'!$D:$D,$A$4,'ON Data'!$E:$E,6),SUMIFS('ON Data'!M:M,'ON Data'!$E:$E,6))</f>
        <v>2826262</v>
      </c>
      <c r="G20" s="252">
        <f xml:space="preserve">
IF($A$4&lt;=12,SUMIFS('ON Data'!O:O,'ON Data'!$D:$D,$A$4,'ON Data'!$E:$E,6),SUMIFS('ON Data'!O:O,'ON Data'!$E:$E,6))</f>
        <v>32083</v>
      </c>
      <c r="H20" s="252">
        <f xml:space="preserve">
IF($A$4&lt;=12,SUMIFS('ON Data'!P:P,'ON Data'!$D:$D,$A$4,'ON Data'!$E:$E,6),SUMIFS('ON Data'!P:P,'ON Data'!$E:$E,6))</f>
        <v>4108509</v>
      </c>
      <c r="I20" s="252">
        <f xml:space="preserve">
IF($A$4&lt;=12,SUMIFS('ON Data'!Q:Q,'ON Data'!$D:$D,$A$4,'ON Data'!$E:$E,6),SUMIFS('ON Data'!Q:Q,'ON Data'!$E:$E,6))</f>
        <v>1763482</v>
      </c>
      <c r="J20" s="252">
        <f xml:space="preserve">
IF($A$4&lt;=12,SUMIFS('ON Data'!Y:Y,'ON Data'!$D:$D,$A$4,'ON Data'!$E:$E,6),SUMIFS('ON Data'!Y:Y,'ON Data'!$E:$E,6))</f>
        <v>2302610</v>
      </c>
      <c r="K20" s="498">
        <f xml:space="preserve">
IF($A$4&lt;=12,SUMIFS('ON Data'!AW:AW,'ON Data'!$D:$D,$A$4,'ON Data'!$E:$E,6),SUMIFS('ON Data'!AW:AW,'ON Data'!$E:$E,6))</f>
        <v>124037</v>
      </c>
      <c r="L20" s="503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3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3"/>
    </row>
    <row r="23" spans="1:12" ht="15" hidden="1" outlineLevel="1" thickBot="1" x14ac:dyDescent="0.35">
      <c r="A23" s="226" t="s">
        <v>55</v>
      </c>
      <c r="B23" s="241">
        <f xml:space="preserve">
IF(B21="","",B20-B21)</f>
        <v>12413564</v>
      </c>
      <c r="C23" s="242">
        <f t="shared" ref="C23:E23" si="5" xml:space="preserve">
IF(C21="","",C20-C21)</f>
        <v>123020</v>
      </c>
      <c r="D23" s="243">
        <f t="shared" si="5"/>
        <v>112724</v>
      </c>
      <c r="E23" s="243">
        <f t="shared" si="5"/>
        <v>1020837</v>
      </c>
      <c r="F23" s="243">
        <f t="shared" ref="F23:J23" si="6" xml:space="preserve">
IF(F21="","",F20-F21)</f>
        <v>2826262</v>
      </c>
      <c r="G23" s="243">
        <f t="shared" si="6"/>
        <v>32083</v>
      </c>
      <c r="H23" s="243">
        <f t="shared" si="6"/>
        <v>4108509</v>
      </c>
      <c r="I23" s="243">
        <f t="shared" si="6"/>
        <v>1763482</v>
      </c>
      <c r="J23" s="243">
        <f t="shared" si="6"/>
        <v>2302610</v>
      </c>
      <c r="L23" s="503"/>
    </row>
    <row r="24" spans="1:12" x14ac:dyDescent="0.3">
      <c r="A24" s="220" t="s">
        <v>166</v>
      </c>
      <c r="B24" s="267" t="s">
        <v>3</v>
      </c>
      <c r="C24" s="504" t="s">
        <v>177</v>
      </c>
      <c r="D24" s="474"/>
      <c r="E24" s="475"/>
      <c r="F24" s="475"/>
      <c r="G24" s="476" t="s">
        <v>178</v>
      </c>
      <c r="H24" s="477"/>
      <c r="I24" s="477"/>
      <c r="J24" s="477"/>
      <c r="K24" s="499" t="s">
        <v>179</v>
      </c>
      <c r="L24" s="503"/>
    </row>
    <row r="25" spans="1:12" x14ac:dyDescent="0.3">
      <c r="A25" s="221" t="s">
        <v>60</v>
      </c>
      <c r="B25" s="238">
        <f xml:space="preserve">
SUM(C25:K25)</f>
        <v>18110</v>
      </c>
      <c r="C25" s="505">
        <f xml:space="preserve">
IF($A$4&lt;=12,SUMIFS('ON Data'!J:J,'ON Data'!$D:$D,$A$4,'ON Data'!$E:$E,10),SUMIFS('ON Data'!J:J,'ON Data'!$E:$E,10))</f>
        <v>12220</v>
      </c>
      <c r="D25" s="478"/>
      <c r="E25" s="479"/>
      <c r="F25" s="479"/>
      <c r="G25" s="480">
        <f xml:space="preserve">
IF($A$4&lt;=12,SUMIFS('ON Data'!O:O,'ON Data'!$D:$D,$A$4,'ON Data'!$E:$E,10),SUMIFS('ON Data'!O:O,'ON Data'!$E:$E,10))</f>
        <v>5890</v>
      </c>
      <c r="H25" s="479"/>
      <c r="I25" s="479"/>
      <c r="J25" s="479"/>
      <c r="K25" s="500">
        <f xml:space="preserve">
IF($A$4&lt;=12,SUMIFS('ON Data'!AW:AW,'ON Data'!$D:$D,$A$4,'ON Data'!$E:$E,10),SUMIFS('ON Data'!AW:AW,'ON Data'!$E:$E,10))</f>
        <v>0</v>
      </c>
      <c r="L25" s="503"/>
    </row>
    <row r="26" spans="1:12" x14ac:dyDescent="0.3">
      <c r="A26" s="227" t="s">
        <v>176</v>
      </c>
      <c r="B26" s="247">
        <f xml:space="preserve">
SUM(C26:K26)</f>
        <v>71424.936386768459</v>
      </c>
      <c r="C26" s="505">
        <f xml:space="preserve">
IF($A$4&lt;=12,SUMIFS('ON Data'!J:J,'ON Data'!$D:$D,$A$4,'ON Data'!$E:$E,11),SUMIFS('ON Data'!J:J,'ON Data'!$E:$E,11))</f>
        <v>48091.60305343513</v>
      </c>
      <c r="D26" s="478"/>
      <c r="E26" s="479"/>
      <c r="F26" s="479"/>
      <c r="G26" s="481">
        <f xml:space="preserve">
IF($A$4&lt;=12,SUMIFS('ON Data'!O:O,'ON Data'!$D:$D,$A$4,'ON Data'!$E:$E,11),SUMIFS('ON Data'!O:O,'ON Data'!$E:$E,11))</f>
        <v>23333.333333333332</v>
      </c>
      <c r="H26" s="482"/>
      <c r="I26" s="482"/>
      <c r="J26" s="482"/>
      <c r="K26" s="500">
        <f xml:space="preserve">
IF($A$4&lt;=12,SUMIFS('ON Data'!AW:AW,'ON Data'!$D:$D,$A$4,'ON Data'!$E:$E,11),SUMIFS('ON Data'!AW:AW,'ON Data'!$E:$E,11))</f>
        <v>0</v>
      </c>
      <c r="L26" s="503"/>
    </row>
    <row r="27" spans="1:12" x14ac:dyDescent="0.3">
      <c r="A27" s="227" t="s">
        <v>62</v>
      </c>
      <c r="B27" s="268">
        <f xml:space="preserve">
IF(B26=0,0,B25/B26)</f>
        <v>0.25355290345564657</v>
      </c>
      <c r="C27" s="506">
        <f xml:space="preserve">
IF(C26=0,0,C25/C26)</f>
        <v>0.2540984126984126</v>
      </c>
      <c r="D27" s="483"/>
      <c r="E27" s="479"/>
      <c r="F27" s="479"/>
      <c r="G27" s="484">
        <f xml:space="preserve">
IF(G26=0,0,G25/G26)</f>
        <v>0.25242857142857145</v>
      </c>
      <c r="H27" s="479"/>
      <c r="I27" s="479"/>
      <c r="J27" s="479"/>
      <c r="K27" s="501">
        <f xml:space="preserve">
IF(K26=0,0,K25/K26)</f>
        <v>0</v>
      </c>
      <c r="L27" s="503"/>
    </row>
    <row r="28" spans="1:12" ht="15" thickBot="1" x14ac:dyDescent="0.35">
      <c r="A28" s="227" t="s">
        <v>175</v>
      </c>
      <c r="B28" s="247">
        <f xml:space="preserve">
SUM(C28:K28)</f>
        <v>53314.936386768459</v>
      </c>
      <c r="C28" s="507">
        <f xml:space="preserve">
C26-C25</f>
        <v>35871.60305343513</v>
      </c>
      <c r="D28" s="485"/>
      <c r="E28" s="486"/>
      <c r="F28" s="486"/>
      <c r="G28" s="487">
        <f xml:space="preserve">
G26-G25</f>
        <v>17443.333333333332</v>
      </c>
      <c r="H28" s="486"/>
      <c r="I28" s="486"/>
      <c r="J28" s="486"/>
      <c r="K28" s="502">
        <f xml:space="preserve">
K26-K25</f>
        <v>0</v>
      </c>
      <c r="L28" s="503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8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1678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7</v>
      </c>
      <c r="F3" s="208">
        <f>SUMIF($E5:$E1048576,"&lt;10",F5:F1048576)</f>
        <v>13258066.649999997</v>
      </c>
      <c r="G3" s="208">
        <f t="shared" ref="G3:AW3" si="0">SUMIF($E5:$E1048576,"&lt;10",G5:G1048576)</f>
        <v>123764.5</v>
      </c>
      <c r="H3" s="208">
        <f t="shared" si="0"/>
        <v>119706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1093521.1999999997</v>
      </c>
      <c r="M3" s="208">
        <f t="shared" si="0"/>
        <v>3078508.15</v>
      </c>
      <c r="N3" s="208">
        <f t="shared" si="0"/>
        <v>0</v>
      </c>
      <c r="O3" s="208">
        <f t="shared" si="0"/>
        <v>32307.100000000002</v>
      </c>
      <c r="P3" s="208">
        <f t="shared" si="0"/>
        <v>4386004</v>
      </c>
      <c r="Q3" s="208">
        <f t="shared" si="0"/>
        <v>1878005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2416419.65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129831.04999999999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  <row r="25" spans="3:49" x14ac:dyDescent="0.3">
      <c r="C25" s="207">
        <v>24</v>
      </c>
      <c r="D25" s="207">
        <v>4</v>
      </c>
      <c r="E25" s="207">
        <v>1</v>
      </c>
      <c r="F25" s="207">
        <v>54.6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4.8499999999999996</v>
      </c>
      <c r="M25" s="207">
        <v>6.8</v>
      </c>
      <c r="N25" s="207">
        <v>0</v>
      </c>
      <c r="O25" s="207">
        <v>0</v>
      </c>
      <c r="P25" s="207">
        <v>22</v>
      </c>
      <c r="Q25" s="207">
        <v>7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12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  <c r="AP25" s="207">
        <v>0</v>
      </c>
      <c r="AQ25" s="207">
        <v>0</v>
      </c>
      <c r="AR25" s="207">
        <v>0</v>
      </c>
      <c r="AS25" s="207">
        <v>0</v>
      </c>
      <c r="AT25" s="207">
        <v>0</v>
      </c>
      <c r="AU25" s="207">
        <v>0</v>
      </c>
      <c r="AV25" s="207">
        <v>0</v>
      </c>
      <c r="AW25" s="207">
        <v>0.95</v>
      </c>
    </row>
    <row r="26" spans="3:49" x14ac:dyDescent="0.3">
      <c r="C26" s="207">
        <v>24</v>
      </c>
      <c r="D26" s="207">
        <v>4</v>
      </c>
      <c r="E26" s="207">
        <v>2</v>
      </c>
      <c r="F26" s="207">
        <v>8727.1</v>
      </c>
      <c r="G26" s="207">
        <v>0</v>
      </c>
      <c r="H26" s="207">
        <v>168</v>
      </c>
      <c r="I26" s="207">
        <v>0</v>
      </c>
      <c r="J26" s="207">
        <v>0</v>
      </c>
      <c r="K26" s="207">
        <v>0</v>
      </c>
      <c r="L26" s="207">
        <v>767.7</v>
      </c>
      <c r="M26" s="207">
        <v>1108.8</v>
      </c>
      <c r="N26" s="207">
        <v>0</v>
      </c>
      <c r="O26" s="207">
        <v>79.2</v>
      </c>
      <c r="P26" s="207">
        <v>3272</v>
      </c>
      <c r="Q26" s="207">
        <v>1176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2001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0</v>
      </c>
      <c r="AO26" s="207">
        <v>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0</v>
      </c>
      <c r="AW26" s="207">
        <v>154.4</v>
      </c>
    </row>
    <row r="27" spans="3:49" x14ac:dyDescent="0.3">
      <c r="C27" s="207">
        <v>24</v>
      </c>
      <c r="D27" s="207">
        <v>4</v>
      </c>
      <c r="E27" s="207">
        <v>5</v>
      </c>
      <c r="F27" s="207">
        <v>118.5</v>
      </c>
      <c r="G27" s="207">
        <v>118.5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</row>
    <row r="28" spans="3:49" x14ac:dyDescent="0.3">
      <c r="C28" s="207">
        <v>24</v>
      </c>
      <c r="D28" s="207">
        <v>4</v>
      </c>
      <c r="E28" s="207">
        <v>6</v>
      </c>
      <c r="F28" s="207">
        <v>1688720</v>
      </c>
      <c r="G28" s="207">
        <v>19940</v>
      </c>
      <c r="H28" s="207">
        <v>15300</v>
      </c>
      <c r="I28" s="207">
        <v>0</v>
      </c>
      <c r="J28" s="207">
        <v>0</v>
      </c>
      <c r="K28" s="207">
        <v>0</v>
      </c>
      <c r="L28" s="207">
        <v>132523</v>
      </c>
      <c r="M28" s="207">
        <v>385614</v>
      </c>
      <c r="N28" s="207">
        <v>0</v>
      </c>
      <c r="O28" s="207">
        <v>12549</v>
      </c>
      <c r="P28" s="207">
        <v>560807</v>
      </c>
      <c r="Q28" s="207">
        <v>238440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306612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16935</v>
      </c>
    </row>
    <row r="29" spans="3:49" x14ac:dyDescent="0.3">
      <c r="C29" s="207">
        <v>24</v>
      </c>
      <c r="D29" s="207">
        <v>4</v>
      </c>
      <c r="E29" s="207">
        <v>11</v>
      </c>
      <c r="F29" s="207">
        <v>10203.562340966922</v>
      </c>
      <c r="G29" s="207">
        <v>0</v>
      </c>
      <c r="H29" s="207">
        <v>0</v>
      </c>
      <c r="I29" s="207">
        <v>0</v>
      </c>
      <c r="J29" s="207">
        <v>6870.2290076335885</v>
      </c>
      <c r="K29" s="207">
        <v>0</v>
      </c>
      <c r="L29" s="207">
        <v>0</v>
      </c>
      <c r="M29" s="207">
        <v>0</v>
      </c>
      <c r="N29" s="207">
        <v>0</v>
      </c>
      <c r="O29" s="207">
        <v>3333.3333333333335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</row>
    <row r="30" spans="3:49" x14ac:dyDescent="0.3">
      <c r="C30" s="207">
        <v>24</v>
      </c>
      <c r="D30" s="207">
        <v>5</v>
      </c>
      <c r="E30" s="207">
        <v>1</v>
      </c>
      <c r="F30" s="207">
        <v>54.8</v>
      </c>
      <c r="G30" s="207">
        <v>0</v>
      </c>
      <c r="H30" s="207">
        <v>1</v>
      </c>
      <c r="I30" s="207">
        <v>0</v>
      </c>
      <c r="J30" s="207">
        <v>0</v>
      </c>
      <c r="K30" s="207">
        <v>0</v>
      </c>
      <c r="L30" s="207">
        <v>4.9000000000000004</v>
      </c>
      <c r="M30" s="207">
        <v>6.8</v>
      </c>
      <c r="N30" s="207">
        <v>0</v>
      </c>
      <c r="O30" s="207">
        <v>0</v>
      </c>
      <c r="P30" s="207">
        <v>22</v>
      </c>
      <c r="Q30" s="207">
        <v>7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12.15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</v>
      </c>
      <c r="AO30" s="207">
        <v>0</v>
      </c>
      <c r="AP30" s="207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0.95</v>
      </c>
    </row>
    <row r="31" spans="3:49" x14ac:dyDescent="0.3">
      <c r="C31" s="207">
        <v>24</v>
      </c>
      <c r="D31" s="207">
        <v>5</v>
      </c>
      <c r="E31" s="207">
        <v>2</v>
      </c>
      <c r="F31" s="207">
        <v>8681.5</v>
      </c>
      <c r="G31" s="207">
        <v>0</v>
      </c>
      <c r="H31" s="207">
        <v>176</v>
      </c>
      <c r="I31" s="207">
        <v>0</v>
      </c>
      <c r="J31" s="207">
        <v>0</v>
      </c>
      <c r="K31" s="207">
        <v>0</v>
      </c>
      <c r="L31" s="207">
        <v>740.9</v>
      </c>
      <c r="M31" s="207">
        <v>1140</v>
      </c>
      <c r="N31" s="207">
        <v>0</v>
      </c>
      <c r="O31" s="207">
        <v>0</v>
      </c>
      <c r="P31" s="207">
        <v>3320</v>
      </c>
      <c r="Q31" s="207">
        <v>1200</v>
      </c>
      <c r="R31" s="207">
        <v>0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1938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207">
        <v>0</v>
      </c>
      <c r="AP31" s="207">
        <v>0</v>
      </c>
      <c r="AQ31" s="207">
        <v>0</v>
      </c>
      <c r="AR31" s="207">
        <v>0</v>
      </c>
      <c r="AS31" s="207">
        <v>0</v>
      </c>
      <c r="AT31" s="207">
        <v>0</v>
      </c>
      <c r="AU31" s="207">
        <v>0</v>
      </c>
      <c r="AV31" s="207">
        <v>0</v>
      </c>
      <c r="AW31" s="207">
        <v>166.6</v>
      </c>
    </row>
    <row r="32" spans="3:49" x14ac:dyDescent="0.3">
      <c r="C32" s="207">
        <v>24</v>
      </c>
      <c r="D32" s="207">
        <v>5</v>
      </c>
      <c r="E32" s="207">
        <v>5</v>
      </c>
      <c r="F32" s="207">
        <v>121.5</v>
      </c>
      <c r="G32" s="207">
        <v>121.5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  <c r="AP32" s="207">
        <v>0</v>
      </c>
      <c r="AQ32" s="207">
        <v>0</v>
      </c>
      <c r="AR32" s="207">
        <v>0</v>
      </c>
      <c r="AS32" s="207">
        <v>0</v>
      </c>
      <c r="AT32" s="207">
        <v>0</v>
      </c>
      <c r="AU32" s="207">
        <v>0</v>
      </c>
      <c r="AV32" s="207">
        <v>0</v>
      </c>
      <c r="AW32" s="207">
        <v>0</v>
      </c>
    </row>
    <row r="33" spans="3:49" x14ac:dyDescent="0.3">
      <c r="C33" s="207">
        <v>24</v>
      </c>
      <c r="D33" s="207">
        <v>5</v>
      </c>
      <c r="E33" s="207">
        <v>6</v>
      </c>
      <c r="F33" s="207">
        <v>1680937</v>
      </c>
      <c r="G33" s="207">
        <v>20480</v>
      </c>
      <c r="H33" s="207">
        <v>15300</v>
      </c>
      <c r="I33" s="207">
        <v>0</v>
      </c>
      <c r="J33" s="207">
        <v>0</v>
      </c>
      <c r="K33" s="207">
        <v>0</v>
      </c>
      <c r="L33" s="207">
        <v>129327</v>
      </c>
      <c r="M33" s="207">
        <v>384954</v>
      </c>
      <c r="N33" s="207">
        <v>0</v>
      </c>
      <c r="O33" s="207">
        <v>0</v>
      </c>
      <c r="P33" s="207">
        <v>556402</v>
      </c>
      <c r="Q33" s="207">
        <v>247832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309704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207">
        <v>0</v>
      </c>
      <c r="AP33" s="207">
        <v>0</v>
      </c>
      <c r="AQ33" s="207">
        <v>0</v>
      </c>
      <c r="AR33" s="207">
        <v>0</v>
      </c>
      <c r="AS33" s="207">
        <v>0</v>
      </c>
      <c r="AT33" s="207">
        <v>0</v>
      </c>
      <c r="AU33" s="207">
        <v>0</v>
      </c>
      <c r="AV33" s="207">
        <v>0</v>
      </c>
      <c r="AW33" s="207">
        <v>16938</v>
      </c>
    </row>
    <row r="34" spans="3:49" x14ac:dyDescent="0.3">
      <c r="C34" s="207">
        <v>24</v>
      </c>
      <c r="D34" s="207">
        <v>5</v>
      </c>
      <c r="E34" s="207">
        <v>9</v>
      </c>
      <c r="F34" s="207">
        <v>21200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17200</v>
      </c>
      <c r="Q34" s="207">
        <v>4000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  <c r="AP34" s="207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7">
        <v>0</v>
      </c>
    </row>
    <row r="35" spans="3:49" x14ac:dyDescent="0.3">
      <c r="C35" s="207">
        <v>24</v>
      </c>
      <c r="D35" s="207">
        <v>5</v>
      </c>
      <c r="E35" s="207">
        <v>11</v>
      </c>
      <c r="F35" s="207">
        <v>10203.562340966922</v>
      </c>
      <c r="G35" s="207">
        <v>0</v>
      </c>
      <c r="H35" s="207">
        <v>0</v>
      </c>
      <c r="I35" s="207">
        <v>0</v>
      </c>
      <c r="J35" s="207">
        <v>6870.2290076335885</v>
      </c>
      <c r="K35" s="207">
        <v>0</v>
      </c>
      <c r="L35" s="207">
        <v>0</v>
      </c>
      <c r="M35" s="207">
        <v>0</v>
      </c>
      <c r="N35" s="207">
        <v>0</v>
      </c>
      <c r="O35" s="207">
        <v>3333.3333333333335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  <c r="AP35" s="207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0</v>
      </c>
      <c r="AW35" s="207">
        <v>0</v>
      </c>
    </row>
    <row r="36" spans="3:49" x14ac:dyDescent="0.3">
      <c r="C36" s="207">
        <v>24</v>
      </c>
      <c r="D36" s="207">
        <v>6</v>
      </c>
      <c r="E36" s="207">
        <v>1</v>
      </c>
      <c r="F36" s="207">
        <v>55.2</v>
      </c>
      <c r="G36" s="207">
        <v>0</v>
      </c>
      <c r="H36" s="207">
        <v>1</v>
      </c>
      <c r="I36" s="207">
        <v>0</v>
      </c>
      <c r="J36" s="207">
        <v>0</v>
      </c>
      <c r="K36" s="207">
        <v>0</v>
      </c>
      <c r="L36" s="207">
        <v>4.8499999999999996</v>
      </c>
      <c r="M36" s="207">
        <v>6.8</v>
      </c>
      <c r="N36" s="207">
        <v>0</v>
      </c>
      <c r="O36" s="207">
        <v>0</v>
      </c>
      <c r="P36" s="207">
        <v>22</v>
      </c>
      <c r="Q36" s="207">
        <v>7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12.6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207">
        <v>0</v>
      </c>
      <c r="AP36" s="207">
        <v>0</v>
      </c>
      <c r="AQ36" s="207">
        <v>0</v>
      </c>
      <c r="AR36" s="207">
        <v>0</v>
      </c>
      <c r="AS36" s="207">
        <v>0</v>
      </c>
      <c r="AT36" s="207">
        <v>0</v>
      </c>
      <c r="AU36" s="207">
        <v>0</v>
      </c>
      <c r="AV36" s="207">
        <v>0</v>
      </c>
      <c r="AW36" s="207">
        <v>0.95</v>
      </c>
    </row>
    <row r="37" spans="3:49" x14ac:dyDescent="0.3">
      <c r="C37" s="207">
        <v>24</v>
      </c>
      <c r="D37" s="207">
        <v>6</v>
      </c>
      <c r="E37" s="207">
        <v>2</v>
      </c>
      <c r="F37" s="207">
        <v>8532.7999999999993</v>
      </c>
      <c r="G37" s="207">
        <v>0</v>
      </c>
      <c r="H37" s="207">
        <v>176</v>
      </c>
      <c r="I37" s="207">
        <v>0</v>
      </c>
      <c r="J37" s="207">
        <v>0</v>
      </c>
      <c r="K37" s="207">
        <v>0</v>
      </c>
      <c r="L37" s="207">
        <v>773</v>
      </c>
      <c r="M37" s="207">
        <v>1028.4000000000001</v>
      </c>
      <c r="N37" s="207">
        <v>0</v>
      </c>
      <c r="O37" s="207">
        <v>0</v>
      </c>
      <c r="P37" s="207">
        <v>3240</v>
      </c>
      <c r="Q37" s="207">
        <v>1136</v>
      </c>
      <c r="R37" s="207">
        <v>0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2026.4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0</v>
      </c>
      <c r="AW37" s="207">
        <v>153</v>
      </c>
    </row>
    <row r="38" spans="3:49" x14ac:dyDescent="0.3">
      <c r="C38" s="207">
        <v>24</v>
      </c>
      <c r="D38" s="207">
        <v>6</v>
      </c>
      <c r="E38" s="207">
        <v>5</v>
      </c>
      <c r="F38" s="207">
        <v>100</v>
      </c>
      <c r="G38" s="207">
        <v>100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  <c r="AP38" s="207">
        <v>0</v>
      </c>
      <c r="AQ38" s="207">
        <v>0</v>
      </c>
      <c r="AR38" s="207">
        <v>0</v>
      </c>
      <c r="AS38" s="207">
        <v>0</v>
      </c>
      <c r="AT38" s="207">
        <v>0</v>
      </c>
      <c r="AU38" s="207">
        <v>0</v>
      </c>
      <c r="AV38" s="207">
        <v>0</v>
      </c>
      <c r="AW38" s="207">
        <v>0</v>
      </c>
    </row>
    <row r="39" spans="3:49" x14ac:dyDescent="0.3">
      <c r="C39" s="207">
        <v>24</v>
      </c>
      <c r="D39" s="207">
        <v>6</v>
      </c>
      <c r="E39" s="207">
        <v>6</v>
      </c>
      <c r="F39" s="207">
        <v>1722301</v>
      </c>
      <c r="G39" s="207">
        <v>16610</v>
      </c>
      <c r="H39" s="207">
        <v>15300</v>
      </c>
      <c r="I39" s="207">
        <v>0</v>
      </c>
      <c r="J39" s="207">
        <v>0</v>
      </c>
      <c r="K39" s="207">
        <v>0</v>
      </c>
      <c r="L39" s="207">
        <v>148701</v>
      </c>
      <c r="M39" s="207">
        <v>393167</v>
      </c>
      <c r="N39" s="207">
        <v>0</v>
      </c>
      <c r="O39" s="207">
        <v>0</v>
      </c>
      <c r="P39" s="207">
        <v>561469</v>
      </c>
      <c r="Q39" s="207">
        <v>248460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321516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207">
        <v>0</v>
      </c>
      <c r="AP39" s="207">
        <v>0</v>
      </c>
      <c r="AQ39" s="207">
        <v>0</v>
      </c>
      <c r="AR39" s="207">
        <v>0</v>
      </c>
      <c r="AS39" s="207">
        <v>0</v>
      </c>
      <c r="AT39" s="207">
        <v>0</v>
      </c>
      <c r="AU39" s="207">
        <v>0</v>
      </c>
      <c r="AV39" s="207">
        <v>0</v>
      </c>
      <c r="AW39" s="207">
        <v>17078</v>
      </c>
    </row>
    <row r="40" spans="3:49" x14ac:dyDescent="0.3">
      <c r="C40" s="207">
        <v>24</v>
      </c>
      <c r="D40" s="207">
        <v>6</v>
      </c>
      <c r="E40" s="207">
        <v>9</v>
      </c>
      <c r="F40" s="207">
        <v>43157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10240</v>
      </c>
      <c r="M40" s="207">
        <v>11717</v>
      </c>
      <c r="N40" s="207">
        <v>0</v>
      </c>
      <c r="O40" s="207">
        <v>0</v>
      </c>
      <c r="P40" s="207">
        <v>17200</v>
      </c>
      <c r="Q40" s="207">
        <v>4000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  <c r="AP40" s="207">
        <v>0</v>
      </c>
      <c r="AQ40" s="207">
        <v>0</v>
      </c>
      <c r="AR40" s="207">
        <v>0</v>
      </c>
      <c r="AS40" s="207">
        <v>0</v>
      </c>
      <c r="AT40" s="207">
        <v>0</v>
      </c>
      <c r="AU40" s="207">
        <v>0</v>
      </c>
      <c r="AV40" s="207">
        <v>0</v>
      </c>
      <c r="AW40" s="207">
        <v>0</v>
      </c>
    </row>
    <row r="41" spans="3:49" x14ac:dyDescent="0.3">
      <c r="C41" s="207">
        <v>24</v>
      </c>
      <c r="D41" s="207">
        <v>6</v>
      </c>
      <c r="E41" s="207">
        <v>11</v>
      </c>
      <c r="F41" s="207">
        <v>10203.562340966922</v>
      </c>
      <c r="G41" s="207">
        <v>0</v>
      </c>
      <c r="H41" s="207">
        <v>0</v>
      </c>
      <c r="I41" s="207">
        <v>0</v>
      </c>
      <c r="J41" s="207">
        <v>6870.2290076335885</v>
      </c>
      <c r="K41" s="207">
        <v>0</v>
      </c>
      <c r="L41" s="207">
        <v>0</v>
      </c>
      <c r="M41" s="207">
        <v>0</v>
      </c>
      <c r="N41" s="207">
        <v>0</v>
      </c>
      <c r="O41" s="207">
        <v>3333.3333333333335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  <c r="AP41" s="207">
        <v>0</v>
      </c>
      <c r="AQ41" s="207">
        <v>0</v>
      </c>
      <c r="AR41" s="207">
        <v>0</v>
      </c>
      <c r="AS41" s="207">
        <v>0</v>
      </c>
      <c r="AT41" s="207">
        <v>0</v>
      </c>
      <c r="AU41" s="207">
        <v>0</v>
      </c>
      <c r="AV41" s="207">
        <v>0</v>
      </c>
      <c r="AW41" s="207">
        <v>0</v>
      </c>
    </row>
    <row r="42" spans="3:49" x14ac:dyDescent="0.3">
      <c r="C42" s="207">
        <v>24</v>
      </c>
      <c r="D42" s="207">
        <v>7</v>
      </c>
      <c r="E42" s="207">
        <v>1</v>
      </c>
      <c r="F42" s="207">
        <v>55.85</v>
      </c>
      <c r="G42" s="207">
        <v>0</v>
      </c>
      <c r="H42" s="207">
        <v>1</v>
      </c>
      <c r="I42" s="207">
        <v>0</v>
      </c>
      <c r="J42" s="207">
        <v>0</v>
      </c>
      <c r="K42" s="207">
        <v>0</v>
      </c>
      <c r="L42" s="207">
        <v>4.75</v>
      </c>
      <c r="M42" s="207">
        <v>6.65</v>
      </c>
      <c r="N42" s="207">
        <v>0</v>
      </c>
      <c r="O42" s="207">
        <v>0</v>
      </c>
      <c r="P42" s="207">
        <v>22</v>
      </c>
      <c r="Q42" s="207">
        <v>7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13.5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  <c r="AP42" s="207">
        <v>0</v>
      </c>
      <c r="AQ42" s="207">
        <v>0</v>
      </c>
      <c r="AR42" s="207">
        <v>0</v>
      </c>
      <c r="AS42" s="207">
        <v>0</v>
      </c>
      <c r="AT42" s="207">
        <v>0</v>
      </c>
      <c r="AU42" s="207">
        <v>0</v>
      </c>
      <c r="AV42" s="207">
        <v>0</v>
      </c>
      <c r="AW42" s="207">
        <v>0.95</v>
      </c>
    </row>
    <row r="43" spans="3:49" x14ac:dyDescent="0.3">
      <c r="C43" s="207">
        <v>24</v>
      </c>
      <c r="D43" s="207">
        <v>7</v>
      </c>
      <c r="E43" s="207">
        <v>2</v>
      </c>
      <c r="F43" s="207">
        <v>6238.2</v>
      </c>
      <c r="G43" s="207">
        <v>0</v>
      </c>
      <c r="H43" s="207">
        <v>88</v>
      </c>
      <c r="I43" s="207">
        <v>0</v>
      </c>
      <c r="J43" s="207">
        <v>0</v>
      </c>
      <c r="K43" s="207">
        <v>0</v>
      </c>
      <c r="L43" s="207">
        <v>601.20000000000005</v>
      </c>
      <c r="M43" s="207">
        <v>757.4</v>
      </c>
      <c r="N43" s="207">
        <v>0</v>
      </c>
      <c r="O43" s="207">
        <v>0</v>
      </c>
      <c r="P43" s="207">
        <v>2288</v>
      </c>
      <c r="Q43" s="207">
        <v>776</v>
      </c>
      <c r="R43" s="207">
        <v>0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1609.6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</v>
      </c>
      <c r="AO43" s="207">
        <v>0</v>
      </c>
      <c r="AP43" s="207">
        <v>0</v>
      </c>
      <c r="AQ43" s="207">
        <v>0</v>
      </c>
      <c r="AR43" s="207">
        <v>0</v>
      </c>
      <c r="AS43" s="207">
        <v>0</v>
      </c>
      <c r="AT43" s="207">
        <v>0</v>
      </c>
      <c r="AU43" s="207">
        <v>0</v>
      </c>
      <c r="AV43" s="207">
        <v>0</v>
      </c>
      <c r="AW43" s="207">
        <v>118</v>
      </c>
    </row>
    <row r="44" spans="3:49" x14ac:dyDescent="0.3">
      <c r="C44" s="207">
        <v>24</v>
      </c>
      <c r="D44" s="207">
        <v>7</v>
      </c>
      <c r="E44" s="207">
        <v>5</v>
      </c>
      <c r="F44" s="207">
        <v>76.5</v>
      </c>
      <c r="G44" s="207">
        <v>76.5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0</v>
      </c>
      <c r="AO44" s="207">
        <v>0</v>
      </c>
      <c r="AP44" s="207">
        <v>0</v>
      </c>
      <c r="AQ44" s="207">
        <v>0</v>
      </c>
      <c r="AR44" s="207">
        <v>0</v>
      </c>
      <c r="AS44" s="207">
        <v>0</v>
      </c>
      <c r="AT44" s="207">
        <v>0</v>
      </c>
      <c r="AU44" s="207">
        <v>0</v>
      </c>
      <c r="AV44" s="207">
        <v>0</v>
      </c>
      <c r="AW44" s="207">
        <v>0</v>
      </c>
    </row>
    <row r="45" spans="3:49" x14ac:dyDescent="0.3">
      <c r="C45" s="207">
        <v>24</v>
      </c>
      <c r="D45" s="207">
        <v>7</v>
      </c>
      <c r="E45" s="207">
        <v>6</v>
      </c>
      <c r="F45" s="207">
        <v>2377228</v>
      </c>
      <c r="G45" s="207">
        <v>11820</v>
      </c>
      <c r="H45" s="207">
        <v>20924</v>
      </c>
      <c r="I45" s="207">
        <v>0</v>
      </c>
      <c r="J45" s="207">
        <v>0</v>
      </c>
      <c r="K45" s="207">
        <v>0</v>
      </c>
      <c r="L45" s="207">
        <v>183950</v>
      </c>
      <c r="M45" s="207">
        <v>603595</v>
      </c>
      <c r="N45" s="207">
        <v>0</v>
      </c>
      <c r="O45" s="207">
        <v>0</v>
      </c>
      <c r="P45" s="207">
        <v>769172</v>
      </c>
      <c r="Q45" s="207">
        <v>333623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432699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  <c r="AP45" s="207">
        <v>0</v>
      </c>
      <c r="AQ45" s="207">
        <v>0</v>
      </c>
      <c r="AR45" s="207">
        <v>0</v>
      </c>
      <c r="AS45" s="207">
        <v>0</v>
      </c>
      <c r="AT45" s="207">
        <v>0</v>
      </c>
      <c r="AU45" s="207">
        <v>0</v>
      </c>
      <c r="AV45" s="207">
        <v>0</v>
      </c>
      <c r="AW45" s="207">
        <v>21445</v>
      </c>
    </row>
    <row r="46" spans="3:49" x14ac:dyDescent="0.3">
      <c r="C46" s="207">
        <v>24</v>
      </c>
      <c r="D46" s="207">
        <v>7</v>
      </c>
      <c r="E46" s="207">
        <v>9</v>
      </c>
      <c r="F46" s="207">
        <v>673747</v>
      </c>
      <c r="G46" s="207">
        <v>0</v>
      </c>
      <c r="H46" s="207">
        <v>5847</v>
      </c>
      <c r="I46" s="207">
        <v>0</v>
      </c>
      <c r="J46" s="207">
        <v>0</v>
      </c>
      <c r="K46" s="207">
        <v>0</v>
      </c>
      <c r="L46" s="207">
        <v>48183</v>
      </c>
      <c r="M46" s="207">
        <v>227369</v>
      </c>
      <c r="N46" s="207">
        <v>0</v>
      </c>
      <c r="O46" s="207">
        <v>0</v>
      </c>
      <c r="P46" s="207">
        <v>196373</v>
      </c>
      <c r="Q46" s="207">
        <v>91630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99645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0</v>
      </c>
      <c r="AO46" s="207">
        <v>0</v>
      </c>
      <c r="AP46" s="207">
        <v>0</v>
      </c>
      <c r="AQ46" s="207">
        <v>0</v>
      </c>
      <c r="AR46" s="207">
        <v>0</v>
      </c>
      <c r="AS46" s="207">
        <v>0</v>
      </c>
      <c r="AT46" s="207">
        <v>0</v>
      </c>
      <c r="AU46" s="207">
        <v>0</v>
      </c>
      <c r="AV46" s="207">
        <v>0</v>
      </c>
      <c r="AW46" s="207">
        <v>4700</v>
      </c>
    </row>
    <row r="47" spans="3:49" x14ac:dyDescent="0.3">
      <c r="C47" s="207">
        <v>24</v>
      </c>
      <c r="D47" s="207">
        <v>7</v>
      </c>
      <c r="E47" s="207">
        <v>10</v>
      </c>
      <c r="F47" s="207">
        <v>3000</v>
      </c>
      <c r="G47" s="207">
        <v>0</v>
      </c>
      <c r="H47" s="207">
        <v>0</v>
      </c>
      <c r="I47" s="207">
        <v>0</v>
      </c>
      <c r="J47" s="207">
        <v>3000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0</v>
      </c>
      <c r="AO47" s="207">
        <v>0</v>
      </c>
      <c r="AP47" s="207">
        <v>0</v>
      </c>
      <c r="AQ47" s="207">
        <v>0</v>
      </c>
      <c r="AR47" s="207">
        <v>0</v>
      </c>
      <c r="AS47" s="207">
        <v>0</v>
      </c>
      <c r="AT47" s="207">
        <v>0</v>
      </c>
      <c r="AU47" s="207">
        <v>0</v>
      </c>
      <c r="AV47" s="207">
        <v>0</v>
      </c>
      <c r="AW47" s="207">
        <v>0</v>
      </c>
    </row>
    <row r="48" spans="3:49" x14ac:dyDescent="0.3">
      <c r="C48" s="207">
        <v>24</v>
      </c>
      <c r="D48" s="207">
        <v>7</v>
      </c>
      <c r="E48" s="207">
        <v>11</v>
      </c>
      <c r="F48" s="207">
        <v>10203.562340966922</v>
      </c>
      <c r="G48" s="207">
        <v>0</v>
      </c>
      <c r="H48" s="207">
        <v>0</v>
      </c>
      <c r="I48" s="207">
        <v>0</v>
      </c>
      <c r="J48" s="207">
        <v>6870.2290076335885</v>
      </c>
      <c r="K48" s="207">
        <v>0</v>
      </c>
      <c r="L48" s="207">
        <v>0</v>
      </c>
      <c r="M48" s="207">
        <v>0</v>
      </c>
      <c r="N48" s="207">
        <v>0</v>
      </c>
      <c r="O48" s="207">
        <v>3333.3333333333335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  <c r="AP48" s="207">
        <v>0</v>
      </c>
      <c r="AQ48" s="207">
        <v>0</v>
      </c>
      <c r="AR48" s="207">
        <v>0</v>
      </c>
      <c r="AS48" s="207">
        <v>0</v>
      </c>
      <c r="AT48" s="207">
        <v>0</v>
      </c>
      <c r="AU48" s="207">
        <v>0</v>
      </c>
      <c r="AV48" s="207">
        <v>0</v>
      </c>
      <c r="AW48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1681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12687902.25</v>
      </c>
      <c r="C3" s="201">
        <f t="shared" ref="C3:R3" si="0">SUBTOTAL(9,C6:C1048576)</f>
        <v>7</v>
      </c>
      <c r="D3" s="201">
        <f>SUBTOTAL(9,D6:D1048576)/2</f>
        <v>11968028.979999999</v>
      </c>
      <c r="E3" s="201">
        <f t="shared" si="0"/>
        <v>6.6363043544515312</v>
      </c>
      <c r="F3" s="201">
        <f>SUBTOTAL(9,F6:F1048576)/2</f>
        <v>11505514.499999998</v>
      </c>
      <c r="G3" s="202">
        <f>IF(B3&lt;&gt;0,F3/B3,"")</f>
        <v>0.9068098313887939</v>
      </c>
      <c r="H3" s="203">
        <f t="shared" si="0"/>
        <v>1616941</v>
      </c>
      <c r="I3" s="201">
        <f t="shared" si="0"/>
        <v>2</v>
      </c>
      <c r="J3" s="201">
        <f t="shared" si="0"/>
        <v>1643766</v>
      </c>
      <c r="K3" s="201">
        <f t="shared" si="0"/>
        <v>1.985953010068811</v>
      </c>
      <c r="L3" s="201">
        <f t="shared" si="0"/>
        <v>1287253</v>
      </c>
      <c r="M3" s="204">
        <f>IF(H3&lt;&gt;0,L3/H3,"")</f>
        <v>0.79610387763066182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8"/>
      <c r="B5" s="509">
        <v>2014</v>
      </c>
      <c r="C5" s="510"/>
      <c r="D5" s="510">
        <v>2015</v>
      </c>
      <c r="E5" s="510"/>
      <c r="F5" s="510">
        <v>2016</v>
      </c>
      <c r="G5" s="511" t="s">
        <v>2</v>
      </c>
      <c r="H5" s="509">
        <v>2014</v>
      </c>
      <c r="I5" s="510"/>
      <c r="J5" s="510">
        <v>2015</v>
      </c>
      <c r="K5" s="510"/>
      <c r="L5" s="510">
        <v>2016</v>
      </c>
      <c r="M5" s="511" t="s">
        <v>2</v>
      </c>
      <c r="N5" s="509">
        <v>2014</v>
      </c>
      <c r="O5" s="510"/>
      <c r="P5" s="510">
        <v>2015</v>
      </c>
      <c r="Q5" s="510"/>
      <c r="R5" s="510">
        <v>2016</v>
      </c>
      <c r="S5" s="511" t="s">
        <v>2</v>
      </c>
    </row>
    <row r="6" spans="1:19" ht="14.4" customHeight="1" x14ac:dyDescent="0.3">
      <c r="A6" s="452" t="s">
        <v>1679</v>
      </c>
      <c r="B6" s="512">
        <v>8922721.1000000015</v>
      </c>
      <c r="C6" s="417">
        <v>1</v>
      </c>
      <c r="D6" s="512">
        <v>8337975.6099999975</v>
      </c>
      <c r="E6" s="417">
        <v>0.93446556454622298</v>
      </c>
      <c r="F6" s="512">
        <v>7947513.3699999964</v>
      </c>
      <c r="G6" s="439">
        <v>0.8907051202127112</v>
      </c>
      <c r="H6" s="512">
        <v>964299</v>
      </c>
      <c r="I6" s="417">
        <v>1</v>
      </c>
      <c r="J6" s="512">
        <v>1075664</v>
      </c>
      <c r="K6" s="417">
        <v>1.1154880384610997</v>
      </c>
      <c r="L6" s="512">
        <v>708231</v>
      </c>
      <c r="M6" s="439">
        <v>0.73445165866603612</v>
      </c>
      <c r="N6" s="512"/>
      <c r="O6" s="417"/>
      <c r="P6" s="512"/>
      <c r="Q6" s="417"/>
      <c r="R6" s="512"/>
      <c r="S6" s="464"/>
    </row>
    <row r="7" spans="1:19" ht="14.4" customHeight="1" thickBot="1" x14ac:dyDescent="0.35">
      <c r="A7" s="514" t="s">
        <v>1680</v>
      </c>
      <c r="B7" s="513">
        <v>3765181.1500000004</v>
      </c>
      <c r="C7" s="429">
        <v>1</v>
      </c>
      <c r="D7" s="513">
        <v>3630053.37</v>
      </c>
      <c r="E7" s="429">
        <v>0.96411121414437118</v>
      </c>
      <c r="F7" s="513">
        <v>3558001.1300000004</v>
      </c>
      <c r="G7" s="440">
        <v>0.94497475373794437</v>
      </c>
      <c r="H7" s="513">
        <v>652642</v>
      </c>
      <c r="I7" s="429">
        <v>1</v>
      </c>
      <c r="J7" s="513">
        <v>568102</v>
      </c>
      <c r="K7" s="429">
        <v>0.87046497160771141</v>
      </c>
      <c r="L7" s="513">
        <v>579022</v>
      </c>
      <c r="M7" s="440">
        <v>0.88719696250011493</v>
      </c>
      <c r="N7" s="513"/>
      <c r="O7" s="429"/>
      <c r="P7" s="513"/>
      <c r="Q7" s="429"/>
      <c r="R7" s="513"/>
      <c r="S7" s="465"/>
    </row>
    <row r="8" spans="1:19" ht="14.4" customHeight="1" thickBot="1" x14ac:dyDescent="0.35"/>
    <row r="9" spans="1:19" ht="14.4" customHeight="1" x14ac:dyDescent="0.3">
      <c r="A9" s="452" t="s">
        <v>412</v>
      </c>
      <c r="B9" s="512">
        <v>848666.63999999978</v>
      </c>
      <c r="C9" s="417">
        <v>1</v>
      </c>
      <c r="D9" s="512">
        <v>820347.80999999994</v>
      </c>
      <c r="E9" s="417">
        <v>0.96663138544010652</v>
      </c>
      <c r="F9" s="512">
        <v>633014.49000000011</v>
      </c>
      <c r="G9" s="439">
        <v>0.74589298101784729</v>
      </c>
      <c r="H9" s="512"/>
      <c r="I9" s="417"/>
      <c r="J9" s="512"/>
      <c r="K9" s="417"/>
      <c r="L9" s="512"/>
      <c r="M9" s="439"/>
      <c r="N9" s="512"/>
      <c r="O9" s="417"/>
      <c r="P9" s="512"/>
      <c r="Q9" s="417"/>
      <c r="R9" s="512"/>
      <c r="S9" s="464"/>
    </row>
    <row r="10" spans="1:19" ht="14.4" customHeight="1" x14ac:dyDescent="0.3">
      <c r="A10" s="453" t="s">
        <v>1682</v>
      </c>
      <c r="B10" s="515">
        <v>3765181.15</v>
      </c>
      <c r="C10" s="423">
        <v>1</v>
      </c>
      <c r="D10" s="515">
        <v>3630053.3699999987</v>
      </c>
      <c r="E10" s="423">
        <v>0.96411121414437095</v>
      </c>
      <c r="F10" s="515">
        <v>3558001.13</v>
      </c>
      <c r="G10" s="448">
        <v>0.94497475373794426</v>
      </c>
      <c r="H10" s="515"/>
      <c r="I10" s="423"/>
      <c r="J10" s="515"/>
      <c r="K10" s="423"/>
      <c r="L10" s="515"/>
      <c r="M10" s="448"/>
      <c r="N10" s="515"/>
      <c r="O10" s="423"/>
      <c r="P10" s="515"/>
      <c r="Q10" s="423"/>
      <c r="R10" s="515"/>
      <c r="S10" s="516"/>
    </row>
    <row r="11" spans="1:19" ht="14.4" customHeight="1" x14ac:dyDescent="0.3">
      <c r="A11" s="453" t="s">
        <v>1683</v>
      </c>
      <c r="B11" s="515">
        <v>1999229.98</v>
      </c>
      <c r="C11" s="423">
        <v>1</v>
      </c>
      <c r="D11" s="515">
        <v>2108540.0100000002</v>
      </c>
      <c r="E11" s="423">
        <v>1.0546760658321062</v>
      </c>
      <c r="F11" s="515">
        <v>1970675.56</v>
      </c>
      <c r="G11" s="448">
        <v>0.98571729101421346</v>
      </c>
      <c r="H11" s="515"/>
      <c r="I11" s="423"/>
      <c r="J11" s="515"/>
      <c r="K11" s="423"/>
      <c r="L11" s="515"/>
      <c r="M11" s="448"/>
      <c r="N11" s="515"/>
      <c r="O11" s="423"/>
      <c r="P11" s="515"/>
      <c r="Q11" s="423"/>
      <c r="R11" s="515"/>
      <c r="S11" s="516"/>
    </row>
    <row r="12" spans="1:19" ht="14.4" customHeight="1" x14ac:dyDescent="0.3">
      <c r="A12" s="453" t="s">
        <v>1684</v>
      </c>
      <c r="B12" s="515">
        <v>2233645.56</v>
      </c>
      <c r="C12" s="423">
        <v>1</v>
      </c>
      <c r="D12" s="515">
        <v>1836684.4699999997</v>
      </c>
      <c r="E12" s="423">
        <v>0.82228107399456862</v>
      </c>
      <c r="F12" s="515">
        <v>2180583.3400000008</v>
      </c>
      <c r="G12" s="448">
        <v>0.97624411815812029</v>
      </c>
      <c r="H12" s="515"/>
      <c r="I12" s="423"/>
      <c r="J12" s="515"/>
      <c r="K12" s="423"/>
      <c r="L12" s="515"/>
      <c r="M12" s="448"/>
      <c r="N12" s="515"/>
      <c r="O12" s="423"/>
      <c r="P12" s="515"/>
      <c r="Q12" s="423"/>
      <c r="R12" s="515"/>
      <c r="S12" s="516"/>
    </row>
    <row r="13" spans="1:19" ht="14.4" customHeight="1" thickBot="1" x14ac:dyDescent="0.35">
      <c r="A13" s="514" t="s">
        <v>1685</v>
      </c>
      <c r="B13" s="513">
        <v>3841178.9199999995</v>
      </c>
      <c r="C13" s="429">
        <v>1</v>
      </c>
      <c r="D13" s="513">
        <v>3572403.3199999994</v>
      </c>
      <c r="E13" s="429">
        <v>0.93002783634978392</v>
      </c>
      <c r="F13" s="513">
        <v>3163239.9799999995</v>
      </c>
      <c r="G13" s="440">
        <v>0.82350758605121155</v>
      </c>
      <c r="H13" s="513"/>
      <c r="I13" s="429"/>
      <c r="J13" s="513"/>
      <c r="K13" s="429"/>
      <c r="L13" s="513"/>
      <c r="M13" s="440"/>
      <c r="N13" s="513"/>
      <c r="O13" s="429"/>
      <c r="P13" s="513"/>
      <c r="Q13" s="429"/>
      <c r="R13" s="513"/>
      <c r="S13" s="465"/>
    </row>
    <row r="14" spans="1:19" ht="14.4" customHeight="1" x14ac:dyDescent="0.3">
      <c r="A14" s="517" t="s">
        <v>1686</v>
      </c>
    </row>
    <row r="15" spans="1:19" ht="14.4" customHeight="1" x14ac:dyDescent="0.3">
      <c r="A15" s="518" t="s">
        <v>1687</v>
      </c>
    </row>
    <row r="16" spans="1:19" ht="14.4" customHeight="1" x14ac:dyDescent="0.3">
      <c r="A16" s="517" t="s">
        <v>1688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1690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52378</v>
      </c>
      <c r="C3" s="292">
        <f t="shared" si="0"/>
        <v>46578</v>
      </c>
      <c r="D3" s="292">
        <f t="shared" si="0"/>
        <v>47717</v>
      </c>
      <c r="E3" s="203">
        <f t="shared" si="0"/>
        <v>12687902.249999996</v>
      </c>
      <c r="F3" s="201">
        <f t="shared" si="0"/>
        <v>11968028.98</v>
      </c>
      <c r="G3" s="293">
        <f t="shared" si="0"/>
        <v>11505514.499999994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8"/>
      <c r="B5" s="509">
        <v>2014</v>
      </c>
      <c r="C5" s="510">
        <v>2015</v>
      </c>
      <c r="D5" s="510">
        <v>2016</v>
      </c>
      <c r="E5" s="509">
        <v>2014</v>
      </c>
      <c r="F5" s="510">
        <v>2015</v>
      </c>
      <c r="G5" s="510">
        <v>2016</v>
      </c>
    </row>
    <row r="6" spans="1:7" ht="14.4" customHeight="1" thickBot="1" x14ac:dyDescent="0.35">
      <c r="A6" s="521" t="s">
        <v>1689</v>
      </c>
      <c r="B6" s="441">
        <v>52378</v>
      </c>
      <c r="C6" s="441">
        <v>46578</v>
      </c>
      <c r="D6" s="441">
        <v>47717</v>
      </c>
      <c r="E6" s="519">
        <v>12687902.249999996</v>
      </c>
      <c r="F6" s="519">
        <v>11968028.98</v>
      </c>
      <c r="G6" s="520">
        <v>11505514.499999994</v>
      </c>
    </row>
    <row r="7" spans="1:7" ht="14.4" customHeight="1" x14ac:dyDescent="0.3">
      <c r="A7" s="517" t="s">
        <v>1686</v>
      </c>
    </row>
    <row r="8" spans="1:7" ht="14.4" customHeight="1" x14ac:dyDescent="0.3">
      <c r="A8" s="518" t="s">
        <v>1687</v>
      </c>
    </row>
    <row r="9" spans="1:7" ht="14.4" customHeight="1" x14ac:dyDescent="0.3">
      <c r="A9" s="517" t="s">
        <v>1688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8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1927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54681</v>
      </c>
      <c r="G3" s="89">
        <f t="shared" si="0"/>
        <v>14304843.249999994</v>
      </c>
      <c r="H3" s="66"/>
      <c r="I3" s="66"/>
      <c r="J3" s="89">
        <f t="shared" si="0"/>
        <v>48770</v>
      </c>
      <c r="K3" s="89">
        <f t="shared" si="0"/>
        <v>13611794.979999995</v>
      </c>
      <c r="L3" s="66"/>
      <c r="M3" s="66"/>
      <c r="N3" s="89">
        <f t="shared" si="0"/>
        <v>49527</v>
      </c>
      <c r="O3" s="89">
        <f t="shared" si="0"/>
        <v>12792767.499999998</v>
      </c>
      <c r="P3" s="67">
        <f>IF(G3=0,0,O3/G3)</f>
        <v>0.89429623774451372</v>
      </c>
      <c r="Q3" s="90">
        <f>IF(N3=0,0,O3/N3)</f>
        <v>258.298857189008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1691</v>
      </c>
      <c r="B6" s="417" t="s">
        <v>412</v>
      </c>
      <c r="C6" s="417" t="s">
        <v>1692</v>
      </c>
      <c r="D6" s="417" t="s">
        <v>1693</v>
      </c>
      <c r="E6" s="417"/>
      <c r="F6" s="420">
        <v>1</v>
      </c>
      <c r="G6" s="420">
        <v>333</v>
      </c>
      <c r="H6" s="417">
        <v>1</v>
      </c>
      <c r="I6" s="417">
        <v>333</v>
      </c>
      <c r="J6" s="420">
        <v>1</v>
      </c>
      <c r="K6" s="420">
        <v>333</v>
      </c>
      <c r="L6" s="417">
        <v>1</v>
      </c>
      <c r="M6" s="417">
        <v>333</v>
      </c>
      <c r="N6" s="420"/>
      <c r="O6" s="420"/>
      <c r="P6" s="439"/>
      <c r="Q6" s="421"/>
    </row>
    <row r="7" spans="1:17" ht="14.4" customHeight="1" x14ac:dyDescent="0.3">
      <c r="A7" s="422" t="s">
        <v>1691</v>
      </c>
      <c r="B7" s="423" t="s">
        <v>412</v>
      </c>
      <c r="C7" s="423" t="s">
        <v>1692</v>
      </c>
      <c r="D7" s="423" t="s">
        <v>1694</v>
      </c>
      <c r="E7" s="423"/>
      <c r="F7" s="426">
        <v>34</v>
      </c>
      <c r="G7" s="426">
        <v>3842</v>
      </c>
      <c r="H7" s="423">
        <v>1</v>
      </c>
      <c r="I7" s="423">
        <v>113</v>
      </c>
      <c r="J7" s="426">
        <v>59</v>
      </c>
      <c r="K7" s="426">
        <v>6667</v>
      </c>
      <c r="L7" s="423">
        <v>1.7352941176470589</v>
      </c>
      <c r="M7" s="423">
        <v>113</v>
      </c>
      <c r="N7" s="426">
        <v>91</v>
      </c>
      <c r="O7" s="426">
        <v>10283</v>
      </c>
      <c r="P7" s="448">
        <v>2.6764705882352939</v>
      </c>
      <c r="Q7" s="427">
        <v>113</v>
      </c>
    </row>
    <row r="8" spans="1:17" ht="14.4" customHeight="1" x14ac:dyDescent="0.3">
      <c r="A8" s="422" t="s">
        <v>1691</v>
      </c>
      <c r="B8" s="423" t="s">
        <v>412</v>
      </c>
      <c r="C8" s="423" t="s">
        <v>1692</v>
      </c>
      <c r="D8" s="423" t="s">
        <v>1695</v>
      </c>
      <c r="E8" s="423"/>
      <c r="F8" s="426">
        <v>1</v>
      </c>
      <c r="G8" s="426">
        <v>132</v>
      </c>
      <c r="H8" s="423">
        <v>1</v>
      </c>
      <c r="I8" s="423">
        <v>132</v>
      </c>
      <c r="J8" s="426"/>
      <c r="K8" s="426"/>
      <c r="L8" s="423"/>
      <c r="M8" s="423"/>
      <c r="N8" s="426">
        <v>1</v>
      </c>
      <c r="O8" s="426">
        <v>132</v>
      </c>
      <c r="P8" s="448">
        <v>1</v>
      </c>
      <c r="Q8" s="427">
        <v>132</v>
      </c>
    </row>
    <row r="9" spans="1:17" ht="14.4" customHeight="1" x14ac:dyDescent="0.3">
      <c r="A9" s="422" t="s">
        <v>1691</v>
      </c>
      <c r="B9" s="423" t="s">
        <v>412</v>
      </c>
      <c r="C9" s="423" t="s">
        <v>1692</v>
      </c>
      <c r="D9" s="423" t="s">
        <v>1696</v>
      </c>
      <c r="E9" s="423"/>
      <c r="F9" s="426">
        <v>2</v>
      </c>
      <c r="G9" s="426">
        <v>438</v>
      </c>
      <c r="H9" s="423">
        <v>1</v>
      </c>
      <c r="I9" s="423">
        <v>219</v>
      </c>
      <c r="J9" s="426">
        <v>12</v>
      </c>
      <c r="K9" s="426">
        <v>2628</v>
      </c>
      <c r="L9" s="423">
        <v>6</v>
      </c>
      <c r="M9" s="423">
        <v>219</v>
      </c>
      <c r="N9" s="426">
        <v>9</v>
      </c>
      <c r="O9" s="426">
        <v>1971</v>
      </c>
      <c r="P9" s="448">
        <v>4.5</v>
      </c>
      <c r="Q9" s="427">
        <v>219</v>
      </c>
    </row>
    <row r="10" spans="1:17" ht="14.4" customHeight="1" x14ac:dyDescent="0.3">
      <c r="A10" s="422" t="s">
        <v>1691</v>
      </c>
      <c r="B10" s="423" t="s">
        <v>412</v>
      </c>
      <c r="C10" s="423" t="s">
        <v>1692</v>
      </c>
      <c r="D10" s="423" t="s">
        <v>1697</v>
      </c>
      <c r="E10" s="423"/>
      <c r="F10" s="426">
        <v>7</v>
      </c>
      <c r="G10" s="426">
        <v>1652</v>
      </c>
      <c r="H10" s="423">
        <v>1</v>
      </c>
      <c r="I10" s="423">
        <v>236</v>
      </c>
      <c r="J10" s="426">
        <v>11</v>
      </c>
      <c r="K10" s="426">
        <v>2596</v>
      </c>
      <c r="L10" s="423">
        <v>1.5714285714285714</v>
      </c>
      <c r="M10" s="423">
        <v>236</v>
      </c>
      <c r="N10" s="426">
        <v>10</v>
      </c>
      <c r="O10" s="426">
        <v>2360</v>
      </c>
      <c r="P10" s="448">
        <v>1.4285714285714286</v>
      </c>
      <c r="Q10" s="427">
        <v>236</v>
      </c>
    </row>
    <row r="11" spans="1:17" ht="14.4" customHeight="1" x14ac:dyDescent="0.3">
      <c r="A11" s="422" t="s">
        <v>1691</v>
      </c>
      <c r="B11" s="423" t="s">
        <v>412</v>
      </c>
      <c r="C11" s="423" t="s">
        <v>1692</v>
      </c>
      <c r="D11" s="423" t="s">
        <v>1698</v>
      </c>
      <c r="E11" s="423"/>
      <c r="F11" s="426">
        <v>24</v>
      </c>
      <c r="G11" s="426">
        <v>3744</v>
      </c>
      <c r="H11" s="423">
        <v>1</v>
      </c>
      <c r="I11" s="423">
        <v>156</v>
      </c>
      <c r="J11" s="426">
        <v>23</v>
      </c>
      <c r="K11" s="426">
        <v>3588</v>
      </c>
      <c r="L11" s="423">
        <v>0.95833333333333337</v>
      </c>
      <c r="M11" s="423">
        <v>156</v>
      </c>
      <c r="N11" s="426">
        <v>32</v>
      </c>
      <c r="O11" s="426">
        <v>4992</v>
      </c>
      <c r="P11" s="448">
        <v>1.3333333333333333</v>
      </c>
      <c r="Q11" s="427">
        <v>156</v>
      </c>
    </row>
    <row r="12" spans="1:17" ht="14.4" customHeight="1" x14ac:dyDescent="0.3">
      <c r="A12" s="422" t="s">
        <v>1691</v>
      </c>
      <c r="B12" s="423" t="s">
        <v>412</v>
      </c>
      <c r="C12" s="423" t="s">
        <v>1692</v>
      </c>
      <c r="D12" s="423" t="s">
        <v>1699</v>
      </c>
      <c r="E12" s="423"/>
      <c r="F12" s="426">
        <v>8</v>
      </c>
      <c r="G12" s="426">
        <v>1520</v>
      </c>
      <c r="H12" s="423">
        <v>1</v>
      </c>
      <c r="I12" s="423">
        <v>190</v>
      </c>
      <c r="J12" s="426">
        <v>12</v>
      </c>
      <c r="K12" s="426">
        <v>2280</v>
      </c>
      <c r="L12" s="423">
        <v>1.5</v>
      </c>
      <c r="M12" s="423">
        <v>190</v>
      </c>
      <c r="N12" s="426">
        <v>10</v>
      </c>
      <c r="O12" s="426">
        <v>1900</v>
      </c>
      <c r="P12" s="448">
        <v>1.25</v>
      </c>
      <c r="Q12" s="427">
        <v>190</v>
      </c>
    </row>
    <row r="13" spans="1:17" ht="14.4" customHeight="1" x14ac:dyDescent="0.3">
      <c r="A13" s="422" t="s">
        <v>1691</v>
      </c>
      <c r="B13" s="423" t="s">
        <v>412</v>
      </c>
      <c r="C13" s="423" t="s">
        <v>1692</v>
      </c>
      <c r="D13" s="423" t="s">
        <v>1700</v>
      </c>
      <c r="E13" s="423"/>
      <c r="F13" s="426">
        <v>2</v>
      </c>
      <c r="G13" s="426">
        <v>168</v>
      </c>
      <c r="H13" s="423">
        <v>1</v>
      </c>
      <c r="I13" s="423">
        <v>84</v>
      </c>
      <c r="J13" s="426">
        <v>10</v>
      </c>
      <c r="K13" s="426">
        <v>840</v>
      </c>
      <c r="L13" s="423">
        <v>5</v>
      </c>
      <c r="M13" s="423">
        <v>84</v>
      </c>
      <c r="N13" s="426">
        <v>2</v>
      </c>
      <c r="O13" s="426">
        <v>168</v>
      </c>
      <c r="P13" s="448">
        <v>1</v>
      </c>
      <c r="Q13" s="427">
        <v>84</v>
      </c>
    </row>
    <row r="14" spans="1:17" ht="14.4" customHeight="1" x14ac:dyDescent="0.3">
      <c r="A14" s="422" t="s">
        <v>1691</v>
      </c>
      <c r="B14" s="423" t="s">
        <v>412</v>
      </c>
      <c r="C14" s="423" t="s">
        <v>1692</v>
      </c>
      <c r="D14" s="423" t="s">
        <v>1701</v>
      </c>
      <c r="E14" s="423"/>
      <c r="F14" s="426">
        <v>8</v>
      </c>
      <c r="G14" s="426">
        <v>840</v>
      </c>
      <c r="H14" s="423">
        <v>1</v>
      </c>
      <c r="I14" s="423">
        <v>105</v>
      </c>
      <c r="J14" s="426">
        <v>7</v>
      </c>
      <c r="K14" s="426">
        <v>735</v>
      </c>
      <c r="L14" s="423">
        <v>0.875</v>
      </c>
      <c r="M14" s="423">
        <v>105</v>
      </c>
      <c r="N14" s="426"/>
      <c r="O14" s="426"/>
      <c r="P14" s="448"/>
      <c r="Q14" s="427"/>
    </row>
    <row r="15" spans="1:17" ht="14.4" customHeight="1" x14ac:dyDescent="0.3">
      <c r="A15" s="422" t="s">
        <v>1691</v>
      </c>
      <c r="B15" s="423" t="s">
        <v>412</v>
      </c>
      <c r="C15" s="423" t="s">
        <v>1692</v>
      </c>
      <c r="D15" s="423" t="s">
        <v>1702</v>
      </c>
      <c r="E15" s="423"/>
      <c r="F15" s="426">
        <v>75</v>
      </c>
      <c r="G15" s="426">
        <v>44700</v>
      </c>
      <c r="H15" s="423">
        <v>1</v>
      </c>
      <c r="I15" s="423">
        <v>596</v>
      </c>
      <c r="J15" s="426">
        <v>56</v>
      </c>
      <c r="K15" s="426">
        <v>33376</v>
      </c>
      <c r="L15" s="423">
        <v>0.7466666666666667</v>
      </c>
      <c r="M15" s="423">
        <v>596</v>
      </c>
      <c r="N15" s="426">
        <v>32</v>
      </c>
      <c r="O15" s="426">
        <v>19072</v>
      </c>
      <c r="P15" s="448">
        <v>0.42666666666666669</v>
      </c>
      <c r="Q15" s="427">
        <v>596</v>
      </c>
    </row>
    <row r="16" spans="1:17" ht="14.4" customHeight="1" x14ac:dyDescent="0.3">
      <c r="A16" s="422" t="s">
        <v>1691</v>
      </c>
      <c r="B16" s="423" t="s">
        <v>412</v>
      </c>
      <c r="C16" s="423" t="s">
        <v>1692</v>
      </c>
      <c r="D16" s="423" t="s">
        <v>1703</v>
      </c>
      <c r="E16" s="423"/>
      <c r="F16" s="426">
        <v>19</v>
      </c>
      <c r="G16" s="426">
        <v>12654</v>
      </c>
      <c r="H16" s="423">
        <v>1</v>
      </c>
      <c r="I16" s="423">
        <v>666</v>
      </c>
      <c r="J16" s="426">
        <v>7</v>
      </c>
      <c r="K16" s="426">
        <v>4662</v>
      </c>
      <c r="L16" s="423">
        <v>0.36842105263157893</v>
      </c>
      <c r="M16" s="423">
        <v>666</v>
      </c>
      <c r="N16" s="426">
        <v>3</v>
      </c>
      <c r="O16" s="426">
        <v>1998</v>
      </c>
      <c r="P16" s="448">
        <v>0.15789473684210525</v>
      </c>
      <c r="Q16" s="427">
        <v>666</v>
      </c>
    </row>
    <row r="17" spans="1:17" ht="14.4" customHeight="1" x14ac:dyDescent="0.3">
      <c r="A17" s="422" t="s">
        <v>1691</v>
      </c>
      <c r="B17" s="423" t="s">
        <v>412</v>
      </c>
      <c r="C17" s="423" t="s">
        <v>1692</v>
      </c>
      <c r="D17" s="423" t="s">
        <v>1704</v>
      </c>
      <c r="E17" s="423"/>
      <c r="F17" s="426">
        <v>1</v>
      </c>
      <c r="G17" s="426">
        <v>770</v>
      </c>
      <c r="H17" s="423">
        <v>1</v>
      </c>
      <c r="I17" s="423">
        <v>770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1691</v>
      </c>
      <c r="B18" s="423" t="s">
        <v>412</v>
      </c>
      <c r="C18" s="423" t="s">
        <v>1692</v>
      </c>
      <c r="D18" s="423" t="s">
        <v>1705</v>
      </c>
      <c r="E18" s="423"/>
      <c r="F18" s="426">
        <v>46</v>
      </c>
      <c r="G18" s="426">
        <v>53912</v>
      </c>
      <c r="H18" s="423">
        <v>1</v>
      </c>
      <c r="I18" s="423">
        <v>1172</v>
      </c>
      <c r="J18" s="426">
        <v>44</v>
      </c>
      <c r="K18" s="426">
        <v>51568</v>
      </c>
      <c r="L18" s="423">
        <v>0.95652173913043481</v>
      </c>
      <c r="M18" s="423">
        <v>1172</v>
      </c>
      <c r="N18" s="426">
        <v>11</v>
      </c>
      <c r="O18" s="426">
        <v>12892</v>
      </c>
      <c r="P18" s="448">
        <v>0.2391304347826087</v>
      </c>
      <c r="Q18" s="427">
        <v>1172</v>
      </c>
    </row>
    <row r="19" spans="1:17" ht="14.4" customHeight="1" x14ac:dyDescent="0.3">
      <c r="A19" s="422" t="s">
        <v>1691</v>
      </c>
      <c r="B19" s="423" t="s">
        <v>412</v>
      </c>
      <c r="C19" s="423" t="s">
        <v>1692</v>
      </c>
      <c r="D19" s="423" t="s">
        <v>1706</v>
      </c>
      <c r="E19" s="423"/>
      <c r="F19" s="426">
        <v>29</v>
      </c>
      <c r="G19" s="426">
        <v>23200</v>
      </c>
      <c r="H19" s="423">
        <v>1</v>
      </c>
      <c r="I19" s="423">
        <v>800</v>
      </c>
      <c r="J19" s="426">
        <v>34</v>
      </c>
      <c r="K19" s="426">
        <v>27200</v>
      </c>
      <c r="L19" s="423">
        <v>1.1724137931034482</v>
      </c>
      <c r="M19" s="423">
        <v>800</v>
      </c>
      <c r="N19" s="426">
        <v>19</v>
      </c>
      <c r="O19" s="426">
        <v>15200</v>
      </c>
      <c r="P19" s="448">
        <v>0.65517241379310343</v>
      </c>
      <c r="Q19" s="427">
        <v>800</v>
      </c>
    </row>
    <row r="20" spans="1:17" ht="14.4" customHeight="1" x14ac:dyDescent="0.3">
      <c r="A20" s="422" t="s">
        <v>1691</v>
      </c>
      <c r="B20" s="423" t="s">
        <v>412</v>
      </c>
      <c r="C20" s="423" t="s">
        <v>1692</v>
      </c>
      <c r="D20" s="423" t="s">
        <v>1707</v>
      </c>
      <c r="E20" s="423"/>
      <c r="F20" s="426">
        <v>12</v>
      </c>
      <c r="G20" s="426">
        <v>8940</v>
      </c>
      <c r="H20" s="423">
        <v>1</v>
      </c>
      <c r="I20" s="423">
        <v>745</v>
      </c>
      <c r="J20" s="426">
        <v>9</v>
      </c>
      <c r="K20" s="426">
        <v>6705</v>
      </c>
      <c r="L20" s="423">
        <v>0.75</v>
      </c>
      <c r="M20" s="423">
        <v>745</v>
      </c>
      <c r="N20" s="426">
        <v>3</v>
      </c>
      <c r="O20" s="426">
        <v>2235</v>
      </c>
      <c r="P20" s="448">
        <v>0.25</v>
      </c>
      <c r="Q20" s="427">
        <v>745</v>
      </c>
    </row>
    <row r="21" spans="1:17" ht="14.4" customHeight="1" x14ac:dyDescent="0.3">
      <c r="A21" s="422" t="s">
        <v>1691</v>
      </c>
      <c r="B21" s="423" t="s">
        <v>412</v>
      </c>
      <c r="C21" s="423" t="s">
        <v>1692</v>
      </c>
      <c r="D21" s="423" t="s">
        <v>1708</v>
      </c>
      <c r="E21" s="423"/>
      <c r="F21" s="426">
        <v>41</v>
      </c>
      <c r="G21" s="426">
        <v>30545</v>
      </c>
      <c r="H21" s="423">
        <v>1</v>
      </c>
      <c r="I21" s="423">
        <v>745</v>
      </c>
      <c r="J21" s="426">
        <v>39</v>
      </c>
      <c r="K21" s="426">
        <v>29055</v>
      </c>
      <c r="L21" s="423">
        <v>0.95121951219512191</v>
      </c>
      <c r="M21" s="423">
        <v>745</v>
      </c>
      <c r="N21" s="426">
        <v>37</v>
      </c>
      <c r="O21" s="426">
        <v>27565</v>
      </c>
      <c r="P21" s="448">
        <v>0.90243902439024393</v>
      </c>
      <c r="Q21" s="427">
        <v>745</v>
      </c>
    </row>
    <row r="22" spans="1:17" ht="14.4" customHeight="1" x14ac:dyDescent="0.3">
      <c r="A22" s="422" t="s">
        <v>1691</v>
      </c>
      <c r="B22" s="423" t="s">
        <v>412</v>
      </c>
      <c r="C22" s="423" t="s">
        <v>1692</v>
      </c>
      <c r="D22" s="423" t="s">
        <v>1709</v>
      </c>
      <c r="E22" s="423"/>
      <c r="F22" s="426">
        <v>7</v>
      </c>
      <c r="G22" s="426">
        <v>4144</v>
      </c>
      <c r="H22" s="423">
        <v>1</v>
      </c>
      <c r="I22" s="423">
        <v>592</v>
      </c>
      <c r="J22" s="426">
        <v>10</v>
      </c>
      <c r="K22" s="426">
        <v>5920</v>
      </c>
      <c r="L22" s="423">
        <v>1.4285714285714286</v>
      </c>
      <c r="M22" s="423">
        <v>592</v>
      </c>
      <c r="N22" s="426">
        <v>4</v>
      </c>
      <c r="O22" s="426">
        <v>2368</v>
      </c>
      <c r="P22" s="448">
        <v>0.5714285714285714</v>
      </c>
      <c r="Q22" s="427">
        <v>592</v>
      </c>
    </row>
    <row r="23" spans="1:17" ht="14.4" customHeight="1" x14ac:dyDescent="0.3">
      <c r="A23" s="422" t="s">
        <v>1691</v>
      </c>
      <c r="B23" s="423" t="s">
        <v>412</v>
      </c>
      <c r="C23" s="423" t="s">
        <v>1692</v>
      </c>
      <c r="D23" s="423" t="s">
        <v>1710</v>
      </c>
      <c r="E23" s="423"/>
      <c r="F23" s="426">
        <v>113</v>
      </c>
      <c r="G23" s="426">
        <v>63393</v>
      </c>
      <c r="H23" s="423">
        <v>1</v>
      </c>
      <c r="I23" s="423">
        <v>561</v>
      </c>
      <c r="J23" s="426">
        <v>107</v>
      </c>
      <c r="K23" s="426">
        <v>60027</v>
      </c>
      <c r="L23" s="423">
        <v>0.94690265486725667</v>
      </c>
      <c r="M23" s="423">
        <v>561</v>
      </c>
      <c r="N23" s="426">
        <v>87</v>
      </c>
      <c r="O23" s="426">
        <v>48807</v>
      </c>
      <c r="P23" s="448">
        <v>0.76991150442477874</v>
      </c>
      <c r="Q23" s="427">
        <v>561</v>
      </c>
    </row>
    <row r="24" spans="1:17" ht="14.4" customHeight="1" x14ac:dyDescent="0.3">
      <c r="A24" s="422" t="s">
        <v>1691</v>
      </c>
      <c r="B24" s="423" t="s">
        <v>412</v>
      </c>
      <c r="C24" s="423" t="s">
        <v>1692</v>
      </c>
      <c r="D24" s="423" t="s">
        <v>1711</v>
      </c>
      <c r="E24" s="423"/>
      <c r="F24" s="426">
        <v>126</v>
      </c>
      <c r="G24" s="426">
        <v>65394</v>
      </c>
      <c r="H24" s="423">
        <v>1</v>
      </c>
      <c r="I24" s="423">
        <v>519</v>
      </c>
      <c r="J24" s="426">
        <v>111</v>
      </c>
      <c r="K24" s="426">
        <v>57609</v>
      </c>
      <c r="L24" s="423">
        <v>0.88095238095238093</v>
      </c>
      <c r="M24" s="423">
        <v>519</v>
      </c>
      <c r="N24" s="426">
        <v>39</v>
      </c>
      <c r="O24" s="426">
        <v>20241</v>
      </c>
      <c r="P24" s="448">
        <v>0.30952380952380953</v>
      </c>
      <c r="Q24" s="427">
        <v>519</v>
      </c>
    </row>
    <row r="25" spans="1:17" ht="14.4" customHeight="1" x14ac:dyDescent="0.3">
      <c r="A25" s="422" t="s">
        <v>1691</v>
      </c>
      <c r="B25" s="423" t="s">
        <v>412</v>
      </c>
      <c r="C25" s="423" t="s">
        <v>1692</v>
      </c>
      <c r="D25" s="423" t="s">
        <v>1712</v>
      </c>
      <c r="E25" s="423"/>
      <c r="F25" s="426">
        <v>8</v>
      </c>
      <c r="G25" s="426">
        <v>2568</v>
      </c>
      <c r="H25" s="423">
        <v>1</v>
      </c>
      <c r="I25" s="423">
        <v>321</v>
      </c>
      <c r="J25" s="426">
        <v>6</v>
      </c>
      <c r="K25" s="426">
        <v>1926</v>
      </c>
      <c r="L25" s="423">
        <v>0.75</v>
      </c>
      <c r="M25" s="423">
        <v>321</v>
      </c>
      <c r="N25" s="426">
        <v>3</v>
      </c>
      <c r="O25" s="426">
        <v>963</v>
      </c>
      <c r="P25" s="448">
        <v>0.375</v>
      </c>
      <c r="Q25" s="427">
        <v>321</v>
      </c>
    </row>
    <row r="26" spans="1:17" ht="14.4" customHeight="1" x14ac:dyDescent="0.3">
      <c r="A26" s="422" t="s">
        <v>1691</v>
      </c>
      <c r="B26" s="423" t="s">
        <v>412</v>
      </c>
      <c r="C26" s="423" t="s">
        <v>1692</v>
      </c>
      <c r="D26" s="423" t="s">
        <v>1713</v>
      </c>
      <c r="E26" s="423"/>
      <c r="F26" s="426">
        <v>7</v>
      </c>
      <c r="G26" s="426">
        <v>2247</v>
      </c>
      <c r="H26" s="423">
        <v>1</v>
      </c>
      <c r="I26" s="423">
        <v>321</v>
      </c>
      <c r="J26" s="426">
        <v>10</v>
      </c>
      <c r="K26" s="426">
        <v>3210</v>
      </c>
      <c r="L26" s="423">
        <v>1.4285714285714286</v>
      </c>
      <c r="M26" s="423">
        <v>321</v>
      </c>
      <c r="N26" s="426">
        <v>3</v>
      </c>
      <c r="O26" s="426">
        <v>963</v>
      </c>
      <c r="P26" s="448">
        <v>0.42857142857142855</v>
      </c>
      <c r="Q26" s="427">
        <v>321</v>
      </c>
    </row>
    <row r="27" spans="1:17" ht="14.4" customHeight="1" x14ac:dyDescent="0.3">
      <c r="A27" s="422" t="s">
        <v>1691</v>
      </c>
      <c r="B27" s="423" t="s">
        <v>412</v>
      </c>
      <c r="C27" s="423" t="s">
        <v>1692</v>
      </c>
      <c r="D27" s="423" t="s">
        <v>1714</v>
      </c>
      <c r="E27" s="423"/>
      <c r="F27" s="426">
        <v>87</v>
      </c>
      <c r="G27" s="426">
        <v>27927</v>
      </c>
      <c r="H27" s="423">
        <v>1</v>
      </c>
      <c r="I27" s="423">
        <v>321</v>
      </c>
      <c r="J27" s="426">
        <v>62</v>
      </c>
      <c r="K27" s="426">
        <v>19902</v>
      </c>
      <c r="L27" s="423">
        <v>0.71264367816091956</v>
      </c>
      <c r="M27" s="423">
        <v>321</v>
      </c>
      <c r="N27" s="426">
        <v>28</v>
      </c>
      <c r="O27" s="426">
        <v>8988</v>
      </c>
      <c r="P27" s="448">
        <v>0.32183908045977011</v>
      </c>
      <c r="Q27" s="427">
        <v>321</v>
      </c>
    </row>
    <row r="28" spans="1:17" ht="14.4" customHeight="1" x14ac:dyDescent="0.3">
      <c r="A28" s="422" t="s">
        <v>1691</v>
      </c>
      <c r="B28" s="423" t="s">
        <v>412</v>
      </c>
      <c r="C28" s="423" t="s">
        <v>1692</v>
      </c>
      <c r="D28" s="423" t="s">
        <v>1715</v>
      </c>
      <c r="E28" s="423"/>
      <c r="F28" s="426">
        <v>5</v>
      </c>
      <c r="G28" s="426">
        <v>6150</v>
      </c>
      <c r="H28" s="423">
        <v>1</v>
      </c>
      <c r="I28" s="423">
        <v>1230</v>
      </c>
      <c r="J28" s="426">
        <v>2</v>
      </c>
      <c r="K28" s="426">
        <v>2460</v>
      </c>
      <c r="L28" s="423">
        <v>0.4</v>
      </c>
      <c r="M28" s="423">
        <v>1230</v>
      </c>
      <c r="N28" s="426"/>
      <c r="O28" s="426"/>
      <c r="P28" s="448"/>
      <c r="Q28" s="427"/>
    </row>
    <row r="29" spans="1:17" ht="14.4" customHeight="1" x14ac:dyDescent="0.3">
      <c r="A29" s="422" t="s">
        <v>1691</v>
      </c>
      <c r="B29" s="423" t="s">
        <v>412</v>
      </c>
      <c r="C29" s="423" t="s">
        <v>1692</v>
      </c>
      <c r="D29" s="423" t="s">
        <v>1716</v>
      </c>
      <c r="E29" s="423"/>
      <c r="F29" s="426">
        <v>109</v>
      </c>
      <c r="G29" s="426">
        <v>30738</v>
      </c>
      <c r="H29" s="423">
        <v>1</v>
      </c>
      <c r="I29" s="423">
        <v>282</v>
      </c>
      <c r="J29" s="426">
        <v>96</v>
      </c>
      <c r="K29" s="426">
        <v>27072</v>
      </c>
      <c r="L29" s="423">
        <v>0.88073394495412849</v>
      </c>
      <c r="M29" s="423">
        <v>282</v>
      </c>
      <c r="N29" s="426">
        <v>65</v>
      </c>
      <c r="O29" s="426">
        <v>18330</v>
      </c>
      <c r="P29" s="448">
        <v>0.59633027522935778</v>
      </c>
      <c r="Q29" s="427">
        <v>282</v>
      </c>
    </row>
    <row r="30" spans="1:17" ht="14.4" customHeight="1" x14ac:dyDescent="0.3">
      <c r="A30" s="422" t="s">
        <v>1691</v>
      </c>
      <c r="B30" s="423" t="s">
        <v>412</v>
      </c>
      <c r="C30" s="423" t="s">
        <v>1692</v>
      </c>
      <c r="D30" s="423" t="s">
        <v>1717</v>
      </c>
      <c r="E30" s="423"/>
      <c r="F30" s="426">
        <v>34</v>
      </c>
      <c r="G30" s="426">
        <v>23086</v>
      </c>
      <c r="H30" s="423">
        <v>1</v>
      </c>
      <c r="I30" s="423">
        <v>679</v>
      </c>
      <c r="J30" s="426">
        <v>38</v>
      </c>
      <c r="K30" s="426">
        <v>25802</v>
      </c>
      <c r="L30" s="423">
        <v>1.1176470588235294</v>
      </c>
      <c r="M30" s="423">
        <v>679</v>
      </c>
      <c r="N30" s="426">
        <v>24</v>
      </c>
      <c r="O30" s="426">
        <v>16296</v>
      </c>
      <c r="P30" s="448">
        <v>0.70588235294117652</v>
      </c>
      <c r="Q30" s="427">
        <v>679</v>
      </c>
    </row>
    <row r="31" spans="1:17" ht="14.4" customHeight="1" x14ac:dyDescent="0.3">
      <c r="A31" s="422" t="s">
        <v>1691</v>
      </c>
      <c r="B31" s="423" t="s">
        <v>412</v>
      </c>
      <c r="C31" s="423" t="s">
        <v>1692</v>
      </c>
      <c r="D31" s="423" t="s">
        <v>1718</v>
      </c>
      <c r="E31" s="423"/>
      <c r="F31" s="426">
        <v>18</v>
      </c>
      <c r="G31" s="426">
        <v>16722</v>
      </c>
      <c r="H31" s="423">
        <v>1</v>
      </c>
      <c r="I31" s="423">
        <v>929</v>
      </c>
      <c r="J31" s="426">
        <v>23</v>
      </c>
      <c r="K31" s="426">
        <v>21367</v>
      </c>
      <c r="L31" s="423">
        <v>1.2777777777777777</v>
      </c>
      <c r="M31" s="423">
        <v>929</v>
      </c>
      <c r="N31" s="426">
        <v>13</v>
      </c>
      <c r="O31" s="426">
        <v>12077</v>
      </c>
      <c r="P31" s="448">
        <v>0.72222222222222221</v>
      </c>
      <c r="Q31" s="427">
        <v>929</v>
      </c>
    </row>
    <row r="32" spans="1:17" ht="14.4" customHeight="1" x14ac:dyDescent="0.3">
      <c r="A32" s="422" t="s">
        <v>1691</v>
      </c>
      <c r="B32" s="423" t="s">
        <v>412</v>
      </c>
      <c r="C32" s="423" t="s">
        <v>1692</v>
      </c>
      <c r="D32" s="423" t="s">
        <v>1719</v>
      </c>
      <c r="E32" s="423"/>
      <c r="F32" s="426">
        <v>6</v>
      </c>
      <c r="G32" s="426">
        <v>1248</v>
      </c>
      <c r="H32" s="423">
        <v>1</v>
      </c>
      <c r="I32" s="423">
        <v>208</v>
      </c>
      <c r="J32" s="426">
        <v>2</v>
      </c>
      <c r="K32" s="426">
        <v>416</v>
      </c>
      <c r="L32" s="423">
        <v>0.33333333333333331</v>
      </c>
      <c r="M32" s="423">
        <v>208</v>
      </c>
      <c r="N32" s="426">
        <v>1</v>
      </c>
      <c r="O32" s="426">
        <v>208</v>
      </c>
      <c r="P32" s="448">
        <v>0.16666666666666666</v>
      </c>
      <c r="Q32" s="427">
        <v>208</v>
      </c>
    </row>
    <row r="33" spans="1:17" ht="14.4" customHeight="1" x14ac:dyDescent="0.3">
      <c r="A33" s="422" t="s">
        <v>1691</v>
      </c>
      <c r="B33" s="423" t="s">
        <v>412</v>
      </c>
      <c r="C33" s="423" t="s">
        <v>1692</v>
      </c>
      <c r="D33" s="423" t="s">
        <v>1720</v>
      </c>
      <c r="E33" s="423"/>
      <c r="F33" s="426"/>
      <c r="G33" s="426"/>
      <c r="H33" s="423"/>
      <c r="I33" s="423"/>
      <c r="J33" s="426">
        <v>1</v>
      </c>
      <c r="K33" s="426">
        <v>508</v>
      </c>
      <c r="L33" s="423"/>
      <c r="M33" s="423">
        <v>508</v>
      </c>
      <c r="N33" s="426"/>
      <c r="O33" s="426"/>
      <c r="P33" s="448"/>
      <c r="Q33" s="427"/>
    </row>
    <row r="34" spans="1:17" ht="14.4" customHeight="1" x14ac:dyDescent="0.3">
      <c r="A34" s="422" t="s">
        <v>1691</v>
      </c>
      <c r="B34" s="423" t="s">
        <v>412</v>
      </c>
      <c r="C34" s="423" t="s">
        <v>1692</v>
      </c>
      <c r="D34" s="423" t="s">
        <v>1721</v>
      </c>
      <c r="E34" s="423"/>
      <c r="F34" s="426">
        <v>23</v>
      </c>
      <c r="G34" s="426">
        <v>40020</v>
      </c>
      <c r="H34" s="423">
        <v>1</v>
      </c>
      <c r="I34" s="423">
        <v>1740</v>
      </c>
      <c r="J34" s="426">
        <v>46</v>
      </c>
      <c r="K34" s="426">
        <v>80040</v>
      </c>
      <c r="L34" s="423">
        <v>2</v>
      </c>
      <c r="M34" s="423">
        <v>1740</v>
      </c>
      <c r="N34" s="426">
        <v>18</v>
      </c>
      <c r="O34" s="426">
        <v>31320</v>
      </c>
      <c r="P34" s="448">
        <v>0.78260869565217395</v>
      </c>
      <c r="Q34" s="427">
        <v>1740</v>
      </c>
    </row>
    <row r="35" spans="1:17" ht="14.4" customHeight="1" x14ac:dyDescent="0.3">
      <c r="A35" s="422" t="s">
        <v>1691</v>
      </c>
      <c r="B35" s="423" t="s">
        <v>412</v>
      </c>
      <c r="C35" s="423" t="s">
        <v>1692</v>
      </c>
      <c r="D35" s="423" t="s">
        <v>1722</v>
      </c>
      <c r="E35" s="423"/>
      <c r="F35" s="426">
        <v>11</v>
      </c>
      <c r="G35" s="426">
        <v>22264</v>
      </c>
      <c r="H35" s="423">
        <v>1</v>
      </c>
      <c r="I35" s="423">
        <v>2024</v>
      </c>
      <c r="J35" s="426">
        <v>18</v>
      </c>
      <c r="K35" s="426">
        <v>36432</v>
      </c>
      <c r="L35" s="423">
        <v>1.6363636363636365</v>
      </c>
      <c r="M35" s="423">
        <v>2024</v>
      </c>
      <c r="N35" s="426">
        <v>12</v>
      </c>
      <c r="O35" s="426">
        <v>24288</v>
      </c>
      <c r="P35" s="448">
        <v>1.0909090909090908</v>
      </c>
      <c r="Q35" s="427">
        <v>2024</v>
      </c>
    </row>
    <row r="36" spans="1:17" ht="14.4" customHeight="1" x14ac:dyDescent="0.3">
      <c r="A36" s="422" t="s">
        <v>1691</v>
      </c>
      <c r="B36" s="423" t="s">
        <v>412</v>
      </c>
      <c r="C36" s="423" t="s">
        <v>1692</v>
      </c>
      <c r="D36" s="423" t="s">
        <v>1723</v>
      </c>
      <c r="E36" s="423"/>
      <c r="F36" s="426">
        <v>3</v>
      </c>
      <c r="G36" s="426">
        <v>6030</v>
      </c>
      <c r="H36" s="423">
        <v>1</v>
      </c>
      <c r="I36" s="423">
        <v>2010</v>
      </c>
      <c r="J36" s="426">
        <v>9</v>
      </c>
      <c r="K36" s="426">
        <v>17880</v>
      </c>
      <c r="L36" s="423">
        <v>2.9651741293532337</v>
      </c>
      <c r="M36" s="423">
        <v>1986.6666666666667</v>
      </c>
      <c r="N36" s="426">
        <v>3</v>
      </c>
      <c r="O36" s="426">
        <v>6030</v>
      </c>
      <c r="P36" s="448">
        <v>1</v>
      </c>
      <c r="Q36" s="427">
        <v>2010</v>
      </c>
    </row>
    <row r="37" spans="1:17" ht="14.4" customHeight="1" x14ac:dyDescent="0.3">
      <c r="A37" s="422" t="s">
        <v>1691</v>
      </c>
      <c r="B37" s="423" t="s">
        <v>412</v>
      </c>
      <c r="C37" s="423" t="s">
        <v>1692</v>
      </c>
      <c r="D37" s="423" t="s">
        <v>1724</v>
      </c>
      <c r="E37" s="423"/>
      <c r="F37" s="426">
        <v>4</v>
      </c>
      <c r="G37" s="426">
        <v>8584</v>
      </c>
      <c r="H37" s="423">
        <v>1</v>
      </c>
      <c r="I37" s="423">
        <v>2146</v>
      </c>
      <c r="J37" s="426">
        <v>7</v>
      </c>
      <c r="K37" s="426">
        <v>15022</v>
      </c>
      <c r="L37" s="423">
        <v>1.75</v>
      </c>
      <c r="M37" s="423">
        <v>2146</v>
      </c>
      <c r="N37" s="426">
        <v>4</v>
      </c>
      <c r="O37" s="426">
        <v>8584</v>
      </c>
      <c r="P37" s="448">
        <v>1</v>
      </c>
      <c r="Q37" s="427">
        <v>2146</v>
      </c>
    </row>
    <row r="38" spans="1:17" ht="14.4" customHeight="1" x14ac:dyDescent="0.3">
      <c r="A38" s="422" t="s">
        <v>1691</v>
      </c>
      <c r="B38" s="423" t="s">
        <v>412</v>
      </c>
      <c r="C38" s="423" t="s">
        <v>1692</v>
      </c>
      <c r="D38" s="423" t="s">
        <v>1725</v>
      </c>
      <c r="E38" s="423"/>
      <c r="F38" s="426">
        <v>2</v>
      </c>
      <c r="G38" s="426">
        <v>2492</v>
      </c>
      <c r="H38" s="423">
        <v>1</v>
      </c>
      <c r="I38" s="423">
        <v>1246</v>
      </c>
      <c r="J38" s="426">
        <v>3</v>
      </c>
      <c r="K38" s="426">
        <v>3738</v>
      </c>
      <c r="L38" s="423">
        <v>1.5</v>
      </c>
      <c r="M38" s="423">
        <v>1246</v>
      </c>
      <c r="N38" s="426">
        <v>5</v>
      </c>
      <c r="O38" s="426">
        <v>6230</v>
      </c>
      <c r="P38" s="448">
        <v>2.5</v>
      </c>
      <c r="Q38" s="427">
        <v>1246</v>
      </c>
    </row>
    <row r="39" spans="1:17" ht="14.4" customHeight="1" x14ac:dyDescent="0.3">
      <c r="A39" s="422" t="s">
        <v>1691</v>
      </c>
      <c r="B39" s="423" t="s">
        <v>412</v>
      </c>
      <c r="C39" s="423" t="s">
        <v>1692</v>
      </c>
      <c r="D39" s="423" t="s">
        <v>1726</v>
      </c>
      <c r="E39" s="423"/>
      <c r="F39" s="426">
        <v>2</v>
      </c>
      <c r="G39" s="426">
        <v>2690</v>
      </c>
      <c r="H39" s="423">
        <v>1</v>
      </c>
      <c r="I39" s="423">
        <v>1345</v>
      </c>
      <c r="J39" s="426">
        <v>2</v>
      </c>
      <c r="K39" s="426">
        <v>2690</v>
      </c>
      <c r="L39" s="423">
        <v>1</v>
      </c>
      <c r="M39" s="423">
        <v>1345</v>
      </c>
      <c r="N39" s="426"/>
      <c r="O39" s="426"/>
      <c r="P39" s="448"/>
      <c r="Q39" s="427"/>
    </row>
    <row r="40" spans="1:17" ht="14.4" customHeight="1" x14ac:dyDescent="0.3">
      <c r="A40" s="422" t="s">
        <v>1691</v>
      </c>
      <c r="B40" s="423" t="s">
        <v>412</v>
      </c>
      <c r="C40" s="423" t="s">
        <v>1692</v>
      </c>
      <c r="D40" s="423" t="s">
        <v>1727</v>
      </c>
      <c r="E40" s="423"/>
      <c r="F40" s="426">
        <v>68</v>
      </c>
      <c r="G40" s="426">
        <v>241672</v>
      </c>
      <c r="H40" s="423">
        <v>1</v>
      </c>
      <c r="I40" s="423">
        <v>3554</v>
      </c>
      <c r="J40" s="426">
        <v>75</v>
      </c>
      <c r="K40" s="426">
        <v>266550</v>
      </c>
      <c r="L40" s="423">
        <v>1.1029411764705883</v>
      </c>
      <c r="M40" s="423">
        <v>3554</v>
      </c>
      <c r="N40" s="426">
        <v>55</v>
      </c>
      <c r="O40" s="426">
        <v>195470</v>
      </c>
      <c r="P40" s="448">
        <v>0.80882352941176472</v>
      </c>
      <c r="Q40" s="427">
        <v>3554</v>
      </c>
    </row>
    <row r="41" spans="1:17" ht="14.4" customHeight="1" x14ac:dyDescent="0.3">
      <c r="A41" s="422" t="s">
        <v>1691</v>
      </c>
      <c r="B41" s="423" t="s">
        <v>412</v>
      </c>
      <c r="C41" s="423" t="s">
        <v>1692</v>
      </c>
      <c r="D41" s="423" t="s">
        <v>1728</v>
      </c>
      <c r="E41" s="423"/>
      <c r="F41" s="426">
        <v>31</v>
      </c>
      <c r="G41" s="426">
        <v>112127</v>
      </c>
      <c r="H41" s="423">
        <v>1</v>
      </c>
      <c r="I41" s="423">
        <v>3617</v>
      </c>
      <c r="J41" s="426">
        <v>46</v>
      </c>
      <c r="K41" s="426">
        <v>166382</v>
      </c>
      <c r="L41" s="423">
        <v>1.4838709677419355</v>
      </c>
      <c r="M41" s="423">
        <v>3617</v>
      </c>
      <c r="N41" s="426">
        <v>36</v>
      </c>
      <c r="O41" s="426">
        <v>130212</v>
      </c>
      <c r="P41" s="448">
        <v>1.1612903225806452</v>
      </c>
      <c r="Q41" s="427">
        <v>3617</v>
      </c>
    </row>
    <row r="42" spans="1:17" ht="14.4" customHeight="1" x14ac:dyDescent="0.3">
      <c r="A42" s="422" t="s">
        <v>1691</v>
      </c>
      <c r="B42" s="423" t="s">
        <v>412</v>
      </c>
      <c r="C42" s="423" t="s">
        <v>1692</v>
      </c>
      <c r="D42" s="423" t="s">
        <v>1729</v>
      </c>
      <c r="E42" s="423"/>
      <c r="F42" s="426">
        <v>4</v>
      </c>
      <c r="G42" s="426">
        <v>5404</v>
      </c>
      <c r="H42" s="423">
        <v>1</v>
      </c>
      <c r="I42" s="423">
        <v>1351</v>
      </c>
      <c r="J42" s="426">
        <v>4</v>
      </c>
      <c r="K42" s="426">
        <v>5404</v>
      </c>
      <c r="L42" s="423">
        <v>1</v>
      </c>
      <c r="M42" s="423">
        <v>1351</v>
      </c>
      <c r="N42" s="426">
        <v>1</v>
      </c>
      <c r="O42" s="426">
        <v>1351</v>
      </c>
      <c r="P42" s="448">
        <v>0.25</v>
      </c>
      <c r="Q42" s="427">
        <v>1351</v>
      </c>
    </row>
    <row r="43" spans="1:17" ht="14.4" customHeight="1" x14ac:dyDescent="0.3">
      <c r="A43" s="422" t="s">
        <v>1691</v>
      </c>
      <c r="B43" s="423" t="s">
        <v>412</v>
      </c>
      <c r="C43" s="423" t="s">
        <v>1692</v>
      </c>
      <c r="D43" s="423" t="s">
        <v>1730</v>
      </c>
      <c r="E43" s="423"/>
      <c r="F43" s="426">
        <v>16</v>
      </c>
      <c r="G43" s="426">
        <v>2624</v>
      </c>
      <c r="H43" s="423">
        <v>1</v>
      </c>
      <c r="I43" s="423">
        <v>164</v>
      </c>
      <c r="J43" s="426">
        <v>10</v>
      </c>
      <c r="K43" s="426">
        <v>1640</v>
      </c>
      <c r="L43" s="423">
        <v>0.625</v>
      </c>
      <c r="M43" s="423">
        <v>164</v>
      </c>
      <c r="N43" s="426">
        <v>9</v>
      </c>
      <c r="O43" s="426">
        <v>1476</v>
      </c>
      <c r="P43" s="448">
        <v>0.5625</v>
      </c>
      <c r="Q43" s="427">
        <v>164</v>
      </c>
    </row>
    <row r="44" spans="1:17" ht="14.4" customHeight="1" x14ac:dyDescent="0.3">
      <c r="A44" s="422" t="s">
        <v>1691</v>
      </c>
      <c r="B44" s="423" t="s">
        <v>412</v>
      </c>
      <c r="C44" s="423" t="s">
        <v>1692</v>
      </c>
      <c r="D44" s="423" t="s">
        <v>1731</v>
      </c>
      <c r="E44" s="423"/>
      <c r="F44" s="426">
        <v>43</v>
      </c>
      <c r="G44" s="426">
        <v>9675</v>
      </c>
      <c r="H44" s="423">
        <v>1</v>
      </c>
      <c r="I44" s="423">
        <v>225</v>
      </c>
      <c r="J44" s="426">
        <v>38</v>
      </c>
      <c r="K44" s="426">
        <v>8550</v>
      </c>
      <c r="L44" s="423">
        <v>0.88372093023255816</v>
      </c>
      <c r="M44" s="423">
        <v>225</v>
      </c>
      <c r="N44" s="426">
        <v>27</v>
      </c>
      <c r="O44" s="426">
        <v>6075</v>
      </c>
      <c r="P44" s="448">
        <v>0.62790697674418605</v>
      </c>
      <c r="Q44" s="427">
        <v>225</v>
      </c>
    </row>
    <row r="45" spans="1:17" ht="14.4" customHeight="1" x14ac:dyDescent="0.3">
      <c r="A45" s="422" t="s">
        <v>1691</v>
      </c>
      <c r="B45" s="423" t="s">
        <v>412</v>
      </c>
      <c r="C45" s="423" t="s">
        <v>1692</v>
      </c>
      <c r="D45" s="423" t="s">
        <v>1732</v>
      </c>
      <c r="E45" s="423"/>
      <c r="F45" s="426">
        <v>12</v>
      </c>
      <c r="G45" s="426">
        <v>4356</v>
      </c>
      <c r="H45" s="423">
        <v>1</v>
      </c>
      <c r="I45" s="423">
        <v>363</v>
      </c>
      <c r="J45" s="426">
        <v>14</v>
      </c>
      <c r="K45" s="426">
        <v>5082</v>
      </c>
      <c r="L45" s="423">
        <v>1.1666666666666667</v>
      </c>
      <c r="M45" s="423">
        <v>363</v>
      </c>
      <c r="N45" s="426">
        <v>14</v>
      </c>
      <c r="O45" s="426">
        <v>5082</v>
      </c>
      <c r="P45" s="448">
        <v>1.1666666666666667</v>
      </c>
      <c r="Q45" s="427">
        <v>363</v>
      </c>
    </row>
    <row r="46" spans="1:17" ht="14.4" customHeight="1" x14ac:dyDescent="0.3">
      <c r="A46" s="422" t="s">
        <v>1691</v>
      </c>
      <c r="B46" s="423" t="s">
        <v>412</v>
      </c>
      <c r="C46" s="423" t="s">
        <v>1692</v>
      </c>
      <c r="D46" s="423" t="s">
        <v>1733</v>
      </c>
      <c r="E46" s="423"/>
      <c r="F46" s="426">
        <v>29</v>
      </c>
      <c r="G46" s="426">
        <v>17023</v>
      </c>
      <c r="H46" s="423">
        <v>1</v>
      </c>
      <c r="I46" s="423">
        <v>587</v>
      </c>
      <c r="J46" s="426">
        <v>21</v>
      </c>
      <c r="K46" s="426">
        <v>12327</v>
      </c>
      <c r="L46" s="423">
        <v>0.72413793103448276</v>
      </c>
      <c r="M46" s="423">
        <v>587</v>
      </c>
      <c r="N46" s="426">
        <v>18</v>
      </c>
      <c r="O46" s="426">
        <v>10566</v>
      </c>
      <c r="P46" s="448">
        <v>0.62068965517241381</v>
      </c>
      <c r="Q46" s="427">
        <v>587</v>
      </c>
    </row>
    <row r="47" spans="1:17" ht="14.4" customHeight="1" x14ac:dyDescent="0.3">
      <c r="A47" s="422" t="s">
        <v>1691</v>
      </c>
      <c r="B47" s="423" t="s">
        <v>412</v>
      </c>
      <c r="C47" s="423" t="s">
        <v>1692</v>
      </c>
      <c r="D47" s="423" t="s">
        <v>1734</v>
      </c>
      <c r="E47" s="423"/>
      <c r="F47" s="426">
        <v>1</v>
      </c>
      <c r="G47" s="426">
        <v>600</v>
      </c>
      <c r="H47" s="423">
        <v>1</v>
      </c>
      <c r="I47" s="423">
        <v>600</v>
      </c>
      <c r="J47" s="426">
        <v>4</v>
      </c>
      <c r="K47" s="426">
        <v>2400</v>
      </c>
      <c r="L47" s="423">
        <v>4</v>
      </c>
      <c r="M47" s="423">
        <v>600</v>
      </c>
      <c r="N47" s="426">
        <v>1</v>
      </c>
      <c r="O47" s="426">
        <v>600</v>
      </c>
      <c r="P47" s="448">
        <v>1</v>
      </c>
      <c r="Q47" s="427">
        <v>600</v>
      </c>
    </row>
    <row r="48" spans="1:17" ht="14.4" customHeight="1" x14ac:dyDescent="0.3">
      <c r="A48" s="422" t="s">
        <v>1691</v>
      </c>
      <c r="B48" s="423" t="s">
        <v>412</v>
      </c>
      <c r="C48" s="423" t="s">
        <v>1692</v>
      </c>
      <c r="D48" s="423" t="s">
        <v>1735</v>
      </c>
      <c r="E48" s="423"/>
      <c r="F48" s="426"/>
      <c r="G48" s="426"/>
      <c r="H48" s="423"/>
      <c r="I48" s="423"/>
      <c r="J48" s="426">
        <v>3</v>
      </c>
      <c r="K48" s="426">
        <v>12693</v>
      </c>
      <c r="L48" s="423"/>
      <c r="M48" s="423">
        <v>4231</v>
      </c>
      <c r="N48" s="426">
        <v>1</v>
      </c>
      <c r="O48" s="426">
        <v>4231</v>
      </c>
      <c r="P48" s="448"/>
      <c r="Q48" s="427">
        <v>4231</v>
      </c>
    </row>
    <row r="49" spans="1:17" ht="14.4" customHeight="1" x14ac:dyDescent="0.3">
      <c r="A49" s="422" t="s">
        <v>1691</v>
      </c>
      <c r="B49" s="423" t="s">
        <v>412</v>
      </c>
      <c r="C49" s="423" t="s">
        <v>1692</v>
      </c>
      <c r="D49" s="423" t="s">
        <v>1736</v>
      </c>
      <c r="E49" s="423"/>
      <c r="F49" s="426"/>
      <c r="G49" s="426"/>
      <c r="H49" s="423"/>
      <c r="I49" s="423"/>
      <c r="J49" s="426">
        <v>1</v>
      </c>
      <c r="K49" s="426">
        <v>4359</v>
      </c>
      <c r="L49" s="423"/>
      <c r="M49" s="423">
        <v>4359</v>
      </c>
      <c r="N49" s="426">
        <v>2</v>
      </c>
      <c r="O49" s="426">
        <v>8718</v>
      </c>
      <c r="P49" s="448"/>
      <c r="Q49" s="427">
        <v>4359</v>
      </c>
    </row>
    <row r="50" spans="1:17" ht="14.4" customHeight="1" x14ac:dyDescent="0.3">
      <c r="A50" s="422" t="s">
        <v>1691</v>
      </c>
      <c r="B50" s="423" t="s">
        <v>412</v>
      </c>
      <c r="C50" s="423" t="s">
        <v>1692</v>
      </c>
      <c r="D50" s="423" t="s">
        <v>1737</v>
      </c>
      <c r="E50" s="423"/>
      <c r="F50" s="426">
        <v>1</v>
      </c>
      <c r="G50" s="426">
        <v>1014</v>
      </c>
      <c r="H50" s="423">
        <v>1</v>
      </c>
      <c r="I50" s="423">
        <v>1014</v>
      </c>
      <c r="J50" s="426"/>
      <c r="K50" s="426"/>
      <c r="L50" s="423"/>
      <c r="M50" s="423"/>
      <c r="N50" s="426"/>
      <c r="O50" s="426"/>
      <c r="P50" s="448"/>
      <c r="Q50" s="427"/>
    </row>
    <row r="51" spans="1:17" ht="14.4" customHeight="1" x14ac:dyDescent="0.3">
      <c r="A51" s="422" t="s">
        <v>1691</v>
      </c>
      <c r="B51" s="423" t="s">
        <v>412</v>
      </c>
      <c r="C51" s="423" t="s">
        <v>1692</v>
      </c>
      <c r="D51" s="423" t="s">
        <v>1738</v>
      </c>
      <c r="E51" s="423"/>
      <c r="F51" s="426">
        <v>4</v>
      </c>
      <c r="G51" s="426">
        <v>2980</v>
      </c>
      <c r="H51" s="423">
        <v>1</v>
      </c>
      <c r="I51" s="423">
        <v>745</v>
      </c>
      <c r="J51" s="426"/>
      <c r="K51" s="426"/>
      <c r="L51" s="423"/>
      <c r="M51" s="423"/>
      <c r="N51" s="426"/>
      <c r="O51" s="426"/>
      <c r="P51" s="448"/>
      <c r="Q51" s="427"/>
    </row>
    <row r="52" spans="1:17" ht="14.4" customHeight="1" x14ac:dyDescent="0.3">
      <c r="A52" s="422" t="s">
        <v>1691</v>
      </c>
      <c r="B52" s="423" t="s">
        <v>412</v>
      </c>
      <c r="C52" s="423" t="s">
        <v>1692</v>
      </c>
      <c r="D52" s="423" t="s">
        <v>1739</v>
      </c>
      <c r="E52" s="423"/>
      <c r="F52" s="426">
        <v>17</v>
      </c>
      <c r="G52" s="426">
        <v>9537</v>
      </c>
      <c r="H52" s="423">
        <v>1</v>
      </c>
      <c r="I52" s="423">
        <v>561</v>
      </c>
      <c r="J52" s="426">
        <v>3</v>
      </c>
      <c r="K52" s="426">
        <v>1683</v>
      </c>
      <c r="L52" s="423">
        <v>0.17647058823529413</v>
      </c>
      <c r="M52" s="423">
        <v>561</v>
      </c>
      <c r="N52" s="426">
        <v>12</v>
      </c>
      <c r="O52" s="426">
        <v>6732</v>
      </c>
      <c r="P52" s="448">
        <v>0.70588235294117652</v>
      </c>
      <c r="Q52" s="427">
        <v>561</v>
      </c>
    </row>
    <row r="53" spans="1:17" ht="14.4" customHeight="1" x14ac:dyDescent="0.3">
      <c r="A53" s="422" t="s">
        <v>1691</v>
      </c>
      <c r="B53" s="423" t="s">
        <v>412</v>
      </c>
      <c r="C53" s="423" t="s">
        <v>1692</v>
      </c>
      <c r="D53" s="423" t="s">
        <v>1740</v>
      </c>
      <c r="E53" s="423"/>
      <c r="F53" s="426">
        <v>1</v>
      </c>
      <c r="G53" s="426">
        <v>369</v>
      </c>
      <c r="H53" s="423">
        <v>1</v>
      </c>
      <c r="I53" s="423">
        <v>369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1691</v>
      </c>
      <c r="B54" s="423" t="s">
        <v>412</v>
      </c>
      <c r="C54" s="423" t="s">
        <v>1692</v>
      </c>
      <c r="D54" s="423" t="s">
        <v>1741</v>
      </c>
      <c r="E54" s="423"/>
      <c r="F54" s="426">
        <v>2</v>
      </c>
      <c r="G54" s="426">
        <v>2244</v>
      </c>
      <c r="H54" s="423">
        <v>1</v>
      </c>
      <c r="I54" s="423">
        <v>1122</v>
      </c>
      <c r="J54" s="426"/>
      <c r="K54" s="426"/>
      <c r="L54" s="423"/>
      <c r="M54" s="423"/>
      <c r="N54" s="426">
        <v>1</v>
      </c>
      <c r="O54" s="426">
        <v>1122</v>
      </c>
      <c r="P54" s="448">
        <v>0.5</v>
      </c>
      <c r="Q54" s="427">
        <v>1122</v>
      </c>
    </row>
    <row r="55" spans="1:17" ht="14.4" customHeight="1" x14ac:dyDescent="0.3">
      <c r="A55" s="422" t="s">
        <v>1691</v>
      </c>
      <c r="B55" s="423" t="s">
        <v>412</v>
      </c>
      <c r="C55" s="423" t="s">
        <v>1692</v>
      </c>
      <c r="D55" s="423" t="s">
        <v>1742</v>
      </c>
      <c r="E55" s="423"/>
      <c r="F55" s="426">
        <v>9</v>
      </c>
      <c r="G55" s="426">
        <v>7803</v>
      </c>
      <c r="H55" s="423">
        <v>1</v>
      </c>
      <c r="I55" s="423">
        <v>867</v>
      </c>
      <c r="J55" s="426">
        <v>8</v>
      </c>
      <c r="K55" s="426">
        <v>6936</v>
      </c>
      <c r="L55" s="423">
        <v>0.88888888888888884</v>
      </c>
      <c r="M55" s="423">
        <v>867</v>
      </c>
      <c r="N55" s="426">
        <v>4</v>
      </c>
      <c r="O55" s="426">
        <v>3468</v>
      </c>
      <c r="P55" s="448">
        <v>0.44444444444444442</v>
      </c>
      <c r="Q55" s="427">
        <v>867</v>
      </c>
    </row>
    <row r="56" spans="1:17" ht="14.4" customHeight="1" x14ac:dyDescent="0.3">
      <c r="A56" s="422" t="s">
        <v>1691</v>
      </c>
      <c r="B56" s="423" t="s">
        <v>412</v>
      </c>
      <c r="C56" s="423" t="s">
        <v>1692</v>
      </c>
      <c r="D56" s="423" t="s">
        <v>1743</v>
      </c>
      <c r="E56" s="423"/>
      <c r="F56" s="426">
        <v>14</v>
      </c>
      <c r="G56" s="426">
        <v>7700</v>
      </c>
      <c r="H56" s="423">
        <v>1</v>
      </c>
      <c r="I56" s="423">
        <v>550</v>
      </c>
      <c r="J56" s="426">
        <v>3</v>
      </c>
      <c r="K56" s="426">
        <v>1650</v>
      </c>
      <c r="L56" s="423">
        <v>0.21428571428571427</v>
      </c>
      <c r="M56" s="423">
        <v>550</v>
      </c>
      <c r="N56" s="426">
        <v>7</v>
      </c>
      <c r="O56" s="426">
        <v>3850</v>
      </c>
      <c r="P56" s="448">
        <v>0.5</v>
      </c>
      <c r="Q56" s="427">
        <v>550</v>
      </c>
    </row>
    <row r="57" spans="1:17" ht="14.4" customHeight="1" x14ac:dyDescent="0.3">
      <c r="A57" s="422" t="s">
        <v>1691</v>
      </c>
      <c r="B57" s="423" t="s">
        <v>412</v>
      </c>
      <c r="C57" s="423" t="s">
        <v>1692</v>
      </c>
      <c r="D57" s="423" t="s">
        <v>1744</v>
      </c>
      <c r="E57" s="423"/>
      <c r="F57" s="426"/>
      <c r="G57" s="426"/>
      <c r="H57" s="423"/>
      <c r="I57" s="423"/>
      <c r="J57" s="426">
        <v>1</v>
      </c>
      <c r="K57" s="426">
        <v>1395</v>
      </c>
      <c r="L57" s="423"/>
      <c r="M57" s="423">
        <v>1395</v>
      </c>
      <c r="N57" s="426"/>
      <c r="O57" s="426"/>
      <c r="P57" s="448"/>
      <c r="Q57" s="427"/>
    </row>
    <row r="58" spans="1:17" ht="14.4" customHeight="1" x14ac:dyDescent="0.3">
      <c r="A58" s="422" t="s">
        <v>1691</v>
      </c>
      <c r="B58" s="423" t="s">
        <v>412</v>
      </c>
      <c r="C58" s="423" t="s">
        <v>1692</v>
      </c>
      <c r="D58" s="423" t="s">
        <v>1745</v>
      </c>
      <c r="E58" s="423"/>
      <c r="F58" s="426">
        <v>2</v>
      </c>
      <c r="G58" s="426">
        <v>1038</v>
      </c>
      <c r="H58" s="423">
        <v>1</v>
      </c>
      <c r="I58" s="423">
        <v>519</v>
      </c>
      <c r="J58" s="426">
        <v>2</v>
      </c>
      <c r="K58" s="426">
        <v>1038</v>
      </c>
      <c r="L58" s="423">
        <v>1</v>
      </c>
      <c r="M58" s="423">
        <v>519</v>
      </c>
      <c r="N58" s="426">
        <v>1</v>
      </c>
      <c r="O58" s="426">
        <v>519</v>
      </c>
      <c r="P58" s="448">
        <v>0.5</v>
      </c>
      <c r="Q58" s="427">
        <v>519</v>
      </c>
    </row>
    <row r="59" spans="1:17" ht="14.4" customHeight="1" x14ac:dyDescent="0.3">
      <c r="A59" s="422" t="s">
        <v>1691</v>
      </c>
      <c r="B59" s="423" t="s">
        <v>412</v>
      </c>
      <c r="C59" s="423" t="s">
        <v>1692</v>
      </c>
      <c r="D59" s="423" t="s">
        <v>1746</v>
      </c>
      <c r="E59" s="423"/>
      <c r="F59" s="426">
        <v>1</v>
      </c>
      <c r="G59" s="426">
        <v>470</v>
      </c>
      <c r="H59" s="423">
        <v>1</v>
      </c>
      <c r="I59" s="423">
        <v>470</v>
      </c>
      <c r="J59" s="426"/>
      <c r="K59" s="426"/>
      <c r="L59" s="423"/>
      <c r="M59" s="423"/>
      <c r="N59" s="426"/>
      <c r="O59" s="426"/>
      <c r="P59" s="448"/>
      <c r="Q59" s="427"/>
    </row>
    <row r="60" spans="1:17" ht="14.4" customHeight="1" x14ac:dyDescent="0.3">
      <c r="A60" s="422" t="s">
        <v>1691</v>
      </c>
      <c r="B60" s="423" t="s">
        <v>412</v>
      </c>
      <c r="C60" s="423" t="s">
        <v>1692</v>
      </c>
      <c r="D60" s="423" t="s">
        <v>1747</v>
      </c>
      <c r="E60" s="423"/>
      <c r="F60" s="426">
        <v>3</v>
      </c>
      <c r="G60" s="426">
        <v>3978</v>
      </c>
      <c r="H60" s="423">
        <v>1</v>
      </c>
      <c r="I60" s="423">
        <v>1326</v>
      </c>
      <c r="J60" s="426">
        <v>1</v>
      </c>
      <c r="K60" s="426">
        <v>1326</v>
      </c>
      <c r="L60" s="423">
        <v>0.33333333333333331</v>
      </c>
      <c r="M60" s="423">
        <v>1326</v>
      </c>
      <c r="N60" s="426">
        <v>6</v>
      </c>
      <c r="O60" s="426">
        <v>7956</v>
      </c>
      <c r="P60" s="448">
        <v>2</v>
      </c>
      <c r="Q60" s="427">
        <v>1326</v>
      </c>
    </row>
    <row r="61" spans="1:17" ht="14.4" customHeight="1" x14ac:dyDescent="0.3">
      <c r="A61" s="422" t="s">
        <v>1691</v>
      </c>
      <c r="B61" s="423" t="s">
        <v>412</v>
      </c>
      <c r="C61" s="423" t="s">
        <v>1692</v>
      </c>
      <c r="D61" s="423" t="s">
        <v>1748</v>
      </c>
      <c r="E61" s="423"/>
      <c r="F61" s="426">
        <v>0</v>
      </c>
      <c r="G61" s="426">
        <v>0</v>
      </c>
      <c r="H61" s="423"/>
      <c r="I61" s="423"/>
      <c r="J61" s="426">
        <v>1</v>
      </c>
      <c r="K61" s="426">
        <v>0</v>
      </c>
      <c r="L61" s="423"/>
      <c r="M61" s="423">
        <v>0</v>
      </c>
      <c r="N61" s="426"/>
      <c r="O61" s="426"/>
      <c r="P61" s="448"/>
      <c r="Q61" s="427"/>
    </row>
    <row r="62" spans="1:17" ht="14.4" customHeight="1" x14ac:dyDescent="0.3">
      <c r="A62" s="422" t="s">
        <v>1691</v>
      </c>
      <c r="B62" s="423" t="s">
        <v>412</v>
      </c>
      <c r="C62" s="423" t="s">
        <v>1692</v>
      </c>
      <c r="D62" s="423" t="s">
        <v>1749</v>
      </c>
      <c r="E62" s="423"/>
      <c r="F62" s="426">
        <v>3</v>
      </c>
      <c r="G62" s="426">
        <v>1215</v>
      </c>
      <c r="H62" s="423">
        <v>1</v>
      </c>
      <c r="I62" s="423">
        <v>405</v>
      </c>
      <c r="J62" s="426">
        <v>3</v>
      </c>
      <c r="K62" s="426">
        <v>1215</v>
      </c>
      <c r="L62" s="423">
        <v>1</v>
      </c>
      <c r="M62" s="423">
        <v>405</v>
      </c>
      <c r="N62" s="426"/>
      <c r="O62" s="426"/>
      <c r="P62" s="448"/>
      <c r="Q62" s="427"/>
    </row>
    <row r="63" spans="1:17" ht="14.4" customHeight="1" x14ac:dyDescent="0.3">
      <c r="A63" s="422" t="s">
        <v>1691</v>
      </c>
      <c r="B63" s="423" t="s">
        <v>412</v>
      </c>
      <c r="C63" s="423" t="s">
        <v>1692</v>
      </c>
      <c r="D63" s="423" t="s">
        <v>1750</v>
      </c>
      <c r="E63" s="423"/>
      <c r="F63" s="426">
        <v>1</v>
      </c>
      <c r="G63" s="426">
        <v>940</v>
      </c>
      <c r="H63" s="423">
        <v>1</v>
      </c>
      <c r="I63" s="423">
        <v>940</v>
      </c>
      <c r="J63" s="426">
        <v>2</v>
      </c>
      <c r="K63" s="426">
        <v>1880</v>
      </c>
      <c r="L63" s="423">
        <v>2</v>
      </c>
      <c r="M63" s="423">
        <v>940</v>
      </c>
      <c r="N63" s="426">
        <v>2</v>
      </c>
      <c r="O63" s="426">
        <v>1880</v>
      </c>
      <c r="P63" s="448">
        <v>2</v>
      </c>
      <c r="Q63" s="427">
        <v>940</v>
      </c>
    </row>
    <row r="64" spans="1:17" ht="14.4" customHeight="1" x14ac:dyDescent="0.3">
      <c r="A64" s="422" t="s">
        <v>1691</v>
      </c>
      <c r="B64" s="423" t="s">
        <v>412</v>
      </c>
      <c r="C64" s="423" t="s">
        <v>1692</v>
      </c>
      <c r="D64" s="423" t="s">
        <v>1751</v>
      </c>
      <c r="E64" s="423"/>
      <c r="F64" s="426"/>
      <c r="G64" s="426"/>
      <c r="H64" s="423"/>
      <c r="I64" s="423"/>
      <c r="J64" s="426">
        <v>11</v>
      </c>
      <c r="K64" s="426">
        <v>6050</v>
      </c>
      <c r="L64" s="423"/>
      <c r="M64" s="423">
        <v>550</v>
      </c>
      <c r="N64" s="426">
        <v>7</v>
      </c>
      <c r="O64" s="426">
        <v>3850</v>
      </c>
      <c r="P64" s="448"/>
      <c r="Q64" s="427">
        <v>550</v>
      </c>
    </row>
    <row r="65" spans="1:17" ht="14.4" customHeight="1" x14ac:dyDescent="0.3">
      <c r="A65" s="422" t="s">
        <v>1691</v>
      </c>
      <c r="B65" s="423" t="s">
        <v>412</v>
      </c>
      <c r="C65" s="423" t="s">
        <v>1692</v>
      </c>
      <c r="D65" s="423" t="s">
        <v>1752</v>
      </c>
      <c r="E65" s="423"/>
      <c r="F65" s="426">
        <v>1</v>
      </c>
      <c r="G65" s="426">
        <v>1260</v>
      </c>
      <c r="H65" s="423">
        <v>1</v>
      </c>
      <c r="I65" s="423">
        <v>1260</v>
      </c>
      <c r="J65" s="426">
        <v>1</v>
      </c>
      <c r="K65" s="426">
        <v>1260</v>
      </c>
      <c r="L65" s="423">
        <v>1</v>
      </c>
      <c r="M65" s="423">
        <v>1260</v>
      </c>
      <c r="N65" s="426">
        <v>1</v>
      </c>
      <c r="O65" s="426">
        <v>1260</v>
      </c>
      <c r="P65" s="448">
        <v>1</v>
      </c>
      <c r="Q65" s="427">
        <v>1260</v>
      </c>
    </row>
    <row r="66" spans="1:17" ht="14.4" customHeight="1" x14ac:dyDescent="0.3">
      <c r="A66" s="422" t="s">
        <v>1691</v>
      </c>
      <c r="B66" s="423" t="s">
        <v>412</v>
      </c>
      <c r="C66" s="423" t="s">
        <v>1692</v>
      </c>
      <c r="D66" s="423" t="s">
        <v>1753</v>
      </c>
      <c r="E66" s="423"/>
      <c r="F66" s="426"/>
      <c r="G66" s="426"/>
      <c r="H66" s="423"/>
      <c r="I66" s="423"/>
      <c r="J66" s="426">
        <v>1</v>
      </c>
      <c r="K66" s="426">
        <v>1281</v>
      </c>
      <c r="L66" s="423"/>
      <c r="M66" s="423">
        <v>1281</v>
      </c>
      <c r="N66" s="426"/>
      <c r="O66" s="426"/>
      <c r="P66" s="448"/>
      <c r="Q66" s="427"/>
    </row>
    <row r="67" spans="1:17" ht="14.4" customHeight="1" x14ac:dyDescent="0.3">
      <c r="A67" s="422" t="s">
        <v>1691</v>
      </c>
      <c r="B67" s="423" t="s">
        <v>412</v>
      </c>
      <c r="C67" s="423" t="s">
        <v>1692</v>
      </c>
      <c r="D67" s="423" t="s">
        <v>1754</v>
      </c>
      <c r="E67" s="423"/>
      <c r="F67" s="426"/>
      <c r="G67" s="426"/>
      <c r="H67" s="423"/>
      <c r="I67" s="423"/>
      <c r="J67" s="426">
        <v>8</v>
      </c>
      <c r="K67" s="426">
        <v>6024</v>
      </c>
      <c r="L67" s="423"/>
      <c r="M67" s="423">
        <v>753</v>
      </c>
      <c r="N67" s="426"/>
      <c r="O67" s="426"/>
      <c r="P67" s="448"/>
      <c r="Q67" s="427"/>
    </row>
    <row r="68" spans="1:17" ht="14.4" customHeight="1" x14ac:dyDescent="0.3">
      <c r="A68" s="422" t="s">
        <v>1691</v>
      </c>
      <c r="B68" s="423" t="s">
        <v>412</v>
      </c>
      <c r="C68" s="423" t="s">
        <v>1692</v>
      </c>
      <c r="D68" s="423" t="s">
        <v>1755</v>
      </c>
      <c r="E68" s="423"/>
      <c r="F68" s="426"/>
      <c r="G68" s="426"/>
      <c r="H68" s="423"/>
      <c r="I68" s="423"/>
      <c r="J68" s="426">
        <v>1</v>
      </c>
      <c r="K68" s="426">
        <v>0</v>
      </c>
      <c r="L68" s="423"/>
      <c r="M68" s="423">
        <v>0</v>
      </c>
      <c r="N68" s="426"/>
      <c r="O68" s="426"/>
      <c r="P68" s="448"/>
      <c r="Q68" s="427"/>
    </row>
    <row r="69" spans="1:17" ht="14.4" customHeight="1" x14ac:dyDescent="0.3">
      <c r="A69" s="422" t="s">
        <v>1691</v>
      </c>
      <c r="B69" s="423" t="s">
        <v>412</v>
      </c>
      <c r="C69" s="423" t="s">
        <v>1692</v>
      </c>
      <c r="D69" s="423" t="s">
        <v>1756</v>
      </c>
      <c r="E69" s="423"/>
      <c r="F69" s="426"/>
      <c r="G69" s="426"/>
      <c r="H69" s="423"/>
      <c r="I69" s="423"/>
      <c r="J69" s="426"/>
      <c r="K69" s="426"/>
      <c r="L69" s="423"/>
      <c r="M69" s="423"/>
      <c r="N69" s="426">
        <v>1</v>
      </c>
      <c r="O69" s="426">
        <v>353</v>
      </c>
      <c r="P69" s="448"/>
      <c r="Q69" s="427">
        <v>353</v>
      </c>
    </row>
    <row r="70" spans="1:17" ht="14.4" customHeight="1" x14ac:dyDescent="0.3">
      <c r="A70" s="422" t="s">
        <v>1691</v>
      </c>
      <c r="B70" s="423" t="s">
        <v>412</v>
      </c>
      <c r="C70" s="423" t="s">
        <v>1692</v>
      </c>
      <c r="D70" s="423" t="s">
        <v>1757</v>
      </c>
      <c r="E70" s="423"/>
      <c r="F70" s="426"/>
      <c r="G70" s="426"/>
      <c r="H70" s="423"/>
      <c r="I70" s="423"/>
      <c r="J70" s="426"/>
      <c r="K70" s="426"/>
      <c r="L70" s="423"/>
      <c r="M70" s="423"/>
      <c r="N70" s="426">
        <v>1</v>
      </c>
      <c r="O70" s="426">
        <v>745</v>
      </c>
      <c r="P70" s="448"/>
      <c r="Q70" s="427">
        <v>745</v>
      </c>
    </row>
    <row r="71" spans="1:17" ht="14.4" customHeight="1" x14ac:dyDescent="0.3">
      <c r="A71" s="422" t="s">
        <v>1691</v>
      </c>
      <c r="B71" s="423" t="s">
        <v>412</v>
      </c>
      <c r="C71" s="423" t="s">
        <v>1758</v>
      </c>
      <c r="D71" s="423" t="s">
        <v>1759</v>
      </c>
      <c r="E71" s="423" t="s">
        <v>1760</v>
      </c>
      <c r="F71" s="426">
        <v>3</v>
      </c>
      <c r="G71" s="426">
        <v>1326.66</v>
      </c>
      <c r="H71" s="423">
        <v>1</v>
      </c>
      <c r="I71" s="423">
        <v>442.22</v>
      </c>
      <c r="J71" s="426">
        <v>3</v>
      </c>
      <c r="K71" s="426">
        <v>1326.67</v>
      </c>
      <c r="L71" s="423">
        <v>1.0000075377263202</v>
      </c>
      <c r="M71" s="423">
        <v>442.22333333333336</v>
      </c>
      <c r="N71" s="426">
        <v>5</v>
      </c>
      <c r="O71" s="426">
        <v>2377.7800000000002</v>
      </c>
      <c r="P71" s="448">
        <v>1.7923054889723065</v>
      </c>
      <c r="Q71" s="427">
        <v>475.55600000000004</v>
      </c>
    </row>
    <row r="72" spans="1:17" ht="14.4" customHeight="1" x14ac:dyDescent="0.3">
      <c r="A72" s="422" t="s">
        <v>1691</v>
      </c>
      <c r="B72" s="423" t="s">
        <v>412</v>
      </c>
      <c r="C72" s="423" t="s">
        <v>1758</v>
      </c>
      <c r="D72" s="423" t="s">
        <v>1761</v>
      </c>
      <c r="E72" s="423" t="s">
        <v>1762</v>
      </c>
      <c r="F72" s="426">
        <v>74</v>
      </c>
      <c r="G72" s="426">
        <v>30257.78</v>
      </c>
      <c r="H72" s="423">
        <v>1</v>
      </c>
      <c r="I72" s="423">
        <v>408.88891891891888</v>
      </c>
      <c r="J72" s="426">
        <v>44</v>
      </c>
      <c r="K72" s="426">
        <v>20044.45</v>
      </c>
      <c r="L72" s="423">
        <v>0.66245606914981869</v>
      </c>
      <c r="M72" s="423">
        <v>455.55568181818182</v>
      </c>
      <c r="N72" s="426">
        <v>36</v>
      </c>
      <c r="O72" s="426">
        <v>16400</v>
      </c>
      <c r="P72" s="448">
        <v>0.54200936089825491</v>
      </c>
      <c r="Q72" s="427">
        <v>455.55555555555554</v>
      </c>
    </row>
    <row r="73" spans="1:17" ht="14.4" customHeight="1" x14ac:dyDescent="0.3">
      <c r="A73" s="422" t="s">
        <v>1691</v>
      </c>
      <c r="B73" s="423" t="s">
        <v>412</v>
      </c>
      <c r="C73" s="423" t="s">
        <v>1758</v>
      </c>
      <c r="D73" s="423" t="s">
        <v>1763</v>
      </c>
      <c r="E73" s="423" t="s">
        <v>1764</v>
      </c>
      <c r="F73" s="426">
        <v>443</v>
      </c>
      <c r="G73" s="426">
        <v>34455.550000000003</v>
      </c>
      <c r="H73" s="423">
        <v>1</v>
      </c>
      <c r="I73" s="423">
        <v>77.777765237020319</v>
      </c>
      <c r="J73" s="426">
        <v>582</v>
      </c>
      <c r="K73" s="426">
        <v>45266.67</v>
      </c>
      <c r="L73" s="423">
        <v>1.3137700602660527</v>
      </c>
      <c r="M73" s="423">
        <v>77.77778350515463</v>
      </c>
      <c r="N73" s="426">
        <v>707</v>
      </c>
      <c r="O73" s="426">
        <v>54988.89</v>
      </c>
      <c r="P73" s="448">
        <v>1.5959370841562532</v>
      </c>
      <c r="Q73" s="427">
        <v>77.777779349363513</v>
      </c>
    </row>
    <row r="74" spans="1:17" ht="14.4" customHeight="1" x14ac:dyDescent="0.3">
      <c r="A74" s="422" t="s">
        <v>1691</v>
      </c>
      <c r="B74" s="423" t="s">
        <v>412</v>
      </c>
      <c r="C74" s="423" t="s">
        <v>1758</v>
      </c>
      <c r="D74" s="423" t="s">
        <v>1765</v>
      </c>
      <c r="E74" s="423" t="s">
        <v>1766</v>
      </c>
      <c r="F74" s="426">
        <v>2</v>
      </c>
      <c r="G74" s="426">
        <v>500</v>
      </c>
      <c r="H74" s="423">
        <v>1</v>
      </c>
      <c r="I74" s="423">
        <v>250</v>
      </c>
      <c r="J74" s="426"/>
      <c r="K74" s="426"/>
      <c r="L74" s="423"/>
      <c r="M74" s="423"/>
      <c r="N74" s="426">
        <v>3</v>
      </c>
      <c r="O74" s="426">
        <v>750</v>
      </c>
      <c r="P74" s="448">
        <v>1.5</v>
      </c>
      <c r="Q74" s="427">
        <v>250</v>
      </c>
    </row>
    <row r="75" spans="1:17" ht="14.4" customHeight="1" x14ac:dyDescent="0.3">
      <c r="A75" s="422" t="s">
        <v>1691</v>
      </c>
      <c r="B75" s="423" t="s">
        <v>412</v>
      </c>
      <c r="C75" s="423" t="s">
        <v>1758</v>
      </c>
      <c r="D75" s="423" t="s">
        <v>1767</v>
      </c>
      <c r="E75" s="423" t="s">
        <v>1768</v>
      </c>
      <c r="F75" s="426"/>
      <c r="G75" s="426"/>
      <c r="H75" s="423"/>
      <c r="I75" s="423"/>
      <c r="J75" s="426"/>
      <c r="K75" s="426"/>
      <c r="L75" s="423"/>
      <c r="M75" s="423"/>
      <c r="N75" s="426">
        <v>1</v>
      </c>
      <c r="O75" s="426">
        <v>300</v>
      </c>
      <c r="P75" s="448"/>
      <c r="Q75" s="427">
        <v>300</v>
      </c>
    </row>
    <row r="76" spans="1:17" ht="14.4" customHeight="1" x14ac:dyDescent="0.3">
      <c r="A76" s="422" t="s">
        <v>1691</v>
      </c>
      <c r="B76" s="423" t="s">
        <v>412</v>
      </c>
      <c r="C76" s="423" t="s">
        <v>1758</v>
      </c>
      <c r="D76" s="423" t="s">
        <v>1769</v>
      </c>
      <c r="E76" s="423" t="s">
        <v>1770</v>
      </c>
      <c r="F76" s="426">
        <v>227</v>
      </c>
      <c r="G76" s="426">
        <v>25222.22</v>
      </c>
      <c r="H76" s="423">
        <v>1</v>
      </c>
      <c r="I76" s="423">
        <v>111.11110132158591</v>
      </c>
      <c r="J76" s="426">
        <v>255</v>
      </c>
      <c r="K76" s="426">
        <v>28333.340000000004</v>
      </c>
      <c r="L76" s="423">
        <v>1.1233483809117517</v>
      </c>
      <c r="M76" s="423">
        <v>111.11113725490198</v>
      </c>
      <c r="N76" s="426">
        <v>255</v>
      </c>
      <c r="O76" s="426">
        <v>29750.009999999995</v>
      </c>
      <c r="P76" s="448">
        <v>1.1795159189000808</v>
      </c>
      <c r="Q76" s="427">
        <v>116.66670588235291</v>
      </c>
    </row>
    <row r="77" spans="1:17" ht="14.4" customHeight="1" x14ac:dyDescent="0.3">
      <c r="A77" s="422" t="s">
        <v>1691</v>
      </c>
      <c r="B77" s="423" t="s">
        <v>412</v>
      </c>
      <c r="C77" s="423" t="s">
        <v>1758</v>
      </c>
      <c r="D77" s="423" t="s">
        <v>1771</v>
      </c>
      <c r="E77" s="423" t="s">
        <v>1772</v>
      </c>
      <c r="F77" s="426">
        <v>2</v>
      </c>
      <c r="G77" s="426">
        <v>700</v>
      </c>
      <c r="H77" s="423">
        <v>1</v>
      </c>
      <c r="I77" s="423">
        <v>350</v>
      </c>
      <c r="J77" s="426"/>
      <c r="K77" s="426"/>
      <c r="L77" s="423"/>
      <c r="M77" s="423"/>
      <c r="N77" s="426"/>
      <c r="O77" s="426"/>
      <c r="P77" s="448"/>
      <c r="Q77" s="427"/>
    </row>
    <row r="78" spans="1:17" ht="14.4" customHeight="1" x14ac:dyDescent="0.3">
      <c r="A78" s="422" t="s">
        <v>1691</v>
      </c>
      <c r="B78" s="423" t="s">
        <v>412</v>
      </c>
      <c r="C78" s="423" t="s">
        <v>1758</v>
      </c>
      <c r="D78" s="423" t="s">
        <v>1773</v>
      </c>
      <c r="E78" s="423" t="s">
        <v>1774</v>
      </c>
      <c r="F78" s="426">
        <v>508</v>
      </c>
      <c r="G78" s="426">
        <v>131291.10999999999</v>
      </c>
      <c r="H78" s="423">
        <v>1</v>
      </c>
      <c r="I78" s="423">
        <v>258.44706692913383</v>
      </c>
      <c r="J78" s="426">
        <v>430</v>
      </c>
      <c r="K78" s="426">
        <v>115622.22</v>
      </c>
      <c r="L78" s="423">
        <v>0.88065536196624439</v>
      </c>
      <c r="M78" s="423">
        <v>268.88888372093021</v>
      </c>
      <c r="N78" s="426">
        <v>112</v>
      </c>
      <c r="O78" s="426">
        <v>33600</v>
      </c>
      <c r="P78" s="448">
        <v>0.25591984103112542</v>
      </c>
      <c r="Q78" s="427">
        <v>300</v>
      </c>
    </row>
    <row r="79" spans="1:17" ht="14.4" customHeight="1" x14ac:dyDescent="0.3">
      <c r="A79" s="422" t="s">
        <v>1691</v>
      </c>
      <c r="B79" s="423" t="s">
        <v>412</v>
      </c>
      <c r="C79" s="423" t="s">
        <v>1758</v>
      </c>
      <c r="D79" s="423" t="s">
        <v>1775</v>
      </c>
      <c r="E79" s="423" t="s">
        <v>1776</v>
      </c>
      <c r="F79" s="426">
        <v>43</v>
      </c>
      <c r="G79" s="426">
        <v>12661.11</v>
      </c>
      <c r="H79" s="423">
        <v>1</v>
      </c>
      <c r="I79" s="423">
        <v>294.44441860465116</v>
      </c>
      <c r="J79" s="426">
        <v>51</v>
      </c>
      <c r="K79" s="426">
        <v>15016.66</v>
      </c>
      <c r="L79" s="423">
        <v>1.1860460891659577</v>
      </c>
      <c r="M79" s="423">
        <v>294.44431372549019</v>
      </c>
      <c r="N79" s="426">
        <v>10</v>
      </c>
      <c r="O79" s="426">
        <v>2944.43</v>
      </c>
      <c r="P79" s="448">
        <v>0.23255701909232285</v>
      </c>
      <c r="Q79" s="427">
        <v>294.44299999999998</v>
      </c>
    </row>
    <row r="80" spans="1:17" ht="14.4" customHeight="1" x14ac:dyDescent="0.3">
      <c r="A80" s="422" t="s">
        <v>1691</v>
      </c>
      <c r="B80" s="423" t="s">
        <v>412</v>
      </c>
      <c r="C80" s="423" t="s">
        <v>1758</v>
      </c>
      <c r="D80" s="423" t="s">
        <v>1777</v>
      </c>
      <c r="E80" s="423" t="s">
        <v>1778</v>
      </c>
      <c r="F80" s="426"/>
      <c r="G80" s="426"/>
      <c r="H80" s="423"/>
      <c r="I80" s="423"/>
      <c r="J80" s="426">
        <v>78</v>
      </c>
      <c r="K80" s="426">
        <v>866.67000000000007</v>
      </c>
      <c r="L80" s="423"/>
      <c r="M80" s="423">
        <v>11.111153846153847</v>
      </c>
      <c r="N80" s="426"/>
      <c r="O80" s="426"/>
      <c r="P80" s="448"/>
      <c r="Q80" s="427"/>
    </row>
    <row r="81" spans="1:17" ht="14.4" customHeight="1" x14ac:dyDescent="0.3">
      <c r="A81" s="422" t="s">
        <v>1691</v>
      </c>
      <c r="B81" s="423" t="s">
        <v>412</v>
      </c>
      <c r="C81" s="423" t="s">
        <v>1758</v>
      </c>
      <c r="D81" s="423" t="s">
        <v>1779</v>
      </c>
      <c r="E81" s="423" t="s">
        <v>1762</v>
      </c>
      <c r="F81" s="426">
        <v>676</v>
      </c>
      <c r="G81" s="426">
        <v>252373.33</v>
      </c>
      <c r="H81" s="423">
        <v>1</v>
      </c>
      <c r="I81" s="423">
        <v>373.33332840236682</v>
      </c>
      <c r="J81" s="426">
        <v>546</v>
      </c>
      <c r="K81" s="426">
        <v>203840</v>
      </c>
      <c r="L81" s="423">
        <v>0.80769231836026423</v>
      </c>
      <c r="M81" s="423">
        <v>373.33333333333331</v>
      </c>
      <c r="N81" s="426">
        <v>364</v>
      </c>
      <c r="O81" s="426">
        <v>135893.33000000002</v>
      </c>
      <c r="P81" s="448">
        <v>0.53846153236556349</v>
      </c>
      <c r="Q81" s="427">
        <v>373.3333241758242</v>
      </c>
    </row>
    <row r="82" spans="1:17" ht="14.4" customHeight="1" x14ac:dyDescent="0.3">
      <c r="A82" s="422" t="s">
        <v>1691</v>
      </c>
      <c r="B82" s="423" t="s">
        <v>412</v>
      </c>
      <c r="C82" s="423" t="s">
        <v>1758</v>
      </c>
      <c r="D82" s="423" t="s">
        <v>1780</v>
      </c>
      <c r="E82" s="423" t="s">
        <v>1781</v>
      </c>
      <c r="F82" s="426">
        <v>285</v>
      </c>
      <c r="G82" s="426">
        <v>53200</v>
      </c>
      <c r="H82" s="423">
        <v>1</v>
      </c>
      <c r="I82" s="423">
        <v>186.66666666666666</v>
      </c>
      <c r="J82" s="426">
        <v>223</v>
      </c>
      <c r="K82" s="426">
        <v>41626.67</v>
      </c>
      <c r="L82" s="423">
        <v>0.78245620300751872</v>
      </c>
      <c r="M82" s="423">
        <v>186.66668161434976</v>
      </c>
      <c r="N82" s="426">
        <v>209</v>
      </c>
      <c r="O82" s="426">
        <v>44122.22</v>
      </c>
      <c r="P82" s="448">
        <v>0.82936503759398494</v>
      </c>
      <c r="Q82" s="427">
        <v>211.1111004784689</v>
      </c>
    </row>
    <row r="83" spans="1:17" ht="14.4" customHeight="1" x14ac:dyDescent="0.3">
      <c r="A83" s="422" t="s">
        <v>1691</v>
      </c>
      <c r="B83" s="423" t="s">
        <v>412</v>
      </c>
      <c r="C83" s="423" t="s">
        <v>1758</v>
      </c>
      <c r="D83" s="423" t="s">
        <v>1782</v>
      </c>
      <c r="E83" s="423" t="s">
        <v>1783</v>
      </c>
      <c r="F83" s="426">
        <v>22</v>
      </c>
      <c r="G83" s="426">
        <v>12833.33</v>
      </c>
      <c r="H83" s="423">
        <v>1</v>
      </c>
      <c r="I83" s="423">
        <v>583.33318181818186</v>
      </c>
      <c r="J83" s="426">
        <v>38</v>
      </c>
      <c r="K83" s="426">
        <v>22166.66</v>
      </c>
      <c r="L83" s="423">
        <v>1.7272726564344563</v>
      </c>
      <c r="M83" s="423">
        <v>583.33315789473681</v>
      </c>
      <c r="N83" s="426">
        <v>42</v>
      </c>
      <c r="O83" s="426">
        <v>24500.009999999995</v>
      </c>
      <c r="P83" s="448">
        <v>1.9090921841797877</v>
      </c>
      <c r="Q83" s="427">
        <v>583.3335714285713</v>
      </c>
    </row>
    <row r="84" spans="1:17" ht="14.4" customHeight="1" x14ac:dyDescent="0.3">
      <c r="A84" s="422" t="s">
        <v>1691</v>
      </c>
      <c r="B84" s="423" t="s">
        <v>412</v>
      </c>
      <c r="C84" s="423" t="s">
        <v>1758</v>
      </c>
      <c r="D84" s="423" t="s">
        <v>1784</v>
      </c>
      <c r="E84" s="423" t="s">
        <v>1785</v>
      </c>
      <c r="F84" s="426">
        <v>54</v>
      </c>
      <c r="G84" s="426">
        <v>25200.010000000002</v>
      </c>
      <c r="H84" s="423">
        <v>1</v>
      </c>
      <c r="I84" s="423">
        <v>466.6668518518519</v>
      </c>
      <c r="J84" s="426">
        <v>82</v>
      </c>
      <c r="K84" s="426">
        <v>38266.67</v>
      </c>
      <c r="L84" s="423">
        <v>1.5185180482071234</v>
      </c>
      <c r="M84" s="423">
        <v>466.66670731707313</v>
      </c>
      <c r="N84" s="426">
        <v>51</v>
      </c>
      <c r="O84" s="426">
        <v>23800</v>
      </c>
      <c r="P84" s="448">
        <v>0.94444406966505168</v>
      </c>
      <c r="Q84" s="427">
        <v>466.66666666666669</v>
      </c>
    </row>
    <row r="85" spans="1:17" ht="14.4" customHeight="1" x14ac:dyDescent="0.3">
      <c r="A85" s="422" t="s">
        <v>1691</v>
      </c>
      <c r="B85" s="423" t="s">
        <v>412</v>
      </c>
      <c r="C85" s="423" t="s">
        <v>1758</v>
      </c>
      <c r="D85" s="423" t="s">
        <v>1786</v>
      </c>
      <c r="E85" s="423" t="s">
        <v>1787</v>
      </c>
      <c r="F85" s="426">
        <v>85</v>
      </c>
      <c r="G85" s="426">
        <v>4250</v>
      </c>
      <c r="H85" s="423">
        <v>1</v>
      </c>
      <c r="I85" s="423">
        <v>50</v>
      </c>
      <c r="J85" s="426">
        <v>78</v>
      </c>
      <c r="K85" s="426">
        <v>3900</v>
      </c>
      <c r="L85" s="423">
        <v>0.91764705882352937</v>
      </c>
      <c r="M85" s="423">
        <v>50</v>
      </c>
      <c r="N85" s="426">
        <v>41</v>
      </c>
      <c r="O85" s="426">
        <v>2050</v>
      </c>
      <c r="P85" s="448">
        <v>0.4823529411764706</v>
      </c>
      <c r="Q85" s="427">
        <v>50</v>
      </c>
    </row>
    <row r="86" spans="1:17" ht="14.4" customHeight="1" x14ac:dyDescent="0.3">
      <c r="A86" s="422" t="s">
        <v>1691</v>
      </c>
      <c r="B86" s="423" t="s">
        <v>412</v>
      </c>
      <c r="C86" s="423" t="s">
        <v>1758</v>
      </c>
      <c r="D86" s="423" t="s">
        <v>1788</v>
      </c>
      <c r="E86" s="423" t="s">
        <v>1789</v>
      </c>
      <c r="F86" s="426">
        <v>160</v>
      </c>
      <c r="G86" s="426">
        <v>16177.78</v>
      </c>
      <c r="H86" s="423">
        <v>1</v>
      </c>
      <c r="I86" s="423">
        <v>101.111125</v>
      </c>
      <c r="J86" s="426">
        <v>204</v>
      </c>
      <c r="K86" s="426">
        <v>20626.659999999996</v>
      </c>
      <c r="L86" s="423">
        <v>1.2749994127748057</v>
      </c>
      <c r="M86" s="423">
        <v>101.11107843137253</v>
      </c>
      <c r="N86" s="426">
        <v>132</v>
      </c>
      <c r="O86" s="426">
        <v>13346.670000000002</v>
      </c>
      <c r="P86" s="448">
        <v>0.8250000927197676</v>
      </c>
      <c r="Q86" s="427">
        <v>101.11113636363638</v>
      </c>
    </row>
    <row r="87" spans="1:17" ht="14.4" customHeight="1" x14ac:dyDescent="0.3">
      <c r="A87" s="422" t="s">
        <v>1691</v>
      </c>
      <c r="B87" s="423" t="s">
        <v>412</v>
      </c>
      <c r="C87" s="423" t="s">
        <v>1758</v>
      </c>
      <c r="D87" s="423" t="s">
        <v>1790</v>
      </c>
      <c r="E87" s="423" t="s">
        <v>1791</v>
      </c>
      <c r="F87" s="426">
        <v>45</v>
      </c>
      <c r="G87" s="426">
        <v>3450</v>
      </c>
      <c r="H87" s="423">
        <v>1</v>
      </c>
      <c r="I87" s="423">
        <v>76.666666666666671</v>
      </c>
      <c r="J87" s="426">
        <v>63</v>
      </c>
      <c r="K87" s="426">
        <v>4829.99</v>
      </c>
      <c r="L87" s="423">
        <v>1.3999971014492754</v>
      </c>
      <c r="M87" s="423">
        <v>76.666507936507927</v>
      </c>
      <c r="N87" s="426">
        <v>30</v>
      </c>
      <c r="O87" s="426">
        <v>2300.0100000000002</v>
      </c>
      <c r="P87" s="448">
        <v>0.6666695652173914</v>
      </c>
      <c r="Q87" s="427">
        <v>76.667000000000002</v>
      </c>
    </row>
    <row r="88" spans="1:17" ht="14.4" customHeight="1" x14ac:dyDescent="0.3">
      <c r="A88" s="422" t="s">
        <v>1691</v>
      </c>
      <c r="B88" s="423" t="s">
        <v>412</v>
      </c>
      <c r="C88" s="423" t="s">
        <v>1758</v>
      </c>
      <c r="D88" s="423" t="s">
        <v>1792</v>
      </c>
      <c r="E88" s="423" t="s">
        <v>1793</v>
      </c>
      <c r="F88" s="426">
        <v>761</v>
      </c>
      <c r="G88" s="426">
        <v>0</v>
      </c>
      <c r="H88" s="423"/>
      <c r="I88" s="423">
        <v>0</v>
      </c>
      <c r="J88" s="426">
        <v>770</v>
      </c>
      <c r="K88" s="426">
        <v>0</v>
      </c>
      <c r="L88" s="423"/>
      <c r="M88" s="423">
        <v>0</v>
      </c>
      <c r="N88" s="426">
        <v>629</v>
      </c>
      <c r="O88" s="426">
        <v>0</v>
      </c>
      <c r="P88" s="448"/>
      <c r="Q88" s="427">
        <v>0</v>
      </c>
    </row>
    <row r="89" spans="1:17" ht="14.4" customHeight="1" x14ac:dyDescent="0.3">
      <c r="A89" s="422" t="s">
        <v>1691</v>
      </c>
      <c r="B89" s="423" t="s">
        <v>412</v>
      </c>
      <c r="C89" s="423" t="s">
        <v>1758</v>
      </c>
      <c r="D89" s="423" t="s">
        <v>1794</v>
      </c>
      <c r="E89" s="423" t="s">
        <v>1795</v>
      </c>
      <c r="F89" s="426">
        <v>235</v>
      </c>
      <c r="G89" s="426">
        <v>71805.55</v>
      </c>
      <c r="H89" s="423">
        <v>1</v>
      </c>
      <c r="I89" s="423">
        <v>305.55553191489361</v>
      </c>
      <c r="J89" s="426">
        <v>248</v>
      </c>
      <c r="K89" s="426">
        <v>75777.77</v>
      </c>
      <c r="L89" s="423">
        <v>1.055319122268404</v>
      </c>
      <c r="M89" s="423">
        <v>305.55552419354842</v>
      </c>
      <c r="N89" s="426">
        <v>203</v>
      </c>
      <c r="O89" s="426">
        <v>62027.8</v>
      </c>
      <c r="P89" s="448">
        <v>0.86383016354585407</v>
      </c>
      <c r="Q89" s="427">
        <v>305.55566502463057</v>
      </c>
    </row>
    <row r="90" spans="1:17" ht="14.4" customHeight="1" x14ac:dyDescent="0.3">
      <c r="A90" s="422" t="s">
        <v>1691</v>
      </c>
      <c r="B90" s="423" t="s">
        <v>412</v>
      </c>
      <c r="C90" s="423" t="s">
        <v>1758</v>
      </c>
      <c r="D90" s="423" t="s">
        <v>1796</v>
      </c>
      <c r="E90" s="423" t="s">
        <v>1797</v>
      </c>
      <c r="F90" s="426">
        <v>163</v>
      </c>
      <c r="G90" s="426">
        <v>0</v>
      </c>
      <c r="H90" s="423"/>
      <c r="I90" s="423">
        <v>0</v>
      </c>
      <c r="J90" s="426">
        <v>178</v>
      </c>
      <c r="K90" s="426">
        <v>4633.33</v>
      </c>
      <c r="L90" s="423"/>
      <c r="M90" s="423">
        <v>26.02994382022472</v>
      </c>
      <c r="N90" s="426">
        <v>99</v>
      </c>
      <c r="O90" s="426">
        <v>3300</v>
      </c>
      <c r="P90" s="448"/>
      <c r="Q90" s="427">
        <v>33.333333333333336</v>
      </c>
    </row>
    <row r="91" spans="1:17" ht="14.4" customHeight="1" x14ac:dyDescent="0.3">
      <c r="A91" s="422" t="s">
        <v>1691</v>
      </c>
      <c r="B91" s="423" t="s">
        <v>412</v>
      </c>
      <c r="C91" s="423" t="s">
        <v>1758</v>
      </c>
      <c r="D91" s="423" t="s">
        <v>1798</v>
      </c>
      <c r="E91" s="423" t="s">
        <v>1799</v>
      </c>
      <c r="F91" s="426">
        <v>210</v>
      </c>
      <c r="G91" s="426">
        <v>95666.67</v>
      </c>
      <c r="H91" s="423">
        <v>1</v>
      </c>
      <c r="I91" s="423">
        <v>455.5555714285714</v>
      </c>
      <c r="J91" s="426">
        <v>233</v>
      </c>
      <c r="K91" s="426">
        <v>106144.45</v>
      </c>
      <c r="L91" s="423">
        <v>1.109523828936452</v>
      </c>
      <c r="M91" s="423">
        <v>455.55557939914161</v>
      </c>
      <c r="N91" s="426">
        <v>265</v>
      </c>
      <c r="O91" s="426">
        <v>120722.23</v>
      </c>
      <c r="P91" s="448">
        <v>1.2619047992367665</v>
      </c>
      <c r="Q91" s="427">
        <v>455.55558490566034</v>
      </c>
    </row>
    <row r="92" spans="1:17" ht="14.4" customHeight="1" x14ac:dyDescent="0.3">
      <c r="A92" s="422" t="s">
        <v>1691</v>
      </c>
      <c r="B92" s="423" t="s">
        <v>412</v>
      </c>
      <c r="C92" s="423" t="s">
        <v>1758</v>
      </c>
      <c r="D92" s="423" t="s">
        <v>1800</v>
      </c>
      <c r="E92" s="423" t="s">
        <v>1801</v>
      </c>
      <c r="F92" s="426">
        <v>253</v>
      </c>
      <c r="G92" s="426">
        <v>19677.78</v>
      </c>
      <c r="H92" s="423">
        <v>1</v>
      </c>
      <c r="I92" s="423">
        <v>77.777786561264818</v>
      </c>
      <c r="J92" s="426">
        <v>259</v>
      </c>
      <c r="K92" s="426">
        <v>20144.45</v>
      </c>
      <c r="L92" s="423">
        <v>1.0237155817373709</v>
      </c>
      <c r="M92" s="423">
        <v>77.777799227799235</v>
      </c>
      <c r="N92" s="426">
        <v>204</v>
      </c>
      <c r="O92" s="426">
        <v>15866.66</v>
      </c>
      <c r="P92" s="448">
        <v>0.80632368082171879</v>
      </c>
      <c r="Q92" s="427">
        <v>77.777745098039219</v>
      </c>
    </row>
    <row r="93" spans="1:17" ht="14.4" customHeight="1" x14ac:dyDescent="0.3">
      <c r="A93" s="422" t="s">
        <v>1691</v>
      </c>
      <c r="B93" s="423" t="s">
        <v>412</v>
      </c>
      <c r="C93" s="423" t="s">
        <v>1758</v>
      </c>
      <c r="D93" s="423" t="s">
        <v>1802</v>
      </c>
      <c r="E93" s="423" t="s">
        <v>1803</v>
      </c>
      <c r="F93" s="426"/>
      <c r="G93" s="426"/>
      <c r="H93" s="423"/>
      <c r="I93" s="423"/>
      <c r="J93" s="426">
        <v>0</v>
      </c>
      <c r="K93" s="426">
        <v>0</v>
      </c>
      <c r="L93" s="423"/>
      <c r="M93" s="423"/>
      <c r="N93" s="426"/>
      <c r="O93" s="426"/>
      <c r="P93" s="448"/>
      <c r="Q93" s="427"/>
    </row>
    <row r="94" spans="1:17" ht="14.4" customHeight="1" x14ac:dyDescent="0.3">
      <c r="A94" s="422" t="s">
        <v>1691</v>
      </c>
      <c r="B94" s="423" t="s">
        <v>412</v>
      </c>
      <c r="C94" s="423" t="s">
        <v>1758</v>
      </c>
      <c r="D94" s="423" t="s">
        <v>1804</v>
      </c>
      <c r="E94" s="423" t="s">
        <v>1805</v>
      </c>
      <c r="F94" s="426">
        <v>8</v>
      </c>
      <c r="G94" s="426">
        <v>2160</v>
      </c>
      <c r="H94" s="423">
        <v>1</v>
      </c>
      <c r="I94" s="423">
        <v>270</v>
      </c>
      <c r="J94" s="426">
        <v>1</v>
      </c>
      <c r="K94" s="426">
        <v>270</v>
      </c>
      <c r="L94" s="423">
        <v>0.125</v>
      </c>
      <c r="M94" s="423">
        <v>270</v>
      </c>
      <c r="N94" s="426">
        <v>1</v>
      </c>
      <c r="O94" s="426">
        <v>270</v>
      </c>
      <c r="P94" s="448">
        <v>0.125</v>
      </c>
      <c r="Q94" s="427">
        <v>270</v>
      </c>
    </row>
    <row r="95" spans="1:17" ht="14.4" customHeight="1" x14ac:dyDescent="0.3">
      <c r="A95" s="422" t="s">
        <v>1691</v>
      </c>
      <c r="B95" s="423" t="s">
        <v>412</v>
      </c>
      <c r="C95" s="423" t="s">
        <v>1758</v>
      </c>
      <c r="D95" s="423" t="s">
        <v>1806</v>
      </c>
      <c r="E95" s="423" t="s">
        <v>1807</v>
      </c>
      <c r="F95" s="426">
        <v>466</v>
      </c>
      <c r="G95" s="426">
        <v>41422.229999999996</v>
      </c>
      <c r="H95" s="423">
        <v>1</v>
      </c>
      <c r="I95" s="423">
        <v>88.888905579399136</v>
      </c>
      <c r="J95" s="426">
        <v>416</v>
      </c>
      <c r="K95" s="426">
        <v>36977.79</v>
      </c>
      <c r="L95" s="423">
        <v>0.89270399010386459</v>
      </c>
      <c r="M95" s="423">
        <v>88.888918269230771</v>
      </c>
      <c r="N95" s="426">
        <v>385</v>
      </c>
      <c r="O95" s="426">
        <v>36361.11</v>
      </c>
      <c r="P95" s="448">
        <v>0.87781633195508801</v>
      </c>
      <c r="Q95" s="427">
        <v>94.444441558441554</v>
      </c>
    </row>
    <row r="96" spans="1:17" ht="14.4" customHeight="1" x14ac:dyDescent="0.3">
      <c r="A96" s="422" t="s">
        <v>1691</v>
      </c>
      <c r="B96" s="423" t="s">
        <v>412</v>
      </c>
      <c r="C96" s="423" t="s">
        <v>1758</v>
      </c>
      <c r="D96" s="423" t="s">
        <v>1808</v>
      </c>
      <c r="E96" s="423" t="s">
        <v>1809</v>
      </c>
      <c r="F96" s="426">
        <v>214</v>
      </c>
      <c r="G96" s="426">
        <v>9273.33</v>
      </c>
      <c r="H96" s="423">
        <v>1</v>
      </c>
      <c r="I96" s="423">
        <v>43.333317757009347</v>
      </c>
      <c r="J96" s="426">
        <v>191</v>
      </c>
      <c r="K96" s="426">
        <v>8276.67</v>
      </c>
      <c r="L96" s="423">
        <v>0.89252404476061997</v>
      </c>
      <c r="M96" s="423">
        <v>43.333350785340315</v>
      </c>
      <c r="N96" s="426">
        <v>121</v>
      </c>
      <c r="O96" s="426">
        <v>5243.34</v>
      </c>
      <c r="P96" s="448">
        <v>0.56542148289772931</v>
      </c>
      <c r="Q96" s="427">
        <v>43.33338842975207</v>
      </c>
    </row>
    <row r="97" spans="1:17" ht="14.4" customHeight="1" x14ac:dyDescent="0.3">
      <c r="A97" s="422" t="s">
        <v>1691</v>
      </c>
      <c r="B97" s="423" t="s">
        <v>412</v>
      </c>
      <c r="C97" s="423" t="s">
        <v>1758</v>
      </c>
      <c r="D97" s="423" t="s">
        <v>1810</v>
      </c>
      <c r="E97" s="423" t="s">
        <v>1811</v>
      </c>
      <c r="F97" s="426">
        <v>4</v>
      </c>
      <c r="G97" s="426">
        <v>386.66</v>
      </c>
      <c r="H97" s="423">
        <v>1</v>
      </c>
      <c r="I97" s="423">
        <v>96.665000000000006</v>
      </c>
      <c r="J97" s="426">
        <v>1</v>
      </c>
      <c r="K97" s="426">
        <v>96.67</v>
      </c>
      <c r="L97" s="423">
        <v>0.25001293125743546</v>
      </c>
      <c r="M97" s="423">
        <v>96.67</v>
      </c>
      <c r="N97" s="426"/>
      <c r="O97" s="426"/>
      <c r="P97" s="448"/>
      <c r="Q97" s="427"/>
    </row>
    <row r="98" spans="1:17" ht="14.4" customHeight="1" x14ac:dyDescent="0.3">
      <c r="A98" s="422" t="s">
        <v>1691</v>
      </c>
      <c r="B98" s="423" t="s">
        <v>412</v>
      </c>
      <c r="C98" s="423" t="s">
        <v>1758</v>
      </c>
      <c r="D98" s="423" t="s">
        <v>1812</v>
      </c>
      <c r="E98" s="423" t="s">
        <v>1813</v>
      </c>
      <c r="F98" s="426"/>
      <c r="G98" s="426"/>
      <c r="H98" s="423"/>
      <c r="I98" s="423"/>
      <c r="J98" s="426">
        <v>5</v>
      </c>
      <c r="K98" s="426">
        <v>700</v>
      </c>
      <c r="L98" s="423"/>
      <c r="M98" s="423">
        <v>140</v>
      </c>
      <c r="N98" s="426">
        <v>5</v>
      </c>
      <c r="O98" s="426">
        <v>977.78000000000009</v>
      </c>
      <c r="P98" s="448"/>
      <c r="Q98" s="427">
        <v>195.55600000000001</v>
      </c>
    </row>
    <row r="99" spans="1:17" ht="14.4" customHeight="1" x14ac:dyDescent="0.3">
      <c r="A99" s="422" t="s">
        <v>1691</v>
      </c>
      <c r="B99" s="423" t="s">
        <v>412</v>
      </c>
      <c r="C99" s="423" t="s">
        <v>1758</v>
      </c>
      <c r="D99" s="423" t="s">
        <v>1814</v>
      </c>
      <c r="E99" s="423" t="s">
        <v>1815</v>
      </c>
      <c r="F99" s="426">
        <v>11</v>
      </c>
      <c r="G99" s="426">
        <v>1283.33</v>
      </c>
      <c r="H99" s="423">
        <v>1</v>
      </c>
      <c r="I99" s="423">
        <v>116.66636363636363</v>
      </c>
      <c r="J99" s="426">
        <v>3</v>
      </c>
      <c r="K99" s="426">
        <v>350</v>
      </c>
      <c r="L99" s="423">
        <v>0.27272798111163926</v>
      </c>
      <c r="M99" s="423">
        <v>116.66666666666667</v>
      </c>
      <c r="N99" s="426"/>
      <c r="O99" s="426"/>
      <c r="P99" s="448"/>
      <c r="Q99" s="427"/>
    </row>
    <row r="100" spans="1:17" ht="14.4" customHeight="1" x14ac:dyDescent="0.3">
      <c r="A100" s="422" t="s">
        <v>1691</v>
      </c>
      <c r="B100" s="423" t="s">
        <v>412</v>
      </c>
      <c r="C100" s="423" t="s">
        <v>1758</v>
      </c>
      <c r="D100" s="423" t="s">
        <v>1816</v>
      </c>
      <c r="E100" s="423" t="s">
        <v>1817</v>
      </c>
      <c r="F100" s="426">
        <v>8</v>
      </c>
      <c r="G100" s="426">
        <v>391.11</v>
      </c>
      <c r="H100" s="423">
        <v>1</v>
      </c>
      <c r="I100" s="423">
        <v>48.888750000000002</v>
      </c>
      <c r="J100" s="426">
        <v>26</v>
      </c>
      <c r="K100" s="426">
        <v>1271.1200000000001</v>
      </c>
      <c r="L100" s="423">
        <v>3.2500319603180694</v>
      </c>
      <c r="M100" s="423">
        <v>48.889230769230771</v>
      </c>
      <c r="N100" s="426">
        <v>11</v>
      </c>
      <c r="O100" s="426">
        <v>537.78</v>
      </c>
      <c r="P100" s="448">
        <v>1.3750095880954205</v>
      </c>
      <c r="Q100" s="427">
        <v>48.889090909090903</v>
      </c>
    </row>
    <row r="101" spans="1:17" ht="14.4" customHeight="1" x14ac:dyDescent="0.3">
      <c r="A101" s="422" t="s">
        <v>1691</v>
      </c>
      <c r="B101" s="423" t="s">
        <v>412</v>
      </c>
      <c r="C101" s="423" t="s">
        <v>1758</v>
      </c>
      <c r="D101" s="423" t="s">
        <v>1818</v>
      </c>
      <c r="E101" s="423" t="s">
        <v>1819</v>
      </c>
      <c r="F101" s="426">
        <v>2</v>
      </c>
      <c r="G101" s="426">
        <v>655.56</v>
      </c>
      <c r="H101" s="423">
        <v>1</v>
      </c>
      <c r="I101" s="423">
        <v>327.78</v>
      </c>
      <c r="J101" s="426">
        <v>3</v>
      </c>
      <c r="K101" s="426">
        <v>983.33999999999992</v>
      </c>
      <c r="L101" s="423">
        <v>1.5</v>
      </c>
      <c r="M101" s="423">
        <v>327.78</v>
      </c>
      <c r="N101" s="426"/>
      <c r="O101" s="426"/>
      <c r="P101" s="448"/>
      <c r="Q101" s="427"/>
    </row>
    <row r="102" spans="1:17" ht="14.4" customHeight="1" x14ac:dyDescent="0.3">
      <c r="A102" s="422" t="s">
        <v>1691</v>
      </c>
      <c r="B102" s="423" t="s">
        <v>412</v>
      </c>
      <c r="C102" s="423" t="s">
        <v>1758</v>
      </c>
      <c r="D102" s="423" t="s">
        <v>1820</v>
      </c>
      <c r="E102" s="423" t="s">
        <v>1821</v>
      </c>
      <c r="F102" s="426">
        <v>7</v>
      </c>
      <c r="G102" s="426">
        <v>2045.5400000000002</v>
      </c>
      <c r="H102" s="423">
        <v>1</v>
      </c>
      <c r="I102" s="423">
        <v>292.22000000000003</v>
      </c>
      <c r="J102" s="426">
        <v>9</v>
      </c>
      <c r="K102" s="426">
        <v>2630</v>
      </c>
      <c r="L102" s="423">
        <v>1.2857240630835867</v>
      </c>
      <c r="M102" s="423">
        <v>292.22222222222223</v>
      </c>
      <c r="N102" s="426">
        <v>2</v>
      </c>
      <c r="O102" s="426">
        <v>584.44000000000005</v>
      </c>
      <c r="P102" s="448">
        <v>0.2857142857142857</v>
      </c>
      <c r="Q102" s="427">
        <v>292.22000000000003</v>
      </c>
    </row>
    <row r="103" spans="1:17" ht="14.4" customHeight="1" x14ac:dyDescent="0.3">
      <c r="A103" s="422" t="s">
        <v>1691</v>
      </c>
      <c r="B103" s="423" t="s">
        <v>412</v>
      </c>
      <c r="C103" s="423" t="s">
        <v>1758</v>
      </c>
      <c r="D103" s="423" t="s">
        <v>1822</v>
      </c>
      <c r="E103" s="423" t="s">
        <v>1823</v>
      </c>
      <c r="F103" s="426"/>
      <c r="G103" s="426"/>
      <c r="H103" s="423"/>
      <c r="I103" s="423"/>
      <c r="J103" s="426"/>
      <c r="K103" s="426"/>
      <c r="L103" s="423"/>
      <c r="M103" s="423"/>
      <c r="N103" s="426">
        <v>0</v>
      </c>
      <c r="O103" s="426">
        <v>0</v>
      </c>
      <c r="P103" s="448"/>
      <c r="Q103" s="427"/>
    </row>
    <row r="104" spans="1:17" ht="14.4" customHeight="1" x14ac:dyDescent="0.3">
      <c r="A104" s="422" t="s">
        <v>1691</v>
      </c>
      <c r="B104" s="423" t="s">
        <v>412</v>
      </c>
      <c r="C104" s="423" t="s">
        <v>1758</v>
      </c>
      <c r="D104" s="423" t="s">
        <v>1824</v>
      </c>
      <c r="E104" s="423" t="s">
        <v>1825</v>
      </c>
      <c r="F104" s="426"/>
      <c r="G104" s="426"/>
      <c r="H104" s="423"/>
      <c r="I104" s="423"/>
      <c r="J104" s="426">
        <v>1</v>
      </c>
      <c r="K104" s="426">
        <v>358.89</v>
      </c>
      <c r="L104" s="423"/>
      <c r="M104" s="423">
        <v>358.89</v>
      </c>
      <c r="N104" s="426"/>
      <c r="O104" s="426"/>
      <c r="P104" s="448"/>
      <c r="Q104" s="427"/>
    </row>
    <row r="105" spans="1:17" ht="14.4" customHeight="1" x14ac:dyDescent="0.3">
      <c r="A105" s="422" t="s">
        <v>1691</v>
      </c>
      <c r="B105" s="423" t="s">
        <v>1683</v>
      </c>
      <c r="C105" s="423" t="s">
        <v>1692</v>
      </c>
      <c r="D105" s="423" t="s">
        <v>1694</v>
      </c>
      <c r="E105" s="423"/>
      <c r="F105" s="426"/>
      <c r="G105" s="426"/>
      <c r="H105" s="423"/>
      <c r="I105" s="423"/>
      <c r="J105" s="426"/>
      <c r="K105" s="426"/>
      <c r="L105" s="423"/>
      <c r="M105" s="423"/>
      <c r="N105" s="426">
        <v>2</v>
      </c>
      <c r="O105" s="426">
        <v>226</v>
      </c>
      <c r="P105" s="448"/>
      <c r="Q105" s="427">
        <v>113</v>
      </c>
    </row>
    <row r="106" spans="1:17" ht="14.4" customHeight="1" x14ac:dyDescent="0.3">
      <c r="A106" s="422" t="s">
        <v>1691</v>
      </c>
      <c r="B106" s="423" t="s">
        <v>1683</v>
      </c>
      <c r="C106" s="423" t="s">
        <v>1692</v>
      </c>
      <c r="D106" s="423" t="s">
        <v>1705</v>
      </c>
      <c r="E106" s="423"/>
      <c r="F106" s="426">
        <v>2</v>
      </c>
      <c r="G106" s="426">
        <v>2344</v>
      </c>
      <c r="H106" s="423">
        <v>1</v>
      </c>
      <c r="I106" s="423">
        <v>1172</v>
      </c>
      <c r="J106" s="426"/>
      <c r="K106" s="426"/>
      <c r="L106" s="423"/>
      <c r="M106" s="423"/>
      <c r="N106" s="426"/>
      <c r="O106" s="426"/>
      <c r="P106" s="448"/>
      <c r="Q106" s="427"/>
    </row>
    <row r="107" spans="1:17" ht="14.4" customHeight="1" x14ac:dyDescent="0.3">
      <c r="A107" s="422" t="s">
        <v>1691</v>
      </c>
      <c r="B107" s="423" t="s">
        <v>1683</v>
      </c>
      <c r="C107" s="423" t="s">
        <v>1692</v>
      </c>
      <c r="D107" s="423" t="s">
        <v>1706</v>
      </c>
      <c r="E107" s="423"/>
      <c r="F107" s="426">
        <v>4</v>
      </c>
      <c r="G107" s="426">
        <v>3200</v>
      </c>
      <c r="H107" s="423">
        <v>1</v>
      </c>
      <c r="I107" s="423">
        <v>800</v>
      </c>
      <c r="J107" s="426"/>
      <c r="K107" s="426"/>
      <c r="L107" s="423"/>
      <c r="M107" s="423"/>
      <c r="N107" s="426">
        <v>2</v>
      </c>
      <c r="O107" s="426">
        <v>1600</v>
      </c>
      <c r="P107" s="448">
        <v>0.5</v>
      </c>
      <c r="Q107" s="427">
        <v>800</v>
      </c>
    </row>
    <row r="108" spans="1:17" ht="14.4" customHeight="1" x14ac:dyDescent="0.3">
      <c r="A108" s="422" t="s">
        <v>1691</v>
      </c>
      <c r="B108" s="423" t="s">
        <v>1683</v>
      </c>
      <c r="C108" s="423" t="s">
        <v>1692</v>
      </c>
      <c r="D108" s="423" t="s">
        <v>1717</v>
      </c>
      <c r="E108" s="423"/>
      <c r="F108" s="426"/>
      <c r="G108" s="426"/>
      <c r="H108" s="423"/>
      <c r="I108" s="423"/>
      <c r="J108" s="426">
        <v>1</v>
      </c>
      <c r="K108" s="426">
        <v>679</v>
      </c>
      <c r="L108" s="423"/>
      <c r="M108" s="423">
        <v>679</v>
      </c>
      <c r="N108" s="426"/>
      <c r="O108" s="426"/>
      <c r="P108" s="448"/>
      <c r="Q108" s="427"/>
    </row>
    <row r="109" spans="1:17" ht="14.4" customHeight="1" x14ac:dyDescent="0.3">
      <c r="A109" s="422" t="s">
        <v>1691</v>
      </c>
      <c r="B109" s="423" t="s">
        <v>1683</v>
      </c>
      <c r="C109" s="423" t="s">
        <v>1758</v>
      </c>
      <c r="D109" s="423" t="s">
        <v>1759</v>
      </c>
      <c r="E109" s="423" t="s">
        <v>1760</v>
      </c>
      <c r="F109" s="426">
        <v>6</v>
      </c>
      <c r="G109" s="426">
        <v>2653.3200000000006</v>
      </c>
      <c r="H109" s="423">
        <v>1</v>
      </c>
      <c r="I109" s="423">
        <v>442.22000000000008</v>
      </c>
      <c r="J109" s="426">
        <v>15</v>
      </c>
      <c r="K109" s="426">
        <v>6633.33</v>
      </c>
      <c r="L109" s="423">
        <v>2.5000113065894798</v>
      </c>
      <c r="M109" s="423">
        <v>442.22199999999998</v>
      </c>
      <c r="N109" s="426">
        <v>40</v>
      </c>
      <c r="O109" s="426">
        <v>19022.22</v>
      </c>
      <c r="P109" s="448">
        <v>7.1692144181629045</v>
      </c>
      <c r="Q109" s="427">
        <v>475.55550000000005</v>
      </c>
    </row>
    <row r="110" spans="1:17" ht="14.4" customHeight="1" x14ac:dyDescent="0.3">
      <c r="A110" s="422" t="s">
        <v>1691</v>
      </c>
      <c r="B110" s="423" t="s">
        <v>1683</v>
      </c>
      <c r="C110" s="423" t="s">
        <v>1758</v>
      </c>
      <c r="D110" s="423" t="s">
        <v>1761</v>
      </c>
      <c r="E110" s="423" t="s">
        <v>1762</v>
      </c>
      <c r="F110" s="426">
        <v>664</v>
      </c>
      <c r="G110" s="426">
        <v>271502.22000000003</v>
      </c>
      <c r="H110" s="423">
        <v>1</v>
      </c>
      <c r="I110" s="423">
        <v>408.88888554216874</v>
      </c>
      <c r="J110" s="426">
        <v>586</v>
      </c>
      <c r="K110" s="426">
        <v>266955.55</v>
      </c>
      <c r="L110" s="423">
        <v>0.98325365442684021</v>
      </c>
      <c r="M110" s="423">
        <v>455.55554607508532</v>
      </c>
      <c r="N110" s="426">
        <v>442</v>
      </c>
      <c r="O110" s="426">
        <v>201355.56</v>
      </c>
      <c r="P110" s="448">
        <v>0.74163504077425213</v>
      </c>
      <c r="Q110" s="427">
        <v>455.55556561085973</v>
      </c>
    </row>
    <row r="111" spans="1:17" ht="14.4" customHeight="1" x14ac:dyDescent="0.3">
      <c r="A111" s="422" t="s">
        <v>1691</v>
      </c>
      <c r="B111" s="423" t="s">
        <v>1683</v>
      </c>
      <c r="C111" s="423" t="s">
        <v>1758</v>
      </c>
      <c r="D111" s="423" t="s">
        <v>1826</v>
      </c>
      <c r="E111" s="423" t="s">
        <v>1827</v>
      </c>
      <c r="F111" s="426">
        <v>69</v>
      </c>
      <c r="G111" s="426">
        <v>7283.34</v>
      </c>
      <c r="H111" s="423">
        <v>1</v>
      </c>
      <c r="I111" s="423">
        <v>105.55565217391305</v>
      </c>
      <c r="J111" s="426">
        <v>144</v>
      </c>
      <c r="K111" s="426">
        <v>15200</v>
      </c>
      <c r="L111" s="423">
        <v>2.0869546114831929</v>
      </c>
      <c r="M111" s="423">
        <v>105.55555555555556</v>
      </c>
      <c r="N111" s="426">
        <v>87</v>
      </c>
      <c r="O111" s="426">
        <v>9183.34</v>
      </c>
      <c r="P111" s="448">
        <v>1.2608693264353992</v>
      </c>
      <c r="Q111" s="427">
        <v>105.55563218390805</v>
      </c>
    </row>
    <row r="112" spans="1:17" ht="14.4" customHeight="1" x14ac:dyDescent="0.3">
      <c r="A112" s="422" t="s">
        <v>1691</v>
      </c>
      <c r="B112" s="423" t="s">
        <v>1683</v>
      </c>
      <c r="C112" s="423" t="s">
        <v>1758</v>
      </c>
      <c r="D112" s="423" t="s">
        <v>1763</v>
      </c>
      <c r="E112" s="423" t="s">
        <v>1764</v>
      </c>
      <c r="F112" s="426">
        <v>2861</v>
      </c>
      <c r="G112" s="426">
        <v>222522.22999999998</v>
      </c>
      <c r="H112" s="423">
        <v>1</v>
      </c>
      <c r="I112" s="423">
        <v>77.777780496329953</v>
      </c>
      <c r="J112" s="426">
        <v>2889</v>
      </c>
      <c r="K112" s="426">
        <v>224700</v>
      </c>
      <c r="L112" s="423">
        <v>1.0097867525415327</v>
      </c>
      <c r="M112" s="423">
        <v>77.777777777777771</v>
      </c>
      <c r="N112" s="426">
        <v>3291</v>
      </c>
      <c r="O112" s="426">
        <v>255966.67999999996</v>
      </c>
      <c r="P112" s="448">
        <v>1.1502971186294511</v>
      </c>
      <c r="Q112" s="427">
        <v>77.77778182923123</v>
      </c>
    </row>
    <row r="113" spans="1:17" ht="14.4" customHeight="1" x14ac:dyDescent="0.3">
      <c r="A113" s="422" t="s">
        <v>1691</v>
      </c>
      <c r="B113" s="423" t="s">
        <v>1683</v>
      </c>
      <c r="C113" s="423" t="s">
        <v>1758</v>
      </c>
      <c r="D113" s="423" t="s">
        <v>1765</v>
      </c>
      <c r="E113" s="423" t="s">
        <v>1766</v>
      </c>
      <c r="F113" s="426">
        <v>6</v>
      </c>
      <c r="G113" s="426">
        <v>1500</v>
      </c>
      <c r="H113" s="423">
        <v>1</v>
      </c>
      <c r="I113" s="423">
        <v>250</v>
      </c>
      <c r="J113" s="426">
        <v>7</v>
      </c>
      <c r="K113" s="426">
        <v>1750</v>
      </c>
      <c r="L113" s="423">
        <v>1.1666666666666667</v>
      </c>
      <c r="M113" s="423">
        <v>250</v>
      </c>
      <c r="N113" s="426">
        <v>1</v>
      </c>
      <c r="O113" s="426">
        <v>250</v>
      </c>
      <c r="P113" s="448">
        <v>0.16666666666666666</v>
      </c>
      <c r="Q113" s="427">
        <v>250</v>
      </c>
    </row>
    <row r="114" spans="1:17" ht="14.4" customHeight="1" x14ac:dyDescent="0.3">
      <c r="A114" s="422" t="s">
        <v>1691</v>
      </c>
      <c r="B114" s="423" t="s">
        <v>1683</v>
      </c>
      <c r="C114" s="423" t="s">
        <v>1758</v>
      </c>
      <c r="D114" s="423" t="s">
        <v>1769</v>
      </c>
      <c r="E114" s="423" t="s">
        <v>1770</v>
      </c>
      <c r="F114" s="426">
        <v>822</v>
      </c>
      <c r="G114" s="426">
        <v>91333.33</v>
      </c>
      <c r="H114" s="423">
        <v>1</v>
      </c>
      <c r="I114" s="423">
        <v>111.11110705596107</v>
      </c>
      <c r="J114" s="426">
        <v>954</v>
      </c>
      <c r="K114" s="426">
        <v>105999.99</v>
      </c>
      <c r="L114" s="423">
        <v>1.1605838744738641</v>
      </c>
      <c r="M114" s="423">
        <v>111.11110062893083</v>
      </c>
      <c r="N114" s="426">
        <v>1130</v>
      </c>
      <c r="O114" s="426">
        <v>131833.34999999998</v>
      </c>
      <c r="P114" s="448">
        <v>1.4434308920960177</v>
      </c>
      <c r="Q114" s="427">
        <v>116.66668141592918</v>
      </c>
    </row>
    <row r="115" spans="1:17" ht="14.4" customHeight="1" x14ac:dyDescent="0.3">
      <c r="A115" s="422" t="s">
        <v>1691</v>
      </c>
      <c r="B115" s="423" t="s">
        <v>1683</v>
      </c>
      <c r="C115" s="423" t="s">
        <v>1758</v>
      </c>
      <c r="D115" s="423" t="s">
        <v>1771</v>
      </c>
      <c r="E115" s="423" t="s">
        <v>1772</v>
      </c>
      <c r="F115" s="426">
        <v>0</v>
      </c>
      <c r="G115" s="426">
        <v>0</v>
      </c>
      <c r="H115" s="423"/>
      <c r="I115" s="423"/>
      <c r="J115" s="426">
        <v>13</v>
      </c>
      <c r="K115" s="426">
        <v>4550</v>
      </c>
      <c r="L115" s="423"/>
      <c r="M115" s="423">
        <v>350</v>
      </c>
      <c r="N115" s="426">
        <v>2</v>
      </c>
      <c r="O115" s="426">
        <v>777.78</v>
      </c>
      <c r="P115" s="448"/>
      <c r="Q115" s="427">
        <v>388.89</v>
      </c>
    </row>
    <row r="116" spans="1:17" ht="14.4" customHeight="1" x14ac:dyDescent="0.3">
      <c r="A116" s="422" t="s">
        <v>1691</v>
      </c>
      <c r="B116" s="423" t="s">
        <v>1683</v>
      </c>
      <c r="C116" s="423" t="s">
        <v>1758</v>
      </c>
      <c r="D116" s="423" t="s">
        <v>1773</v>
      </c>
      <c r="E116" s="423" t="s">
        <v>1774</v>
      </c>
      <c r="F116" s="426">
        <v>1507</v>
      </c>
      <c r="G116" s="426">
        <v>387371.11</v>
      </c>
      <c r="H116" s="423">
        <v>1</v>
      </c>
      <c r="I116" s="423">
        <v>257.04785003317846</v>
      </c>
      <c r="J116" s="426">
        <v>1325</v>
      </c>
      <c r="K116" s="426">
        <v>356277.78</v>
      </c>
      <c r="L116" s="423">
        <v>0.91973244984635028</v>
      </c>
      <c r="M116" s="423">
        <v>268.88889056603773</v>
      </c>
      <c r="N116" s="426">
        <v>1205</v>
      </c>
      <c r="O116" s="426">
        <v>361500</v>
      </c>
      <c r="P116" s="448">
        <v>0.93321363072222918</v>
      </c>
      <c r="Q116" s="427">
        <v>300</v>
      </c>
    </row>
    <row r="117" spans="1:17" ht="14.4" customHeight="1" x14ac:dyDescent="0.3">
      <c r="A117" s="422" t="s">
        <v>1691</v>
      </c>
      <c r="B117" s="423" t="s">
        <v>1683</v>
      </c>
      <c r="C117" s="423" t="s">
        <v>1758</v>
      </c>
      <c r="D117" s="423" t="s">
        <v>1775</v>
      </c>
      <c r="E117" s="423" t="s">
        <v>1776</v>
      </c>
      <c r="F117" s="426">
        <v>727</v>
      </c>
      <c r="G117" s="426">
        <v>214061.1</v>
      </c>
      <c r="H117" s="423">
        <v>1</v>
      </c>
      <c r="I117" s="423">
        <v>294.44442916093539</v>
      </c>
      <c r="J117" s="426">
        <v>455</v>
      </c>
      <c r="K117" s="426">
        <v>133972.22999999998</v>
      </c>
      <c r="L117" s="423">
        <v>0.62585976620693806</v>
      </c>
      <c r="M117" s="423">
        <v>294.4444615384615</v>
      </c>
      <c r="N117" s="426">
        <v>294</v>
      </c>
      <c r="O117" s="426">
        <v>86566.66</v>
      </c>
      <c r="P117" s="448">
        <v>0.40440164046620336</v>
      </c>
      <c r="Q117" s="427">
        <v>294.44442176870751</v>
      </c>
    </row>
    <row r="118" spans="1:17" ht="14.4" customHeight="1" x14ac:dyDescent="0.3">
      <c r="A118" s="422" t="s">
        <v>1691</v>
      </c>
      <c r="B118" s="423" t="s">
        <v>1683</v>
      </c>
      <c r="C118" s="423" t="s">
        <v>1758</v>
      </c>
      <c r="D118" s="423" t="s">
        <v>1777</v>
      </c>
      <c r="E118" s="423" t="s">
        <v>1778</v>
      </c>
      <c r="F118" s="426"/>
      <c r="G118" s="426"/>
      <c r="H118" s="423"/>
      <c r="I118" s="423"/>
      <c r="J118" s="426">
        <v>7</v>
      </c>
      <c r="K118" s="426">
        <v>77.77</v>
      </c>
      <c r="L118" s="423"/>
      <c r="M118" s="423">
        <v>11.11</v>
      </c>
      <c r="N118" s="426">
        <v>2</v>
      </c>
      <c r="O118" s="426">
        <v>66.66</v>
      </c>
      <c r="P118" s="448"/>
      <c r="Q118" s="427">
        <v>33.33</v>
      </c>
    </row>
    <row r="119" spans="1:17" ht="14.4" customHeight="1" x14ac:dyDescent="0.3">
      <c r="A119" s="422" t="s">
        <v>1691</v>
      </c>
      <c r="B119" s="423" t="s">
        <v>1683</v>
      </c>
      <c r="C119" s="423" t="s">
        <v>1758</v>
      </c>
      <c r="D119" s="423" t="s">
        <v>1779</v>
      </c>
      <c r="E119" s="423" t="s">
        <v>1762</v>
      </c>
      <c r="F119" s="426">
        <v>610</v>
      </c>
      <c r="G119" s="426">
        <v>227733.33000000005</v>
      </c>
      <c r="H119" s="423">
        <v>1</v>
      </c>
      <c r="I119" s="423">
        <v>373.33332786885251</v>
      </c>
      <c r="J119" s="426">
        <v>857</v>
      </c>
      <c r="K119" s="426">
        <v>319946.67</v>
      </c>
      <c r="L119" s="423">
        <v>1.4049180679876763</v>
      </c>
      <c r="M119" s="423">
        <v>373.33333722287045</v>
      </c>
      <c r="N119" s="426">
        <v>655</v>
      </c>
      <c r="O119" s="426">
        <v>244533.33000000002</v>
      </c>
      <c r="P119" s="448">
        <v>1.0737704928830574</v>
      </c>
      <c r="Q119" s="427">
        <v>373.33332824427481</v>
      </c>
    </row>
    <row r="120" spans="1:17" ht="14.4" customHeight="1" x14ac:dyDescent="0.3">
      <c r="A120" s="422" t="s">
        <v>1691</v>
      </c>
      <c r="B120" s="423" t="s">
        <v>1683</v>
      </c>
      <c r="C120" s="423" t="s">
        <v>1758</v>
      </c>
      <c r="D120" s="423" t="s">
        <v>1780</v>
      </c>
      <c r="E120" s="423" t="s">
        <v>1781</v>
      </c>
      <c r="F120" s="426">
        <v>37</v>
      </c>
      <c r="G120" s="426">
        <v>6906.67</v>
      </c>
      <c r="H120" s="423">
        <v>1</v>
      </c>
      <c r="I120" s="423">
        <v>186.66675675675677</v>
      </c>
      <c r="J120" s="426">
        <v>52</v>
      </c>
      <c r="K120" s="426">
        <v>9706.66</v>
      </c>
      <c r="L120" s="423">
        <v>1.4054037618707713</v>
      </c>
      <c r="M120" s="423">
        <v>186.66653846153847</v>
      </c>
      <c r="N120" s="426">
        <v>55</v>
      </c>
      <c r="O120" s="426">
        <v>11611.109999999999</v>
      </c>
      <c r="P120" s="448">
        <v>1.6811444589071143</v>
      </c>
      <c r="Q120" s="427">
        <v>211.11109090909088</v>
      </c>
    </row>
    <row r="121" spans="1:17" ht="14.4" customHeight="1" x14ac:dyDescent="0.3">
      <c r="A121" s="422" t="s">
        <v>1691</v>
      </c>
      <c r="B121" s="423" t="s">
        <v>1683</v>
      </c>
      <c r="C121" s="423" t="s">
        <v>1758</v>
      </c>
      <c r="D121" s="423" t="s">
        <v>1782</v>
      </c>
      <c r="E121" s="423" t="s">
        <v>1783</v>
      </c>
      <c r="F121" s="426">
        <v>29</v>
      </c>
      <c r="G121" s="426">
        <v>16916.66</v>
      </c>
      <c r="H121" s="423">
        <v>1</v>
      </c>
      <c r="I121" s="423">
        <v>583.33310344827589</v>
      </c>
      <c r="J121" s="426">
        <v>29</v>
      </c>
      <c r="K121" s="426">
        <v>16916.669999999998</v>
      </c>
      <c r="L121" s="423">
        <v>1.0000005911332377</v>
      </c>
      <c r="M121" s="423">
        <v>583.333448275862</v>
      </c>
      <c r="N121" s="426">
        <v>44</v>
      </c>
      <c r="O121" s="426">
        <v>25666.660000000003</v>
      </c>
      <c r="P121" s="448">
        <v>1.5172415831493926</v>
      </c>
      <c r="Q121" s="427">
        <v>583.33318181818186</v>
      </c>
    </row>
    <row r="122" spans="1:17" ht="14.4" customHeight="1" x14ac:dyDescent="0.3">
      <c r="A122" s="422" t="s">
        <v>1691</v>
      </c>
      <c r="B122" s="423" t="s">
        <v>1683</v>
      </c>
      <c r="C122" s="423" t="s">
        <v>1758</v>
      </c>
      <c r="D122" s="423" t="s">
        <v>1784</v>
      </c>
      <c r="E122" s="423" t="s">
        <v>1785</v>
      </c>
      <c r="F122" s="426">
        <v>151</v>
      </c>
      <c r="G122" s="426">
        <v>70466.66</v>
      </c>
      <c r="H122" s="423">
        <v>1</v>
      </c>
      <c r="I122" s="423">
        <v>466.66662251655629</v>
      </c>
      <c r="J122" s="426">
        <v>193</v>
      </c>
      <c r="K122" s="426">
        <v>90066.67</v>
      </c>
      <c r="L122" s="423">
        <v>1.2781458635899585</v>
      </c>
      <c r="M122" s="423">
        <v>466.66668393782385</v>
      </c>
      <c r="N122" s="426">
        <v>239</v>
      </c>
      <c r="O122" s="426">
        <v>111533.33</v>
      </c>
      <c r="P122" s="448">
        <v>1.5827815593927681</v>
      </c>
      <c r="Q122" s="427">
        <v>466.66665271966525</v>
      </c>
    </row>
    <row r="123" spans="1:17" ht="14.4" customHeight="1" x14ac:dyDescent="0.3">
      <c r="A123" s="422" t="s">
        <v>1691</v>
      </c>
      <c r="B123" s="423" t="s">
        <v>1683</v>
      </c>
      <c r="C123" s="423" t="s">
        <v>1758</v>
      </c>
      <c r="D123" s="423" t="s">
        <v>1786</v>
      </c>
      <c r="E123" s="423" t="s">
        <v>1787</v>
      </c>
      <c r="F123" s="426">
        <v>64</v>
      </c>
      <c r="G123" s="426">
        <v>3200</v>
      </c>
      <c r="H123" s="423">
        <v>1</v>
      </c>
      <c r="I123" s="423">
        <v>50</v>
      </c>
      <c r="J123" s="426">
        <v>50</v>
      </c>
      <c r="K123" s="426">
        <v>2500</v>
      </c>
      <c r="L123" s="423">
        <v>0.78125</v>
      </c>
      <c r="M123" s="423">
        <v>50</v>
      </c>
      <c r="N123" s="426">
        <v>72</v>
      </c>
      <c r="O123" s="426">
        <v>3600</v>
      </c>
      <c r="P123" s="448">
        <v>1.125</v>
      </c>
      <c r="Q123" s="427">
        <v>50</v>
      </c>
    </row>
    <row r="124" spans="1:17" ht="14.4" customHeight="1" x14ac:dyDescent="0.3">
      <c r="A124" s="422" t="s">
        <v>1691</v>
      </c>
      <c r="B124" s="423" t="s">
        <v>1683</v>
      </c>
      <c r="C124" s="423" t="s">
        <v>1758</v>
      </c>
      <c r="D124" s="423" t="s">
        <v>1788</v>
      </c>
      <c r="E124" s="423" t="s">
        <v>1789</v>
      </c>
      <c r="F124" s="426">
        <v>9</v>
      </c>
      <c r="G124" s="426">
        <v>910</v>
      </c>
      <c r="H124" s="423">
        <v>1</v>
      </c>
      <c r="I124" s="423">
        <v>101.11111111111111</v>
      </c>
      <c r="J124" s="426">
        <v>20</v>
      </c>
      <c r="K124" s="426">
        <v>2022.22</v>
      </c>
      <c r="L124" s="423">
        <v>2.2222197802197803</v>
      </c>
      <c r="M124" s="423">
        <v>101.111</v>
      </c>
      <c r="N124" s="426">
        <v>14</v>
      </c>
      <c r="O124" s="426">
        <v>1415.55</v>
      </c>
      <c r="P124" s="448">
        <v>1.5555494505494505</v>
      </c>
      <c r="Q124" s="427">
        <v>101.11071428571428</v>
      </c>
    </row>
    <row r="125" spans="1:17" ht="14.4" customHeight="1" x14ac:dyDescent="0.3">
      <c r="A125" s="422" t="s">
        <v>1691</v>
      </c>
      <c r="B125" s="423" t="s">
        <v>1683</v>
      </c>
      <c r="C125" s="423" t="s">
        <v>1758</v>
      </c>
      <c r="D125" s="423" t="s">
        <v>1790</v>
      </c>
      <c r="E125" s="423" t="s">
        <v>1791</v>
      </c>
      <c r="F125" s="426"/>
      <c r="G125" s="426"/>
      <c r="H125" s="423"/>
      <c r="I125" s="423"/>
      <c r="J125" s="426">
        <v>1</v>
      </c>
      <c r="K125" s="426">
        <v>76.67</v>
      </c>
      <c r="L125" s="423"/>
      <c r="M125" s="423">
        <v>76.67</v>
      </c>
      <c r="N125" s="426">
        <v>4</v>
      </c>
      <c r="O125" s="426">
        <v>306.67</v>
      </c>
      <c r="P125" s="448"/>
      <c r="Q125" s="427">
        <v>76.667500000000004</v>
      </c>
    </row>
    <row r="126" spans="1:17" ht="14.4" customHeight="1" x14ac:dyDescent="0.3">
      <c r="A126" s="422" t="s">
        <v>1691</v>
      </c>
      <c r="B126" s="423" t="s">
        <v>1683</v>
      </c>
      <c r="C126" s="423" t="s">
        <v>1758</v>
      </c>
      <c r="D126" s="423" t="s">
        <v>1828</v>
      </c>
      <c r="E126" s="423" t="s">
        <v>1829</v>
      </c>
      <c r="F126" s="426">
        <v>1</v>
      </c>
      <c r="G126" s="426">
        <v>0</v>
      </c>
      <c r="H126" s="423"/>
      <c r="I126" s="423">
        <v>0</v>
      </c>
      <c r="J126" s="426"/>
      <c r="K126" s="426"/>
      <c r="L126" s="423"/>
      <c r="M126" s="423"/>
      <c r="N126" s="426"/>
      <c r="O126" s="426"/>
      <c r="P126" s="448"/>
      <c r="Q126" s="427"/>
    </row>
    <row r="127" spans="1:17" ht="14.4" customHeight="1" x14ac:dyDescent="0.3">
      <c r="A127" s="422" t="s">
        <v>1691</v>
      </c>
      <c r="B127" s="423" t="s">
        <v>1683</v>
      </c>
      <c r="C127" s="423" t="s">
        <v>1758</v>
      </c>
      <c r="D127" s="423" t="s">
        <v>1792</v>
      </c>
      <c r="E127" s="423" t="s">
        <v>1793</v>
      </c>
      <c r="F127" s="426">
        <v>3</v>
      </c>
      <c r="G127" s="426">
        <v>0</v>
      </c>
      <c r="H127" s="423"/>
      <c r="I127" s="423">
        <v>0</v>
      </c>
      <c r="J127" s="426">
        <v>1</v>
      </c>
      <c r="K127" s="426">
        <v>0</v>
      </c>
      <c r="L127" s="423"/>
      <c r="M127" s="423">
        <v>0</v>
      </c>
      <c r="N127" s="426">
        <v>2</v>
      </c>
      <c r="O127" s="426">
        <v>0</v>
      </c>
      <c r="P127" s="448"/>
      <c r="Q127" s="427">
        <v>0</v>
      </c>
    </row>
    <row r="128" spans="1:17" ht="14.4" customHeight="1" x14ac:dyDescent="0.3">
      <c r="A128" s="422" t="s">
        <v>1691</v>
      </c>
      <c r="B128" s="423" t="s">
        <v>1683</v>
      </c>
      <c r="C128" s="423" t="s">
        <v>1758</v>
      </c>
      <c r="D128" s="423" t="s">
        <v>1794</v>
      </c>
      <c r="E128" s="423" t="s">
        <v>1795</v>
      </c>
      <c r="F128" s="426">
        <v>436</v>
      </c>
      <c r="G128" s="426">
        <v>133222.22</v>
      </c>
      <c r="H128" s="423">
        <v>1</v>
      </c>
      <c r="I128" s="423">
        <v>305.55555045871557</v>
      </c>
      <c r="J128" s="426">
        <v>415</v>
      </c>
      <c r="K128" s="426">
        <v>126805.55</v>
      </c>
      <c r="L128" s="423">
        <v>0.95183483656104817</v>
      </c>
      <c r="M128" s="423">
        <v>305.55554216867472</v>
      </c>
      <c r="N128" s="426">
        <v>445</v>
      </c>
      <c r="O128" s="426">
        <v>135972.22</v>
      </c>
      <c r="P128" s="448">
        <v>1.0206422021791861</v>
      </c>
      <c r="Q128" s="427">
        <v>305.55555056179776</v>
      </c>
    </row>
    <row r="129" spans="1:17" ht="14.4" customHeight="1" x14ac:dyDescent="0.3">
      <c r="A129" s="422" t="s">
        <v>1691</v>
      </c>
      <c r="B129" s="423" t="s">
        <v>1683</v>
      </c>
      <c r="C129" s="423" t="s">
        <v>1758</v>
      </c>
      <c r="D129" s="423" t="s">
        <v>1796</v>
      </c>
      <c r="E129" s="423" t="s">
        <v>1797</v>
      </c>
      <c r="F129" s="426">
        <v>479</v>
      </c>
      <c r="G129" s="426">
        <v>0</v>
      </c>
      <c r="H129" s="423"/>
      <c r="I129" s="423">
        <v>0</v>
      </c>
      <c r="J129" s="426">
        <v>578</v>
      </c>
      <c r="K129" s="426">
        <v>12133.34</v>
      </c>
      <c r="L129" s="423"/>
      <c r="M129" s="423">
        <v>20.991937716262974</v>
      </c>
      <c r="N129" s="426">
        <v>447</v>
      </c>
      <c r="O129" s="426">
        <v>14900.01</v>
      </c>
      <c r="P129" s="448"/>
      <c r="Q129" s="427">
        <v>33.333355704697986</v>
      </c>
    </row>
    <row r="130" spans="1:17" ht="14.4" customHeight="1" x14ac:dyDescent="0.3">
      <c r="A130" s="422" t="s">
        <v>1691</v>
      </c>
      <c r="B130" s="423" t="s">
        <v>1683</v>
      </c>
      <c r="C130" s="423" t="s">
        <v>1758</v>
      </c>
      <c r="D130" s="423" t="s">
        <v>1798</v>
      </c>
      <c r="E130" s="423" t="s">
        <v>1799</v>
      </c>
      <c r="F130" s="426">
        <v>495</v>
      </c>
      <c r="G130" s="426">
        <v>225500</v>
      </c>
      <c r="H130" s="423">
        <v>1</v>
      </c>
      <c r="I130" s="423">
        <v>455.55555555555554</v>
      </c>
      <c r="J130" s="426">
        <v>615</v>
      </c>
      <c r="K130" s="426">
        <v>280166.68</v>
      </c>
      <c r="L130" s="423">
        <v>1.2424243015521064</v>
      </c>
      <c r="M130" s="423">
        <v>455.55557723577232</v>
      </c>
      <c r="N130" s="426">
        <v>532</v>
      </c>
      <c r="O130" s="426">
        <v>242355.55</v>
      </c>
      <c r="P130" s="448">
        <v>1.0747474501108647</v>
      </c>
      <c r="Q130" s="427">
        <v>455.55554511278194</v>
      </c>
    </row>
    <row r="131" spans="1:17" ht="14.4" customHeight="1" x14ac:dyDescent="0.3">
      <c r="A131" s="422" t="s">
        <v>1691</v>
      </c>
      <c r="B131" s="423" t="s">
        <v>1683</v>
      </c>
      <c r="C131" s="423" t="s">
        <v>1758</v>
      </c>
      <c r="D131" s="423" t="s">
        <v>1830</v>
      </c>
      <c r="E131" s="423" t="s">
        <v>1831</v>
      </c>
      <c r="F131" s="426"/>
      <c r="G131" s="426"/>
      <c r="H131" s="423"/>
      <c r="I131" s="423"/>
      <c r="J131" s="426"/>
      <c r="K131" s="426"/>
      <c r="L131" s="423"/>
      <c r="M131" s="423"/>
      <c r="N131" s="426">
        <v>2</v>
      </c>
      <c r="O131" s="426">
        <v>0</v>
      </c>
      <c r="P131" s="448"/>
      <c r="Q131" s="427">
        <v>0</v>
      </c>
    </row>
    <row r="132" spans="1:17" ht="14.4" customHeight="1" x14ac:dyDescent="0.3">
      <c r="A132" s="422" t="s">
        <v>1691</v>
      </c>
      <c r="B132" s="423" t="s">
        <v>1683</v>
      </c>
      <c r="C132" s="423" t="s">
        <v>1758</v>
      </c>
      <c r="D132" s="423" t="s">
        <v>1832</v>
      </c>
      <c r="E132" s="423" t="s">
        <v>1833</v>
      </c>
      <c r="F132" s="426"/>
      <c r="G132" s="426"/>
      <c r="H132" s="423"/>
      <c r="I132" s="423"/>
      <c r="J132" s="426">
        <v>1</v>
      </c>
      <c r="K132" s="426">
        <v>58.89</v>
      </c>
      <c r="L132" s="423"/>
      <c r="M132" s="423">
        <v>58.89</v>
      </c>
      <c r="N132" s="426"/>
      <c r="O132" s="426"/>
      <c r="P132" s="448"/>
      <c r="Q132" s="427"/>
    </row>
    <row r="133" spans="1:17" ht="14.4" customHeight="1" x14ac:dyDescent="0.3">
      <c r="A133" s="422" t="s">
        <v>1691</v>
      </c>
      <c r="B133" s="423" t="s">
        <v>1683</v>
      </c>
      <c r="C133" s="423" t="s">
        <v>1758</v>
      </c>
      <c r="D133" s="423" t="s">
        <v>1800</v>
      </c>
      <c r="E133" s="423" t="s">
        <v>1801</v>
      </c>
      <c r="F133" s="426">
        <v>437</v>
      </c>
      <c r="G133" s="426">
        <v>33988.89</v>
      </c>
      <c r="H133" s="423">
        <v>1</v>
      </c>
      <c r="I133" s="423">
        <v>77.777780320366134</v>
      </c>
      <c r="J133" s="426">
        <v>425</v>
      </c>
      <c r="K133" s="426">
        <v>33055.56</v>
      </c>
      <c r="L133" s="423">
        <v>0.97254014473552974</v>
      </c>
      <c r="M133" s="423">
        <v>77.777788235294111</v>
      </c>
      <c r="N133" s="426">
        <v>444</v>
      </c>
      <c r="O133" s="426">
        <v>34533.32</v>
      </c>
      <c r="P133" s="448">
        <v>1.0160178811370422</v>
      </c>
      <c r="Q133" s="427">
        <v>77.777747747747753</v>
      </c>
    </row>
    <row r="134" spans="1:17" ht="14.4" customHeight="1" x14ac:dyDescent="0.3">
      <c r="A134" s="422" t="s">
        <v>1691</v>
      </c>
      <c r="B134" s="423" t="s">
        <v>1683</v>
      </c>
      <c r="C134" s="423" t="s">
        <v>1758</v>
      </c>
      <c r="D134" s="423" t="s">
        <v>1804</v>
      </c>
      <c r="E134" s="423" t="s">
        <v>1805</v>
      </c>
      <c r="F134" s="426">
        <v>2</v>
      </c>
      <c r="G134" s="426">
        <v>540</v>
      </c>
      <c r="H134" s="423">
        <v>1</v>
      </c>
      <c r="I134" s="423">
        <v>270</v>
      </c>
      <c r="J134" s="426">
        <v>7</v>
      </c>
      <c r="K134" s="426">
        <v>1890</v>
      </c>
      <c r="L134" s="423">
        <v>3.5</v>
      </c>
      <c r="M134" s="423">
        <v>270</v>
      </c>
      <c r="N134" s="426">
        <v>11</v>
      </c>
      <c r="O134" s="426">
        <v>2970</v>
      </c>
      <c r="P134" s="448">
        <v>5.5</v>
      </c>
      <c r="Q134" s="427">
        <v>270</v>
      </c>
    </row>
    <row r="135" spans="1:17" ht="14.4" customHeight="1" x14ac:dyDescent="0.3">
      <c r="A135" s="422" t="s">
        <v>1691</v>
      </c>
      <c r="B135" s="423" t="s">
        <v>1683</v>
      </c>
      <c r="C135" s="423" t="s">
        <v>1758</v>
      </c>
      <c r="D135" s="423" t="s">
        <v>1806</v>
      </c>
      <c r="E135" s="423" t="s">
        <v>1807</v>
      </c>
      <c r="F135" s="426">
        <v>814</v>
      </c>
      <c r="G135" s="426">
        <v>72355.56</v>
      </c>
      <c r="H135" s="423">
        <v>1</v>
      </c>
      <c r="I135" s="423">
        <v>88.88889434889434</v>
      </c>
      <c r="J135" s="426">
        <v>657</v>
      </c>
      <c r="K135" s="426">
        <v>58399.99</v>
      </c>
      <c r="L135" s="423">
        <v>0.8071251193412089</v>
      </c>
      <c r="M135" s="423">
        <v>88.888873668188737</v>
      </c>
      <c r="N135" s="426">
        <v>729</v>
      </c>
      <c r="O135" s="426">
        <v>68850</v>
      </c>
      <c r="P135" s="448">
        <v>0.9515509243519088</v>
      </c>
      <c r="Q135" s="427">
        <v>94.444444444444443</v>
      </c>
    </row>
    <row r="136" spans="1:17" ht="14.4" customHeight="1" x14ac:dyDescent="0.3">
      <c r="A136" s="422" t="s">
        <v>1691</v>
      </c>
      <c r="B136" s="423" t="s">
        <v>1683</v>
      </c>
      <c r="C136" s="423" t="s">
        <v>1758</v>
      </c>
      <c r="D136" s="423" t="s">
        <v>1808</v>
      </c>
      <c r="E136" s="423" t="s">
        <v>1809</v>
      </c>
      <c r="F136" s="426"/>
      <c r="G136" s="426"/>
      <c r="H136" s="423"/>
      <c r="I136" s="423"/>
      <c r="J136" s="426"/>
      <c r="K136" s="426"/>
      <c r="L136" s="423"/>
      <c r="M136" s="423"/>
      <c r="N136" s="426">
        <v>1</v>
      </c>
      <c r="O136" s="426">
        <v>43.33</v>
      </c>
      <c r="P136" s="448"/>
      <c r="Q136" s="427">
        <v>43.33</v>
      </c>
    </row>
    <row r="137" spans="1:17" ht="14.4" customHeight="1" x14ac:dyDescent="0.3">
      <c r="A137" s="422" t="s">
        <v>1691</v>
      </c>
      <c r="B137" s="423" t="s">
        <v>1683</v>
      </c>
      <c r="C137" s="423" t="s">
        <v>1758</v>
      </c>
      <c r="D137" s="423" t="s">
        <v>1810</v>
      </c>
      <c r="E137" s="423" t="s">
        <v>1811</v>
      </c>
      <c r="F137" s="426"/>
      <c r="G137" s="426"/>
      <c r="H137" s="423"/>
      <c r="I137" s="423"/>
      <c r="J137" s="426">
        <v>90</v>
      </c>
      <c r="K137" s="426">
        <v>8699.99</v>
      </c>
      <c r="L137" s="423"/>
      <c r="M137" s="423">
        <v>96.666555555555547</v>
      </c>
      <c r="N137" s="426">
        <v>1</v>
      </c>
      <c r="O137" s="426">
        <v>96.67</v>
      </c>
      <c r="P137" s="448"/>
      <c r="Q137" s="427">
        <v>96.67</v>
      </c>
    </row>
    <row r="138" spans="1:17" ht="14.4" customHeight="1" x14ac:dyDescent="0.3">
      <c r="A138" s="422" t="s">
        <v>1691</v>
      </c>
      <c r="B138" s="423" t="s">
        <v>1683</v>
      </c>
      <c r="C138" s="423" t="s">
        <v>1758</v>
      </c>
      <c r="D138" s="423" t="s">
        <v>1812</v>
      </c>
      <c r="E138" s="423" t="s">
        <v>1813</v>
      </c>
      <c r="F138" s="426"/>
      <c r="G138" s="426"/>
      <c r="H138" s="423"/>
      <c r="I138" s="423"/>
      <c r="J138" s="426">
        <v>121</v>
      </c>
      <c r="K138" s="426">
        <v>16940</v>
      </c>
      <c r="L138" s="423"/>
      <c r="M138" s="423">
        <v>140</v>
      </c>
      <c r="N138" s="426">
        <v>2</v>
      </c>
      <c r="O138" s="426">
        <v>391.12</v>
      </c>
      <c r="P138" s="448"/>
      <c r="Q138" s="427">
        <v>195.56</v>
      </c>
    </row>
    <row r="139" spans="1:17" ht="14.4" customHeight="1" x14ac:dyDescent="0.3">
      <c r="A139" s="422" t="s">
        <v>1691</v>
      </c>
      <c r="B139" s="423" t="s">
        <v>1683</v>
      </c>
      <c r="C139" s="423" t="s">
        <v>1758</v>
      </c>
      <c r="D139" s="423" t="s">
        <v>1834</v>
      </c>
      <c r="E139" s="423" t="s">
        <v>1835</v>
      </c>
      <c r="F139" s="426"/>
      <c r="G139" s="426"/>
      <c r="H139" s="423"/>
      <c r="I139" s="423"/>
      <c r="J139" s="426">
        <v>83</v>
      </c>
      <c r="K139" s="426">
        <v>6271.119999999999</v>
      </c>
      <c r="L139" s="423"/>
      <c r="M139" s="423">
        <v>75.5556626506024</v>
      </c>
      <c r="N139" s="426"/>
      <c r="O139" s="426"/>
      <c r="P139" s="448"/>
      <c r="Q139" s="427"/>
    </row>
    <row r="140" spans="1:17" ht="14.4" customHeight="1" x14ac:dyDescent="0.3">
      <c r="A140" s="422" t="s">
        <v>1691</v>
      </c>
      <c r="B140" s="423" t="s">
        <v>1683</v>
      </c>
      <c r="C140" s="423" t="s">
        <v>1758</v>
      </c>
      <c r="D140" s="423" t="s">
        <v>1814</v>
      </c>
      <c r="E140" s="423" t="s">
        <v>1815</v>
      </c>
      <c r="F140" s="426">
        <v>9</v>
      </c>
      <c r="G140" s="426">
        <v>1050</v>
      </c>
      <c r="H140" s="423">
        <v>1</v>
      </c>
      <c r="I140" s="423">
        <v>116.66666666666667</v>
      </c>
      <c r="J140" s="426">
        <v>8</v>
      </c>
      <c r="K140" s="426">
        <v>933.34</v>
      </c>
      <c r="L140" s="423">
        <v>0.88889523809523807</v>
      </c>
      <c r="M140" s="423">
        <v>116.6675</v>
      </c>
      <c r="N140" s="426">
        <v>13</v>
      </c>
      <c r="O140" s="426">
        <v>1516.67</v>
      </c>
      <c r="P140" s="448">
        <v>1.4444476190476192</v>
      </c>
      <c r="Q140" s="427">
        <v>116.66692307692308</v>
      </c>
    </row>
    <row r="141" spans="1:17" ht="14.4" customHeight="1" x14ac:dyDescent="0.3">
      <c r="A141" s="422" t="s">
        <v>1691</v>
      </c>
      <c r="B141" s="423" t="s">
        <v>1683</v>
      </c>
      <c r="C141" s="423" t="s">
        <v>1758</v>
      </c>
      <c r="D141" s="423" t="s">
        <v>1816</v>
      </c>
      <c r="E141" s="423" t="s">
        <v>1817</v>
      </c>
      <c r="F141" s="426"/>
      <c r="G141" s="426"/>
      <c r="H141" s="423"/>
      <c r="I141" s="423"/>
      <c r="J141" s="426"/>
      <c r="K141" s="426"/>
      <c r="L141" s="423"/>
      <c r="M141" s="423"/>
      <c r="N141" s="426">
        <v>17</v>
      </c>
      <c r="O141" s="426">
        <v>831.11</v>
      </c>
      <c r="P141" s="448"/>
      <c r="Q141" s="427">
        <v>48.888823529411766</v>
      </c>
    </row>
    <row r="142" spans="1:17" ht="14.4" customHeight="1" x14ac:dyDescent="0.3">
      <c r="A142" s="422" t="s">
        <v>1691</v>
      </c>
      <c r="B142" s="423" t="s">
        <v>1683</v>
      </c>
      <c r="C142" s="423" t="s">
        <v>1758</v>
      </c>
      <c r="D142" s="423" t="s">
        <v>1836</v>
      </c>
      <c r="E142" s="423" t="s">
        <v>1837</v>
      </c>
      <c r="F142" s="426">
        <v>1</v>
      </c>
      <c r="G142" s="426">
        <v>466.67</v>
      </c>
      <c r="H142" s="423">
        <v>1</v>
      </c>
      <c r="I142" s="423">
        <v>466.67</v>
      </c>
      <c r="J142" s="426"/>
      <c r="K142" s="426"/>
      <c r="L142" s="423"/>
      <c r="M142" s="423"/>
      <c r="N142" s="426"/>
      <c r="O142" s="426"/>
      <c r="P142" s="448"/>
      <c r="Q142" s="427"/>
    </row>
    <row r="143" spans="1:17" ht="14.4" customHeight="1" x14ac:dyDescent="0.3">
      <c r="A143" s="422" t="s">
        <v>1691</v>
      </c>
      <c r="B143" s="423" t="s">
        <v>1683</v>
      </c>
      <c r="C143" s="423" t="s">
        <v>1758</v>
      </c>
      <c r="D143" s="423" t="s">
        <v>1818</v>
      </c>
      <c r="E143" s="423" t="s">
        <v>1819</v>
      </c>
      <c r="F143" s="426"/>
      <c r="G143" s="426"/>
      <c r="H143" s="423"/>
      <c r="I143" s="423"/>
      <c r="J143" s="426">
        <v>3</v>
      </c>
      <c r="K143" s="426">
        <v>983.33999999999992</v>
      </c>
      <c r="L143" s="423"/>
      <c r="M143" s="423">
        <v>327.78</v>
      </c>
      <c r="N143" s="426">
        <v>2</v>
      </c>
      <c r="O143" s="426">
        <v>688.89</v>
      </c>
      <c r="P143" s="448"/>
      <c r="Q143" s="427">
        <v>344.44499999999999</v>
      </c>
    </row>
    <row r="144" spans="1:17" ht="14.4" customHeight="1" x14ac:dyDescent="0.3">
      <c r="A144" s="422" t="s">
        <v>1691</v>
      </c>
      <c r="B144" s="423" t="s">
        <v>1683</v>
      </c>
      <c r="C144" s="423" t="s">
        <v>1758</v>
      </c>
      <c r="D144" s="423" t="s">
        <v>1820</v>
      </c>
      <c r="E144" s="423" t="s">
        <v>1821</v>
      </c>
      <c r="F144" s="426">
        <v>13</v>
      </c>
      <c r="G144" s="426">
        <v>3798.89</v>
      </c>
      <c r="H144" s="423">
        <v>1</v>
      </c>
      <c r="I144" s="423">
        <v>292.22230769230771</v>
      </c>
      <c r="J144" s="426">
        <v>8</v>
      </c>
      <c r="K144" s="426">
        <v>2337.77</v>
      </c>
      <c r="L144" s="423">
        <v>0.61538238801334078</v>
      </c>
      <c r="M144" s="423">
        <v>292.22125</v>
      </c>
      <c r="N144" s="426">
        <v>8</v>
      </c>
      <c r="O144" s="426">
        <v>2337.7700000000004</v>
      </c>
      <c r="P144" s="448">
        <v>0.61538238801334089</v>
      </c>
      <c r="Q144" s="427">
        <v>292.22125000000005</v>
      </c>
    </row>
    <row r="145" spans="1:17" ht="14.4" customHeight="1" x14ac:dyDescent="0.3">
      <c r="A145" s="422" t="s">
        <v>1691</v>
      </c>
      <c r="B145" s="423" t="s">
        <v>1683</v>
      </c>
      <c r="C145" s="423" t="s">
        <v>1758</v>
      </c>
      <c r="D145" s="423" t="s">
        <v>1824</v>
      </c>
      <c r="E145" s="423" t="s">
        <v>1825</v>
      </c>
      <c r="F145" s="426">
        <v>11</v>
      </c>
      <c r="G145" s="426">
        <v>3947.7799999999997</v>
      </c>
      <c r="H145" s="423">
        <v>1</v>
      </c>
      <c r="I145" s="423">
        <v>358.8890909090909</v>
      </c>
      <c r="J145" s="426">
        <v>7</v>
      </c>
      <c r="K145" s="426">
        <v>2512.23</v>
      </c>
      <c r="L145" s="423">
        <v>0.63636524831677554</v>
      </c>
      <c r="M145" s="423">
        <v>358.89</v>
      </c>
      <c r="N145" s="426"/>
      <c r="O145" s="426"/>
      <c r="P145" s="448"/>
      <c r="Q145" s="427"/>
    </row>
    <row r="146" spans="1:17" ht="14.4" customHeight="1" x14ac:dyDescent="0.3">
      <c r="A146" s="422" t="s">
        <v>1691</v>
      </c>
      <c r="B146" s="423" t="s">
        <v>1684</v>
      </c>
      <c r="C146" s="423" t="s">
        <v>1692</v>
      </c>
      <c r="D146" s="423" t="s">
        <v>1838</v>
      </c>
      <c r="E146" s="423"/>
      <c r="F146" s="426">
        <v>2</v>
      </c>
      <c r="G146" s="426">
        <v>226</v>
      </c>
      <c r="H146" s="423">
        <v>1</v>
      </c>
      <c r="I146" s="423">
        <v>113</v>
      </c>
      <c r="J146" s="426"/>
      <c r="K146" s="426"/>
      <c r="L146" s="423"/>
      <c r="M146" s="423"/>
      <c r="N146" s="426"/>
      <c r="O146" s="426"/>
      <c r="P146" s="448"/>
      <c r="Q146" s="427"/>
    </row>
    <row r="147" spans="1:17" ht="14.4" customHeight="1" x14ac:dyDescent="0.3">
      <c r="A147" s="422" t="s">
        <v>1691</v>
      </c>
      <c r="B147" s="423" t="s">
        <v>1684</v>
      </c>
      <c r="C147" s="423" t="s">
        <v>1692</v>
      </c>
      <c r="D147" s="423" t="s">
        <v>1839</v>
      </c>
      <c r="E147" s="423"/>
      <c r="F147" s="426">
        <v>2</v>
      </c>
      <c r="G147" s="426">
        <v>3314</v>
      </c>
      <c r="H147" s="423">
        <v>1</v>
      </c>
      <c r="I147" s="423">
        <v>1657</v>
      </c>
      <c r="J147" s="426">
        <v>1</v>
      </c>
      <c r="K147" s="426">
        <v>1657</v>
      </c>
      <c r="L147" s="423">
        <v>0.5</v>
      </c>
      <c r="M147" s="423">
        <v>1657</v>
      </c>
      <c r="N147" s="426">
        <v>1</v>
      </c>
      <c r="O147" s="426">
        <v>1657</v>
      </c>
      <c r="P147" s="448">
        <v>0.5</v>
      </c>
      <c r="Q147" s="427">
        <v>1657</v>
      </c>
    </row>
    <row r="148" spans="1:17" ht="14.4" customHeight="1" x14ac:dyDescent="0.3">
      <c r="A148" s="422" t="s">
        <v>1691</v>
      </c>
      <c r="B148" s="423" t="s">
        <v>1684</v>
      </c>
      <c r="C148" s="423" t="s">
        <v>1692</v>
      </c>
      <c r="D148" s="423" t="s">
        <v>1840</v>
      </c>
      <c r="E148" s="423"/>
      <c r="F148" s="426">
        <v>3</v>
      </c>
      <c r="G148" s="426">
        <v>3537</v>
      </c>
      <c r="H148" s="423">
        <v>1</v>
      </c>
      <c r="I148" s="423">
        <v>1179</v>
      </c>
      <c r="J148" s="426"/>
      <c r="K148" s="426"/>
      <c r="L148" s="423"/>
      <c r="M148" s="423"/>
      <c r="N148" s="426"/>
      <c r="O148" s="426"/>
      <c r="P148" s="448"/>
      <c r="Q148" s="427"/>
    </row>
    <row r="149" spans="1:17" ht="14.4" customHeight="1" x14ac:dyDescent="0.3">
      <c r="A149" s="422" t="s">
        <v>1691</v>
      </c>
      <c r="B149" s="423" t="s">
        <v>1684</v>
      </c>
      <c r="C149" s="423" t="s">
        <v>1692</v>
      </c>
      <c r="D149" s="423" t="s">
        <v>1841</v>
      </c>
      <c r="E149" s="423"/>
      <c r="F149" s="426"/>
      <c r="G149" s="426"/>
      <c r="H149" s="423"/>
      <c r="I149" s="423"/>
      <c r="J149" s="426">
        <v>1</v>
      </c>
      <c r="K149" s="426">
        <v>185</v>
      </c>
      <c r="L149" s="423"/>
      <c r="M149" s="423">
        <v>185</v>
      </c>
      <c r="N149" s="426"/>
      <c r="O149" s="426"/>
      <c r="P149" s="448"/>
      <c r="Q149" s="427"/>
    </row>
    <row r="150" spans="1:17" ht="14.4" customHeight="1" x14ac:dyDescent="0.3">
      <c r="A150" s="422" t="s">
        <v>1691</v>
      </c>
      <c r="B150" s="423" t="s">
        <v>1684</v>
      </c>
      <c r="C150" s="423" t="s">
        <v>1692</v>
      </c>
      <c r="D150" s="423" t="s">
        <v>1842</v>
      </c>
      <c r="E150" s="423"/>
      <c r="F150" s="426">
        <v>2</v>
      </c>
      <c r="G150" s="426">
        <v>2562</v>
      </c>
      <c r="H150" s="423">
        <v>1</v>
      </c>
      <c r="I150" s="423">
        <v>1281</v>
      </c>
      <c r="J150" s="426">
        <v>1</v>
      </c>
      <c r="K150" s="426">
        <v>1281</v>
      </c>
      <c r="L150" s="423">
        <v>0.5</v>
      </c>
      <c r="M150" s="423">
        <v>1281</v>
      </c>
      <c r="N150" s="426">
        <v>1</v>
      </c>
      <c r="O150" s="426">
        <v>1281</v>
      </c>
      <c r="P150" s="448">
        <v>0.5</v>
      </c>
      <c r="Q150" s="427">
        <v>1281</v>
      </c>
    </row>
    <row r="151" spans="1:17" ht="14.4" customHeight="1" x14ac:dyDescent="0.3">
      <c r="A151" s="422" t="s">
        <v>1691</v>
      </c>
      <c r="B151" s="423" t="s">
        <v>1684</v>
      </c>
      <c r="C151" s="423" t="s">
        <v>1692</v>
      </c>
      <c r="D151" s="423" t="s">
        <v>1731</v>
      </c>
      <c r="E151" s="423"/>
      <c r="F151" s="426"/>
      <c r="G151" s="426"/>
      <c r="H151" s="423"/>
      <c r="I151" s="423"/>
      <c r="J151" s="426">
        <v>1</v>
      </c>
      <c r="K151" s="426">
        <v>225</v>
      </c>
      <c r="L151" s="423"/>
      <c r="M151" s="423">
        <v>225</v>
      </c>
      <c r="N151" s="426"/>
      <c r="O151" s="426"/>
      <c r="P151" s="448"/>
      <c r="Q151" s="427"/>
    </row>
    <row r="152" spans="1:17" ht="14.4" customHeight="1" x14ac:dyDescent="0.3">
      <c r="A152" s="422" t="s">
        <v>1691</v>
      </c>
      <c r="B152" s="423" t="s">
        <v>1684</v>
      </c>
      <c r="C152" s="423" t="s">
        <v>1692</v>
      </c>
      <c r="D152" s="423" t="s">
        <v>1843</v>
      </c>
      <c r="E152" s="423"/>
      <c r="F152" s="426">
        <v>2</v>
      </c>
      <c r="G152" s="426">
        <v>516</v>
      </c>
      <c r="H152" s="423">
        <v>1</v>
      </c>
      <c r="I152" s="423">
        <v>258</v>
      </c>
      <c r="J152" s="426">
        <v>1</v>
      </c>
      <c r="K152" s="426">
        <v>258</v>
      </c>
      <c r="L152" s="423">
        <v>0.5</v>
      </c>
      <c r="M152" s="423">
        <v>258</v>
      </c>
      <c r="N152" s="426"/>
      <c r="O152" s="426"/>
      <c r="P152" s="448"/>
      <c r="Q152" s="427"/>
    </row>
    <row r="153" spans="1:17" ht="14.4" customHeight="1" x14ac:dyDescent="0.3">
      <c r="A153" s="422" t="s">
        <v>1691</v>
      </c>
      <c r="B153" s="423" t="s">
        <v>1684</v>
      </c>
      <c r="C153" s="423" t="s">
        <v>1692</v>
      </c>
      <c r="D153" s="423" t="s">
        <v>1844</v>
      </c>
      <c r="E153" s="423"/>
      <c r="F153" s="426">
        <v>2</v>
      </c>
      <c r="G153" s="426">
        <v>1484</v>
      </c>
      <c r="H153" s="423">
        <v>1</v>
      </c>
      <c r="I153" s="423">
        <v>742</v>
      </c>
      <c r="J153" s="426"/>
      <c r="K153" s="426"/>
      <c r="L153" s="423"/>
      <c r="M153" s="423"/>
      <c r="N153" s="426"/>
      <c r="O153" s="426"/>
      <c r="P153" s="448"/>
      <c r="Q153" s="427"/>
    </row>
    <row r="154" spans="1:17" ht="14.4" customHeight="1" x14ac:dyDescent="0.3">
      <c r="A154" s="422" t="s">
        <v>1691</v>
      </c>
      <c r="B154" s="423" t="s">
        <v>1684</v>
      </c>
      <c r="C154" s="423" t="s">
        <v>1692</v>
      </c>
      <c r="D154" s="423" t="s">
        <v>1757</v>
      </c>
      <c r="E154" s="423"/>
      <c r="F154" s="426"/>
      <c r="G154" s="426"/>
      <c r="H154" s="423"/>
      <c r="I154" s="423"/>
      <c r="J154" s="426"/>
      <c r="K154" s="426"/>
      <c r="L154" s="423"/>
      <c r="M154" s="423"/>
      <c r="N154" s="426">
        <v>2</v>
      </c>
      <c r="O154" s="426">
        <v>1490</v>
      </c>
      <c r="P154" s="448"/>
      <c r="Q154" s="427">
        <v>745</v>
      </c>
    </row>
    <row r="155" spans="1:17" ht="14.4" customHeight="1" x14ac:dyDescent="0.3">
      <c r="A155" s="422" t="s">
        <v>1691</v>
      </c>
      <c r="B155" s="423" t="s">
        <v>1684</v>
      </c>
      <c r="C155" s="423" t="s">
        <v>1758</v>
      </c>
      <c r="D155" s="423" t="s">
        <v>1759</v>
      </c>
      <c r="E155" s="423" t="s">
        <v>1760</v>
      </c>
      <c r="F155" s="426">
        <v>58</v>
      </c>
      <c r="G155" s="426">
        <v>25648.879999999997</v>
      </c>
      <c r="H155" s="423">
        <v>1</v>
      </c>
      <c r="I155" s="423">
        <v>442.22206896551722</v>
      </c>
      <c r="J155" s="426">
        <v>95</v>
      </c>
      <c r="K155" s="426">
        <v>42011.12</v>
      </c>
      <c r="L155" s="423">
        <v>1.6379319486854789</v>
      </c>
      <c r="M155" s="423">
        <v>442.22231578947373</v>
      </c>
      <c r="N155" s="426">
        <v>83</v>
      </c>
      <c r="O155" s="426">
        <v>39471.11</v>
      </c>
      <c r="P155" s="448">
        <v>1.5389018935719612</v>
      </c>
      <c r="Q155" s="427">
        <v>475.55554216867472</v>
      </c>
    </row>
    <row r="156" spans="1:17" ht="14.4" customHeight="1" x14ac:dyDescent="0.3">
      <c r="A156" s="422" t="s">
        <v>1691</v>
      </c>
      <c r="B156" s="423" t="s">
        <v>1684</v>
      </c>
      <c r="C156" s="423" t="s">
        <v>1758</v>
      </c>
      <c r="D156" s="423" t="s">
        <v>1761</v>
      </c>
      <c r="E156" s="423" t="s">
        <v>1762</v>
      </c>
      <c r="F156" s="426">
        <v>154</v>
      </c>
      <c r="G156" s="426">
        <v>62968.900000000009</v>
      </c>
      <c r="H156" s="423">
        <v>1</v>
      </c>
      <c r="I156" s="423">
        <v>408.8889610389611</v>
      </c>
      <c r="J156" s="426">
        <v>131</v>
      </c>
      <c r="K156" s="426">
        <v>59677.78</v>
      </c>
      <c r="L156" s="423">
        <v>0.94773419894582867</v>
      </c>
      <c r="M156" s="423">
        <v>455.55557251908397</v>
      </c>
      <c r="N156" s="426">
        <v>228</v>
      </c>
      <c r="O156" s="426">
        <v>103866.67</v>
      </c>
      <c r="P156" s="448">
        <v>1.6494915744121301</v>
      </c>
      <c r="Q156" s="427">
        <v>455.55557017543856</v>
      </c>
    </row>
    <row r="157" spans="1:17" ht="14.4" customHeight="1" x14ac:dyDescent="0.3">
      <c r="A157" s="422" t="s">
        <v>1691</v>
      </c>
      <c r="B157" s="423" t="s">
        <v>1684</v>
      </c>
      <c r="C157" s="423" t="s">
        <v>1758</v>
      </c>
      <c r="D157" s="423" t="s">
        <v>1826</v>
      </c>
      <c r="E157" s="423" t="s">
        <v>1827</v>
      </c>
      <c r="F157" s="426">
        <v>832</v>
      </c>
      <c r="G157" s="426">
        <v>87822.22</v>
      </c>
      <c r="H157" s="423">
        <v>1</v>
      </c>
      <c r="I157" s="423">
        <v>105.55555288461538</v>
      </c>
      <c r="J157" s="426">
        <v>610</v>
      </c>
      <c r="K157" s="426">
        <v>64388.9</v>
      </c>
      <c r="L157" s="423">
        <v>0.73317322199324952</v>
      </c>
      <c r="M157" s="423">
        <v>105.5555737704918</v>
      </c>
      <c r="N157" s="426">
        <v>694</v>
      </c>
      <c r="O157" s="426">
        <v>73255.56</v>
      </c>
      <c r="P157" s="448">
        <v>0.83413468709854977</v>
      </c>
      <c r="Q157" s="427">
        <v>105.55556195965417</v>
      </c>
    </row>
    <row r="158" spans="1:17" ht="14.4" customHeight="1" x14ac:dyDescent="0.3">
      <c r="A158" s="422" t="s">
        <v>1691</v>
      </c>
      <c r="B158" s="423" t="s">
        <v>1684</v>
      </c>
      <c r="C158" s="423" t="s">
        <v>1758</v>
      </c>
      <c r="D158" s="423" t="s">
        <v>1763</v>
      </c>
      <c r="E158" s="423" t="s">
        <v>1764</v>
      </c>
      <c r="F158" s="426">
        <v>294</v>
      </c>
      <c r="G158" s="426">
        <v>22866.66</v>
      </c>
      <c r="H158" s="423">
        <v>1</v>
      </c>
      <c r="I158" s="423">
        <v>77.777755102040814</v>
      </c>
      <c r="J158" s="426">
        <v>255</v>
      </c>
      <c r="K158" s="426">
        <v>19833.329999999998</v>
      </c>
      <c r="L158" s="423">
        <v>0.8673470458737742</v>
      </c>
      <c r="M158" s="423">
        <v>77.777764705882348</v>
      </c>
      <c r="N158" s="426">
        <v>325</v>
      </c>
      <c r="O158" s="426">
        <v>25277.78</v>
      </c>
      <c r="P158" s="448">
        <v>1.1054425963389494</v>
      </c>
      <c r="Q158" s="427">
        <v>77.777784615384618</v>
      </c>
    </row>
    <row r="159" spans="1:17" ht="14.4" customHeight="1" x14ac:dyDescent="0.3">
      <c r="A159" s="422" t="s">
        <v>1691</v>
      </c>
      <c r="B159" s="423" t="s">
        <v>1684</v>
      </c>
      <c r="C159" s="423" t="s">
        <v>1758</v>
      </c>
      <c r="D159" s="423" t="s">
        <v>1769</v>
      </c>
      <c r="E159" s="423" t="s">
        <v>1770</v>
      </c>
      <c r="F159" s="426">
        <v>383</v>
      </c>
      <c r="G159" s="426">
        <v>42555.55</v>
      </c>
      <c r="H159" s="423">
        <v>1</v>
      </c>
      <c r="I159" s="423">
        <v>111.11109660574414</v>
      </c>
      <c r="J159" s="426">
        <v>346</v>
      </c>
      <c r="K159" s="426">
        <v>38444.439999999995</v>
      </c>
      <c r="L159" s="423">
        <v>0.9033942693726198</v>
      </c>
      <c r="M159" s="423">
        <v>111.11109826589593</v>
      </c>
      <c r="N159" s="426">
        <v>328</v>
      </c>
      <c r="O159" s="426">
        <v>38266.660000000003</v>
      </c>
      <c r="P159" s="448">
        <v>0.89921667091601454</v>
      </c>
      <c r="Q159" s="427">
        <v>116.66664634146342</v>
      </c>
    </row>
    <row r="160" spans="1:17" ht="14.4" customHeight="1" x14ac:dyDescent="0.3">
      <c r="A160" s="422" t="s">
        <v>1691</v>
      </c>
      <c r="B160" s="423" t="s">
        <v>1684</v>
      </c>
      <c r="C160" s="423" t="s">
        <v>1758</v>
      </c>
      <c r="D160" s="423" t="s">
        <v>1771</v>
      </c>
      <c r="E160" s="423" t="s">
        <v>1772</v>
      </c>
      <c r="F160" s="426">
        <v>88</v>
      </c>
      <c r="G160" s="426">
        <v>30800</v>
      </c>
      <c r="H160" s="423">
        <v>1</v>
      </c>
      <c r="I160" s="423">
        <v>350</v>
      </c>
      <c r="J160" s="426">
        <v>83</v>
      </c>
      <c r="K160" s="426">
        <v>29050</v>
      </c>
      <c r="L160" s="423">
        <v>0.94318181818181823</v>
      </c>
      <c r="M160" s="423">
        <v>350</v>
      </c>
      <c r="N160" s="426">
        <v>67</v>
      </c>
      <c r="O160" s="426">
        <v>26055.560000000005</v>
      </c>
      <c r="P160" s="448">
        <v>0.84595974025974041</v>
      </c>
      <c r="Q160" s="427">
        <v>388.88895522388066</v>
      </c>
    </row>
    <row r="161" spans="1:17" ht="14.4" customHeight="1" x14ac:dyDescent="0.3">
      <c r="A161" s="422" t="s">
        <v>1691</v>
      </c>
      <c r="B161" s="423" t="s">
        <v>1684</v>
      </c>
      <c r="C161" s="423" t="s">
        <v>1758</v>
      </c>
      <c r="D161" s="423" t="s">
        <v>1773</v>
      </c>
      <c r="E161" s="423" t="s">
        <v>1774</v>
      </c>
      <c r="F161" s="426">
        <v>894</v>
      </c>
      <c r="G161" s="426">
        <v>232173.33000000002</v>
      </c>
      <c r="H161" s="423">
        <v>1</v>
      </c>
      <c r="I161" s="423">
        <v>259.70171140939601</v>
      </c>
      <c r="J161" s="426">
        <v>625</v>
      </c>
      <c r="K161" s="426">
        <v>168055.56</v>
      </c>
      <c r="L161" s="423">
        <v>0.7238366267133266</v>
      </c>
      <c r="M161" s="423">
        <v>268.88889599999999</v>
      </c>
      <c r="N161" s="426">
        <v>1115</v>
      </c>
      <c r="O161" s="426">
        <v>334500</v>
      </c>
      <c r="P161" s="448">
        <v>1.4407339551015612</v>
      </c>
      <c r="Q161" s="427">
        <v>300</v>
      </c>
    </row>
    <row r="162" spans="1:17" ht="14.4" customHeight="1" x14ac:dyDescent="0.3">
      <c r="A162" s="422" t="s">
        <v>1691</v>
      </c>
      <c r="B162" s="423" t="s">
        <v>1684</v>
      </c>
      <c r="C162" s="423" t="s">
        <v>1758</v>
      </c>
      <c r="D162" s="423" t="s">
        <v>1775</v>
      </c>
      <c r="E162" s="423" t="s">
        <v>1776</v>
      </c>
      <c r="F162" s="426">
        <v>31</v>
      </c>
      <c r="G162" s="426">
        <v>9127.7799999999988</v>
      </c>
      <c r="H162" s="423">
        <v>1</v>
      </c>
      <c r="I162" s="423">
        <v>294.44451612903219</v>
      </c>
      <c r="J162" s="426">
        <v>29</v>
      </c>
      <c r="K162" s="426">
        <v>8538.880000000001</v>
      </c>
      <c r="L162" s="423">
        <v>0.93548266938949032</v>
      </c>
      <c r="M162" s="423">
        <v>294.4441379310345</v>
      </c>
      <c r="N162" s="426">
        <v>25</v>
      </c>
      <c r="O162" s="426">
        <v>7361.1200000000008</v>
      </c>
      <c r="P162" s="448">
        <v>0.80645239039503602</v>
      </c>
      <c r="Q162" s="427">
        <v>294.44480000000004</v>
      </c>
    </row>
    <row r="163" spans="1:17" ht="14.4" customHeight="1" x14ac:dyDescent="0.3">
      <c r="A163" s="422" t="s">
        <v>1691</v>
      </c>
      <c r="B163" s="423" t="s">
        <v>1684</v>
      </c>
      <c r="C163" s="423" t="s">
        <v>1758</v>
      </c>
      <c r="D163" s="423" t="s">
        <v>1777</v>
      </c>
      <c r="E163" s="423" t="s">
        <v>1778</v>
      </c>
      <c r="F163" s="426">
        <v>1</v>
      </c>
      <c r="G163" s="426">
        <v>11.11</v>
      </c>
      <c r="H163" s="423">
        <v>1</v>
      </c>
      <c r="I163" s="423">
        <v>11.11</v>
      </c>
      <c r="J163" s="426"/>
      <c r="K163" s="426"/>
      <c r="L163" s="423"/>
      <c r="M163" s="423"/>
      <c r="N163" s="426">
        <v>14</v>
      </c>
      <c r="O163" s="426">
        <v>466.67</v>
      </c>
      <c r="P163" s="448">
        <v>42.004500450045008</v>
      </c>
      <c r="Q163" s="427">
        <v>33.333571428571432</v>
      </c>
    </row>
    <row r="164" spans="1:17" ht="14.4" customHeight="1" x14ac:dyDescent="0.3">
      <c r="A164" s="422" t="s">
        <v>1691</v>
      </c>
      <c r="B164" s="423" t="s">
        <v>1684</v>
      </c>
      <c r="C164" s="423" t="s">
        <v>1758</v>
      </c>
      <c r="D164" s="423" t="s">
        <v>1779</v>
      </c>
      <c r="E164" s="423" t="s">
        <v>1762</v>
      </c>
      <c r="F164" s="426">
        <v>1199</v>
      </c>
      <c r="G164" s="426">
        <v>447626.67000000004</v>
      </c>
      <c r="H164" s="423">
        <v>1</v>
      </c>
      <c r="I164" s="423">
        <v>373.33333611342789</v>
      </c>
      <c r="J164" s="426">
        <v>993</v>
      </c>
      <c r="K164" s="426">
        <v>370720.00999999995</v>
      </c>
      <c r="L164" s="423">
        <v>0.82819017463816424</v>
      </c>
      <c r="M164" s="423">
        <v>373.33334340382675</v>
      </c>
      <c r="N164" s="426">
        <v>1070</v>
      </c>
      <c r="O164" s="426">
        <v>399466.66</v>
      </c>
      <c r="P164" s="448">
        <v>0.89241032041276702</v>
      </c>
      <c r="Q164" s="427">
        <v>373.33332710280371</v>
      </c>
    </row>
    <row r="165" spans="1:17" ht="14.4" customHeight="1" x14ac:dyDescent="0.3">
      <c r="A165" s="422" t="s">
        <v>1691</v>
      </c>
      <c r="B165" s="423" t="s">
        <v>1684</v>
      </c>
      <c r="C165" s="423" t="s">
        <v>1758</v>
      </c>
      <c r="D165" s="423" t="s">
        <v>1780</v>
      </c>
      <c r="E165" s="423" t="s">
        <v>1781</v>
      </c>
      <c r="F165" s="426">
        <v>73</v>
      </c>
      <c r="G165" s="426">
        <v>13626.67</v>
      </c>
      <c r="H165" s="423">
        <v>1</v>
      </c>
      <c r="I165" s="423">
        <v>186.66671232876712</v>
      </c>
      <c r="J165" s="426">
        <v>58</v>
      </c>
      <c r="K165" s="426">
        <v>10826.66</v>
      </c>
      <c r="L165" s="423">
        <v>0.7945198643542406</v>
      </c>
      <c r="M165" s="423">
        <v>186.66655172413792</v>
      </c>
      <c r="N165" s="426">
        <v>75</v>
      </c>
      <c r="O165" s="426">
        <v>15833.33</v>
      </c>
      <c r="P165" s="448">
        <v>1.1619368488412796</v>
      </c>
      <c r="Q165" s="427">
        <v>211.11106666666666</v>
      </c>
    </row>
    <row r="166" spans="1:17" ht="14.4" customHeight="1" x14ac:dyDescent="0.3">
      <c r="A166" s="422" t="s">
        <v>1691</v>
      </c>
      <c r="B166" s="423" t="s">
        <v>1684</v>
      </c>
      <c r="C166" s="423" t="s">
        <v>1758</v>
      </c>
      <c r="D166" s="423" t="s">
        <v>1782</v>
      </c>
      <c r="E166" s="423" t="s">
        <v>1783</v>
      </c>
      <c r="F166" s="426">
        <v>42</v>
      </c>
      <c r="G166" s="426">
        <v>24499.989999999998</v>
      </c>
      <c r="H166" s="423">
        <v>1</v>
      </c>
      <c r="I166" s="423">
        <v>583.33309523809521</v>
      </c>
      <c r="J166" s="426">
        <v>54</v>
      </c>
      <c r="K166" s="426">
        <v>31500</v>
      </c>
      <c r="L166" s="423">
        <v>1.2857148104958411</v>
      </c>
      <c r="M166" s="423">
        <v>583.33333333333337</v>
      </c>
      <c r="N166" s="426">
        <v>27</v>
      </c>
      <c r="O166" s="426">
        <v>15750</v>
      </c>
      <c r="P166" s="448">
        <v>0.64285740524792057</v>
      </c>
      <c r="Q166" s="427">
        <v>583.33333333333337</v>
      </c>
    </row>
    <row r="167" spans="1:17" ht="14.4" customHeight="1" x14ac:dyDescent="0.3">
      <c r="A167" s="422" t="s">
        <v>1691</v>
      </c>
      <c r="B167" s="423" t="s">
        <v>1684</v>
      </c>
      <c r="C167" s="423" t="s">
        <v>1758</v>
      </c>
      <c r="D167" s="423" t="s">
        <v>1784</v>
      </c>
      <c r="E167" s="423" t="s">
        <v>1785</v>
      </c>
      <c r="F167" s="426">
        <v>31</v>
      </c>
      <c r="G167" s="426">
        <v>14466.67</v>
      </c>
      <c r="H167" s="423">
        <v>1</v>
      </c>
      <c r="I167" s="423">
        <v>466.66677419354841</v>
      </c>
      <c r="J167" s="426">
        <v>19</v>
      </c>
      <c r="K167" s="426">
        <v>8866.67</v>
      </c>
      <c r="L167" s="423">
        <v>0.61290331499923623</v>
      </c>
      <c r="M167" s="423">
        <v>466.66684210526319</v>
      </c>
      <c r="N167" s="426">
        <v>33</v>
      </c>
      <c r="O167" s="426">
        <v>15400</v>
      </c>
      <c r="P167" s="448">
        <v>1.0645158837521005</v>
      </c>
      <c r="Q167" s="427">
        <v>466.66666666666669</v>
      </c>
    </row>
    <row r="168" spans="1:17" ht="14.4" customHeight="1" x14ac:dyDescent="0.3">
      <c r="A168" s="422" t="s">
        <v>1691</v>
      </c>
      <c r="B168" s="423" t="s">
        <v>1684</v>
      </c>
      <c r="C168" s="423" t="s">
        <v>1758</v>
      </c>
      <c r="D168" s="423" t="s">
        <v>1845</v>
      </c>
      <c r="E168" s="423" t="s">
        <v>1785</v>
      </c>
      <c r="F168" s="426">
        <v>5</v>
      </c>
      <c r="G168" s="426">
        <v>5000</v>
      </c>
      <c r="H168" s="423">
        <v>1</v>
      </c>
      <c r="I168" s="423">
        <v>1000</v>
      </c>
      <c r="J168" s="426">
        <v>8</v>
      </c>
      <c r="K168" s="426">
        <v>8000</v>
      </c>
      <c r="L168" s="423">
        <v>1.6</v>
      </c>
      <c r="M168" s="423">
        <v>1000</v>
      </c>
      <c r="N168" s="426">
        <v>5</v>
      </c>
      <c r="O168" s="426">
        <v>5000</v>
      </c>
      <c r="P168" s="448">
        <v>1</v>
      </c>
      <c r="Q168" s="427">
        <v>1000</v>
      </c>
    </row>
    <row r="169" spans="1:17" ht="14.4" customHeight="1" x14ac:dyDescent="0.3">
      <c r="A169" s="422" t="s">
        <v>1691</v>
      </c>
      <c r="B169" s="423" t="s">
        <v>1684</v>
      </c>
      <c r="C169" s="423" t="s">
        <v>1758</v>
      </c>
      <c r="D169" s="423" t="s">
        <v>1786</v>
      </c>
      <c r="E169" s="423" t="s">
        <v>1787</v>
      </c>
      <c r="F169" s="426">
        <v>181</v>
      </c>
      <c r="G169" s="426">
        <v>9050</v>
      </c>
      <c r="H169" s="423">
        <v>1</v>
      </c>
      <c r="I169" s="423">
        <v>50</v>
      </c>
      <c r="J169" s="426">
        <v>184</v>
      </c>
      <c r="K169" s="426">
        <v>9200</v>
      </c>
      <c r="L169" s="423">
        <v>1.0165745856353592</v>
      </c>
      <c r="M169" s="423">
        <v>50</v>
      </c>
      <c r="N169" s="426">
        <v>175</v>
      </c>
      <c r="O169" s="426">
        <v>8750</v>
      </c>
      <c r="P169" s="448">
        <v>0.96685082872928174</v>
      </c>
      <c r="Q169" s="427">
        <v>50</v>
      </c>
    </row>
    <row r="170" spans="1:17" ht="14.4" customHeight="1" x14ac:dyDescent="0.3">
      <c r="A170" s="422" t="s">
        <v>1691</v>
      </c>
      <c r="B170" s="423" t="s">
        <v>1684</v>
      </c>
      <c r="C170" s="423" t="s">
        <v>1758</v>
      </c>
      <c r="D170" s="423" t="s">
        <v>1828</v>
      </c>
      <c r="E170" s="423" t="s">
        <v>1829</v>
      </c>
      <c r="F170" s="426"/>
      <c r="G170" s="426"/>
      <c r="H170" s="423"/>
      <c r="I170" s="423"/>
      <c r="J170" s="426">
        <v>1</v>
      </c>
      <c r="K170" s="426">
        <v>0</v>
      </c>
      <c r="L170" s="423"/>
      <c r="M170" s="423">
        <v>0</v>
      </c>
      <c r="N170" s="426"/>
      <c r="O170" s="426"/>
      <c r="P170" s="448"/>
      <c r="Q170" s="427"/>
    </row>
    <row r="171" spans="1:17" ht="14.4" customHeight="1" x14ac:dyDescent="0.3">
      <c r="A171" s="422" t="s">
        <v>1691</v>
      </c>
      <c r="B171" s="423" t="s">
        <v>1684</v>
      </c>
      <c r="C171" s="423" t="s">
        <v>1758</v>
      </c>
      <c r="D171" s="423" t="s">
        <v>1792</v>
      </c>
      <c r="E171" s="423" t="s">
        <v>1793</v>
      </c>
      <c r="F171" s="426">
        <v>13</v>
      </c>
      <c r="G171" s="426">
        <v>0</v>
      </c>
      <c r="H171" s="423"/>
      <c r="I171" s="423">
        <v>0</v>
      </c>
      <c r="J171" s="426">
        <v>9</v>
      </c>
      <c r="K171" s="426">
        <v>0</v>
      </c>
      <c r="L171" s="423"/>
      <c r="M171" s="423">
        <v>0</v>
      </c>
      <c r="N171" s="426">
        <v>3</v>
      </c>
      <c r="O171" s="426">
        <v>0</v>
      </c>
      <c r="P171" s="448"/>
      <c r="Q171" s="427">
        <v>0</v>
      </c>
    </row>
    <row r="172" spans="1:17" ht="14.4" customHeight="1" x14ac:dyDescent="0.3">
      <c r="A172" s="422" t="s">
        <v>1691</v>
      </c>
      <c r="B172" s="423" t="s">
        <v>1684</v>
      </c>
      <c r="C172" s="423" t="s">
        <v>1758</v>
      </c>
      <c r="D172" s="423" t="s">
        <v>1794</v>
      </c>
      <c r="E172" s="423" t="s">
        <v>1795</v>
      </c>
      <c r="F172" s="426">
        <v>428</v>
      </c>
      <c r="G172" s="426">
        <v>130777.77</v>
      </c>
      <c r="H172" s="423">
        <v>1</v>
      </c>
      <c r="I172" s="423">
        <v>305.55553738317758</v>
      </c>
      <c r="J172" s="426">
        <v>259</v>
      </c>
      <c r="K172" s="426">
        <v>79138.880000000005</v>
      </c>
      <c r="L172" s="423">
        <v>0.60514015493611795</v>
      </c>
      <c r="M172" s="423">
        <v>305.55552123552127</v>
      </c>
      <c r="N172" s="426">
        <v>239</v>
      </c>
      <c r="O172" s="426">
        <v>73027.78</v>
      </c>
      <c r="P172" s="448">
        <v>0.55841126515615003</v>
      </c>
      <c r="Q172" s="427">
        <v>305.55556485355646</v>
      </c>
    </row>
    <row r="173" spans="1:17" ht="14.4" customHeight="1" x14ac:dyDescent="0.3">
      <c r="A173" s="422" t="s">
        <v>1691</v>
      </c>
      <c r="B173" s="423" t="s">
        <v>1684</v>
      </c>
      <c r="C173" s="423" t="s">
        <v>1758</v>
      </c>
      <c r="D173" s="423" t="s">
        <v>1796</v>
      </c>
      <c r="E173" s="423" t="s">
        <v>1797</v>
      </c>
      <c r="F173" s="426">
        <v>268</v>
      </c>
      <c r="G173" s="426">
        <v>0</v>
      </c>
      <c r="H173" s="423"/>
      <c r="I173" s="423">
        <v>0</v>
      </c>
      <c r="J173" s="426">
        <v>207</v>
      </c>
      <c r="K173" s="426">
        <v>3800</v>
      </c>
      <c r="L173" s="423"/>
      <c r="M173" s="423">
        <v>18.357487922705314</v>
      </c>
      <c r="N173" s="426">
        <v>132</v>
      </c>
      <c r="O173" s="426">
        <v>4400</v>
      </c>
      <c r="P173" s="448"/>
      <c r="Q173" s="427">
        <v>33.333333333333336</v>
      </c>
    </row>
    <row r="174" spans="1:17" ht="14.4" customHeight="1" x14ac:dyDescent="0.3">
      <c r="A174" s="422" t="s">
        <v>1691</v>
      </c>
      <c r="B174" s="423" t="s">
        <v>1684</v>
      </c>
      <c r="C174" s="423" t="s">
        <v>1758</v>
      </c>
      <c r="D174" s="423" t="s">
        <v>1798</v>
      </c>
      <c r="E174" s="423" t="s">
        <v>1799</v>
      </c>
      <c r="F174" s="426">
        <v>1212</v>
      </c>
      <c r="G174" s="426">
        <v>552133.32999999996</v>
      </c>
      <c r="H174" s="423">
        <v>1</v>
      </c>
      <c r="I174" s="423">
        <v>455.55555280528051</v>
      </c>
      <c r="J174" s="426">
        <v>1027</v>
      </c>
      <c r="K174" s="426">
        <v>467855.55999999994</v>
      </c>
      <c r="L174" s="423">
        <v>0.84735974913885381</v>
      </c>
      <c r="M174" s="423">
        <v>455.55555988315479</v>
      </c>
      <c r="N174" s="426">
        <v>1040</v>
      </c>
      <c r="O174" s="426">
        <v>473777.78</v>
      </c>
      <c r="P174" s="448">
        <v>0.85808581778607729</v>
      </c>
      <c r="Q174" s="427">
        <v>455.55555769230773</v>
      </c>
    </row>
    <row r="175" spans="1:17" ht="14.4" customHeight="1" x14ac:dyDescent="0.3">
      <c r="A175" s="422" t="s">
        <v>1691</v>
      </c>
      <c r="B175" s="423" t="s">
        <v>1684</v>
      </c>
      <c r="C175" s="423" t="s">
        <v>1758</v>
      </c>
      <c r="D175" s="423" t="s">
        <v>1800</v>
      </c>
      <c r="E175" s="423" t="s">
        <v>1801</v>
      </c>
      <c r="F175" s="426">
        <v>525</v>
      </c>
      <c r="G175" s="426">
        <v>40833.340000000004</v>
      </c>
      <c r="H175" s="423">
        <v>1</v>
      </c>
      <c r="I175" s="423">
        <v>77.777790476190489</v>
      </c>
      <c r="J175" s="426">
        <v>368</v>
      </c>
      <c r="K175" s="426">
        <v>28622.23</v>
      </c>
      <c r="L175" s="423">
        <v>0.70095245698735387</v>
      </c>
      <c r="M175" s="423">
        <v>77.777798913043483</v>
      </c>
      <c r="N175" s="426">
        <v>342</v>
      </c>
      <c r="O175" s="426">
        <v>26600.010000000002</v>
      </c>
      <c r="P175" s="448">
        <v>0.65142870997082281</v>
      </c>
      <c r="Q175" s="427">
        <v>77.777807017543864</v>
      </c>
    </row>
    <row r="176" spans="1:17" ht="14.4" customHeight="1" x14ac:dyDescent="0.3">
      <c r="A176" s="422" t="s">
        <v>1691</v>
      </c>
      <c r="B176" s="423" t="s">
        <v>1684</v>
      </c>
      <c r="C176" s="423" t="s">
        <v>1758</v>
      </c>
      <c r="D176" s="423" t="s">
        <v>1846</v>
      </c>
      <c r="E176" s="423" t="s">
        <v>1847</v>
      </c>
      <c r="F176" s="426">
        <v>44</v>
      </c>
      <c r="G176" s="426">
        <v>30800</v>
      </c>
      <c r="H176" s="423">
        <v>1</v>
      </c>
      <c r="I176" s="423">
        <v>700</v>
      </c>
      <c r="J176" s="426">
        <v>29</v>
      </c>
      <c r="K176" s="426">
        <v>20300</v>
      </c>
      <c r="L176" s="423">
        <v>0.65909090909090906</v>
      </c>
      <c r="M176" s="423">
        <v>700</v>
      </c>
      <c r="N176" s="426">
        <v>37</v>
      </c>
      <c r="O176" s="426">
        <v>25900</v>
      </c>
      <c r="P176" s="448">
        <v>0.84090909090909094</v>
      </c>
      <c r="Q176" s="427">
        <v>700</v>
      </c>
    </row>
    <row r="177" spans="1:17" ht="14.4" customHeight="1" x14ac:dyDescent="0.3">
      <c r="A177" s="422" t="s">
        <v>1691</v>
      </c>
      <c r="B177" s="423" t="s">
        <v>1684</v>
      </c>
      <c r="C177" s="423" t="s">
        <v>1758</v>
      </c>
      <c r="D177" s="423" t="s">
        <v>1804</v>
      </c>
      <c r="E177" s="423" t="s">
        <v>1805</v>
      </c>
      <c r="F177" s="426"/>
      <c r="G177" s="426"/>
      <c r="H177" s="423"/>
      <c r="I177" s="423"/>
      <c r="J177" s="426">
        <v>1</v>
      </c>
      <c r="K177" s="426">
        <v>270</v>
      </c>
      <c r="L177" s="423"/>
      <c r="M177" s="423">
        <v>270</v>
      </c>
      <c r="N177" s="426">
        <v>1</v>
      </c>
      <c r="O177" s="426">
        <v>270</v>
      </c>
      <c r="P177" s="448"/>
      <c r="Q177" s="427">
        <v>270</v>
      </c>
    </row>
    <row r="178" spans="1:17" ht="14.4" customHeight="1" x14ac:dyDescent="0.3">
      <c r="A178" s="422" t="s">
        <v>1691</v>
      </c>
      <c r="B178" s="423" t="s">
        <v>1684</v>
      </c>
      <c r="C178" s="423" t="s">
        <v>1758</v>
      </c>
      <c r="D178" s="423" t="s">
        <v>1806</v>
      </c>
      <c r="E178" s="423" t="s">
        <v>1807</v>
      </c>
      <c r="F178" s="426">
        <v>758</v>
      </c>
      <c r="G178" s="426">
        <v>67377.789999999994</v>
      </c>
      <c r="H178" s="423">
        <v>1</v>
      </c>
      <c r="I178" s="423">
        <v>88.888905013192598</v>
      </c>
      <c r="J178" s="426">
        <v>650</v>
      </c>
      <c r="K178" s="426">
        <v>57777.78</v>
      </c>
      <c r="L178" s="423">
        <v>0.85751966634702625</v>
      </c>
      <c r="M178" s="423">
        <v>88.888892307692302</v>
      </c>
      <c r="N178" s="426">
        <v>630</v>
      </c>
      <c r="O178" s="426">
        <v>59500</v>
      </c>
      <c r="P178" s="448">
        <v>0.88308031474466597</v>
      </c>
      <c r="Q178" s="427">
        <v>94.444444444444443</v>
      </c>
    </row>
    <row r="179" spans="1:17" ht="14.4" customHeight="1" x14ac:dyDescent="0.3">
      <c r="A179" s="422" t="s">
        <v>1691</v>
      </c>
      <c r="B179" s="423" t="s">
        <v>1684</v>
      </c>
      <c r="C179" s="423" t="s">
        <v>1758</v>
      </c>
      <c r="D179" s="423" t="s">
        <v>1808</v>
      </c>
      <c r="E179" s="423" t="s">
        <v>1809</v>
      </c>
      <c r="F179" s="426">
        <v>3</v>
      </c>
      <c r="G179" s="426">
        <v>130</v>
      </c>
      <c r="H179" s="423">
        <v>1</v>
      </c>
      <c r="I179" s="423">
        <v>43.333333333333336</v>
      </c>
      <c r="J179" s="426"/>
      <c r="K179" s="426"/>
      <c r="L179" s="423"/>
      <c r="M179" s="423"/>
      <c r="N179" s="426">
        <v>1</v>
      </c>
      <c r="O179" s="426">
        <v>43.33</v>
      </c>
      <c r="P179" s="448">
        <v>0.3333076923076923</v>
      </c>
      <c r="Q179" s="427">
        <v>43.33</v>
      </c>
    </row>
    <row r="180" spans="1:17" ht="14.4" customHeight="1" x14ac:dyDescent="0.3">
      <c r="A180" s="422" t="s">
        <v>1691</v>
      </c>
      <c r="B180" s="423" t="s">
        <v>1684</v>
      </c>
      <c r="C180" s="423" t="s">
        <v>1758</v>
      </c>
      <c r="D180" s="423" t="s">
        <v>1810</v>
      </c>
      <c r="E180" s="423" t="s">
        <v>1811</v>
      </c>
      <c r="F180" s="426">
        <v>735</v>
      </c>
      <c r="G180" s="426">
        <v>71050</v>
      </c>
      <c r="H180" s="423">
        <v>1</v>
      </c>
      <c r="I180" s="423">
        <v>96.666666666666671</v>
      </c>
      <c r="J180" s="426">
        <v>603</v>
      </c>
      <c r="K180" s="426">
        <v>58290</v>
      </c>
      <c r="L180" s="423">
        <v>0.82040816326530608</v>
      </c>
      <c r="M180" s="423">
        <v>96.666666666666671</v>
      </c>
      <c r="N180" s="426">
        <v>628</v>
      </c>
      <c r="O180" s="426">
        <v>60706.67</v>
      </c>
      <c r="P180" s="448">
        <v>0.85442181562280084</v>
      </c>
      <c r="Q180" s="427">
        <v>96.666671974522288</v>
      </c>
    </row>
    <row r="181" spans="1:17" ht="14.4" customHeight="1" x14ac:dyDescent="0.3">
      <c r="A181" s="422" t="s">
        <v>1691</v>
      </c>
      <c r="B181" s="423" t="s">
        <v>1684</v>
      </c>
      <c r="C181" s="423" t="s">
        <v>1758</v>
      </c>
      <c r="D181" s="423" t="s">
        <v>1812</v>
      </c>
      <c r="E181" s="423" t="s">
        <v>1813</v>
      </c>
      <c r="F181" s="426">
        <v>1042</v>
      </c>
      <c r="G181" s="426">
        <v>145880</v>
      </c>
      <c r="H181" s="423">
        <v>1</v>
      </c>
      <c r="I181" s="423">
        <v>140</v>
      </c>
      <c r="J181" s="426">
        <v>635</v>
      </c>
      <c r="K181" s="426">
        <v>88900</v>
      </c>
      <c r="L181" s="423">
        <v>0.60940499040307106</v>
      </c>
      <c r="M181" s="423">
        <v>140</v>
      </c>
      <c r="N181" s="426">
        <v>980</v>
      </c>
      <c r="O181" s="426">
        <v>191644.43</v>
      </c>
      <c r="P181" s="448">
        <v>1.3137128461749383</v>
      </c>
      <c r="Q181" s="427">
        <v>195.55554081632653</v>
      </c>
    </row>
    <row r="182" spans="1:17" ht="14.4" customHeight="1" x14ac:dyDescent="0.3">
      <c r="A182" s="422" t="s">
        <v>1691</v>
      </c>
      <c r="B182" s="423" t="s">
        <v>1684</v>
      </c>
      <c r="C182" s="423" t="s">
        <v>1758</v>
      </c>
      <c r="D182" s="423" t="s">
        <v>1834</v>
      </c>
      <c r="E182" s="423" t="s">
        <v>1835</v>
      </c>
      <c r="F182" s="426">
        <v>969</v>
      </c>
      <c r="G182" s="426">
        <v>73213.33</v>
      </c>
      <c r="H182" s="423">
        <v>1</v>
      </c>
      <c r="I182" s="423">
        <v>75.555552115583083</v>
      </c>
      <c r="J182" s="426">
        <v>845</v>
      </c>
      <c r="K182" s="426">
        <v>63844.44</v>
      </c>
      <c r="L182" s="423">
        <v>0.87203300273324547</v>
      </c>
      <c r="M182" s="423">
        <v>75.555550295857998</v>
      </c>
      <c r="N182" s="426">
        <v>1010</v>
      </c>
      <c r="O182" s="426">
        <v>76311.11</v>
      </c>
      <c r="P182" s="448">
        <v>1.0423116937858175</v>
      </c>
      <c r="Q182" s="427">
        <v>75.555554455445545</v>
      </c>
    </row>
    <row r="183" spans="1:17" ht="14.4" customHeight="1" x14ac:dyDescent="0.3">
      <c r="A183" s="422" t="s">
        <v>1691</v>
      </c>
      <c r="B183" s="423" t="s">
        <v>1684</v>
      </c>
      <c r="C183" s="423" t="s">
        <v>1758</v>
      </c>
      <c r="D183" s="423" t="s">
        <v>1848</v>
      </c>
      <c r="E183" s="423" t="s">
        <v>1849</v>
      </c>
      <c r="F183" s="426">
        <v>63</v>
      </c>
      <c r="G183" s="426">
        <v>80850</v>
      </c>
      <c r="H183" s="423">
        <v>1</v>
      </c>
      <c r="I183" s="423">
        <v>1283.3333333333333</v>
      </c>
      <c r="J183" s="426">
        <v>76</v>
      </c>
      <c r="K183" s="426">
        <v>97533.33</v>
      </c>
      <c r="L183" s="423">
        <v>1.2063491651205938</v>
      </c>
      <c r="M183" s="423">
        <v>1283.3332894736843</v>
      </c>
      <c r="N183" s="426">
        <v>59</v>
      </c>
      <c r="O183" s="426">
        <v>75716.66</v>
      </c>
      <c r="P183" s="448">
        <v>0.93650785405071124</v>
      </c>
      <c r="Q183" s="427">
        <v>1283.3332203389832</v>
      </c>
    </row>
    <row r="184" spans="1:17" ht="14.4" customHeight="1" x14ac:dyDescent="0.3">
      <c r="A184" s="422" t="s">
        <v>1691</v>
      </c>
      <c r="B184" s="423" t="s">
        <v>1684</v>
      </c>
      <c r="C184" s="423" t="s">
        <v>1758</v>
      </c>
      <c r="D184" s="423" t="s">
        <v>1850</v>
      </c>
      <c r="E184" s="423" t="s">
        <v>1851</v>
      </c>
      <c r="F184" s="426">
        <v>2</v>
      </c>
      <c r="G184" s="426">
        <v>933.34</v>
      </c>
      <c r="H184" s="423">
        <v>1</v>
      </c>
      <c r="I184" s="423">
        <v>466.67</v>
      </c>
      <c r="J184" s="426"/>
      <c r="K184" s="426"/>
      <c r="L184" s="423"/>
      <c r="M184" s="423"/>
      <c r="N184" s="426">
        <v>2</v>
      </c>
      <c r="O184" s="426">
        <v>933.34</v>
      </c>
      <c r="P184" s="448">
        <v>1</v>
      </c>
      <c r="Q184" s="427">
        <v>466.67</v>
      </c>
    </row>
    <row r="185" spans="1:17" ht="14.4" customHeight="1" x14ac:dyDescent="0.3">
      <c r="A185" s="422" t="s">
        <v>1691</v>
      </c>
      <c r="B185" s="423" t="s">
        <v>1684</v>
      </c>
      <c r="C185" s="423" t="s">
        <v>1758</v>
      </c>
      <c r="D185" s="423" t="s">
        <v>1814</v>
      </c>
      <c r="E185" s="423" t="s">
        <v>1815</v>
      </c>
      <c r="F185" s="426">
        <v>1</v>
      </c>
      <c r="G185" s="426">
        <v>116.67</v>
      </c>
      <c r="H185" s="423">
        <v>1</v>
      </c>
      <c r="I185" s="423">
        <v>116.67</v>
      </c>
      <c r="J185" s="426">
        <v>2</v>
      </c>
      <c r="K185" s="426">
        <v>233.34</v>
      </c>
      <c r="L185" s="423">
        <v>2</v>
      </c>
      <c r="M185" s="423">
        <v>116.67</v>
      </c>
      <c r="N185" s="426">
        <v>3</v>
      </c>
      <c r="O185" s="426">
        <v>350</v>
      </c>
      <c r="P185" s="448">
        <v>2.9999142881631955</v>
      </c>
      <c r="Q185" s="427">
        <v>116.66666666666667</v>
      </c>
    </row>
    <row r="186" spans="1:17" ht="14.4" customHeight="1" x14ac:dyDescent="0.3">
      <c r="A186" s="422" t="s">
        <v>1691</v>
      </c>
      <c r="B186" s="423" t="s">
        <v>1684</v>
      </c>
      <c r="C186" s="423" t="s">
        <v>1758</v>
      </c>
      <c r="D186" s="423" t="s">
        <v>1836</v>
      </c>
      <c r="E186" s="423" t="s">
        <v>1837</v>
      </c>
      <c r="F186" s="426">
        <v>1</v>
      </c>
      <c r="G186" s="426">
        <v>466.67</v>
      </c>
      <c r="H186" s="423">
        <v>1</v>
      </c>
      <c r="I186" s="423">
        <v>466.67</v>
      </c>
      <c r="J186" s="426"/>
      <c r="K186" s="426"/>
      <c r="L186" s="423"/>
      <c r="M186" s="423"/>
      <c r="N186" s="426"/>
      <c r="O186" s="426"/>
      <c r="P186" s="448"/>
      <c r="Q186" s="427"/>
    </row>
    <row r="187" spans="1:17" ht="14.4" customHeight="1" x14ac:dyDescent="0.3">
      <c r="A187" s="422" t="s">
        <v>1691</v>
      </c>
      <c r="B187" s="423" t="s">
        <v>1684</v>
      </c>
      <c r="C187" s="423" t="s">
        <v>1758</v>
      </c>
      <c r="D187" s="423" t="s">
        <v>1818</v>
      </c>
      <c r="E187" s="423" t="s">
        <v>1819</v>
      </c>
      <c r="F187" s="426">
        <v>32</v>
      </c>
      <c r="G187" s="426">
        <v>10488.890000000001</v>
      </c>
      <c r="H187" s="423">
        <v>1</v>
      </c>
      <c r="I187" s="423">
        <v>327.77781250000004</v>
      </c>
      <c r="J187" s="426">
        <v>2</v>
      </c>
      <c r="K187" s="426">
        <v>655.56</v>
      </c>
      <c r="L187" s="423">
        <v>6.2500417108006648E-2</v>
      </c>
      <c r="M187" s="423">
        <v>327.78</v>
      </c>
      <c r="N187" s="426">
        <v>2</v>
      </c>
      <c r="O187" s="426">
        <v>688.88</v>
      </c>
      <c r="P187" s="448">
        <v>6.5677111686746642E-2</v>
      </c>
      <c r="Q187" s="427">
        <v>344.44</v>
      </c>
    </row>
    <row r="188" spans="1:17" ht="14.4" customHeight="1" x14ac:dyDescent="0.3">
      <c r="A188" s="422" t="s">
        <v>1691</v>
      </c>
      <c r="B188" s="423" t="s">
        <v>1684</v>
      </c>
      <c r="C188" s="423" t="s">
        <v>1758</v>
      </c>
      <c r="D188" s="423" t="s">
        <v>1852</v>
      </c>
      <c r="E188" s="423" t="s">
        <v>1853</v>
      </c>
      <c r="F188" s="426"/>
      <c r="G188" s="426"/>
      <c r="H188" s="423"/>
      <c r="I188" s="423"/>
      <c r="J188" s="426"/>
      <c r="K188" s="426"/>
      <c r="L188" s="423"/>
      <c r="M188" s="423"/>
      <c r="N188" s="426">
        <v>1</v>
      </c>
      <c r="O188" s="426">
        <v>466.67</v>
      </c>
      <c r="P188" s="448"/>
      <c r="Q188" s="427">
        <v>466.67</v>
      </c>
    </row>
    <row r="189" spans="1:17" ht="14.4" customHeight="1" x14ac:dyDescent="0.3">
      <c r="A189" s="422" t="s">
        <v>1691</v>
      </c>
      <c r="B189" s="423" t="s">
        <v>1684</v>
      </c>
      <c r="C189" s="423" t="s">
        <v>1758</v>
      </c>
      <c r="D189" s="423" t="s">
        <v>1822</v>
      </c>
      <c r="E189" s="423" t="s">
        <v>1823</v>
      </c>
      <c r="F189" s="426">
        <v>3</v>
      </c>
      <c r="G189" s="426">
        <v>350</v>
      </c>
      <c r="H189" s="423">
        <v>1</v>
      </c>
      <c r="I189" s="423">
        <v>116.66666666666667</v>
      </c>
      <c r="J189" s="426">
        <v>3</v>
      </c>
      <c r="K189" s="426">
        <v>350</v>
      </c>
      <c r="L189" s="423">
        <v>1</v>
      </c>
      <c r="M189" s="423">
        <v>116.66666666666667</v>
      </c>
      <c r="N189" s="426">
        <v>10</v>
      </c>
      <c r="O189" s="426">
        <v>1166.67</v>
      </c>
      <c r="P189" s="448">
        <v>3.3333428571428572</v>
      </c>
      <c r="Q189" s="427">
        <v>116.667</v>
      </c>
    </row>
    <row r="190" spans="1:17" ht="14.4" customHeight="1" x14ac:dyDescent="0.3">
      <c r="A190" s="422" t="s">
        <v>1691</v>
      </c>
      <c r="B190" s="423" t="s">
        <v>1684</v>
      </c>
      <c r="C190" s="423" t="s">
        <v>1758</v>
      </c>
      <c r="D190" s="423" t="s">
        <v>1854</v>
      </c>
      <c r="E190" s="423" t="s">
        <v>1855</v>
      </c>
      <c r="F190" s="426"/>
      <c r="G190" s="426"/>
      <c r="H190" s="423"/>
      <c r="I190" s="423"/>
      <c r="J190" s="426">
        <v>0</v>
      </c>
      <c r="K190" s="426">
        <v>0</v>
      </c>
      <c r="L190" s="423"/>
      <c r="M190" s="423"/>
      <c r="N190" s="426"/>
      <c r="O190" s="426"/>
      <c r="P190" s="448"/>
      <c r="Q190" s="427"/>
    </row>
    <row r="191" spans="1:17" ht="14.4" customHeight="1" x14ac:dyDescent="0.3">
      <c r="A191" s="422" t="s">
        <v>1691</v>
      </c>
      <c r="B191" s="423" t="s">
        <v>1684</v>
      </c>
      <c r="C191" s="423" t="s">
        <v>1758</v>
      </c>
      <c r="D191" s="423" t="s">
        <v>1824</v>
      </c>
      <c r="E191" s="423" t="s">
        <v>1825</v>
      </c>
      <c r="F191" s="426"/>
      <c r="G191" s="426"/>
      <c r="H191" s="423"/>
      <c r="I191" s="423"/>
      <c r="J191" s="426"/>
      <c r="K191" s="426"/>
      <c r="L191" s="423"/>
      <c r="M191" s="423"/>
      <c r="N191" s="426">
        <v>1</v>
      </c>
      <c r="O191" s="426">
        <v>358.89</v>
      </c>
      <c r="P191" s="448"/>
      <c r="Q191" s="427">
        <v>358.89</v>
      </c>
    </row>
    <row r="192" spans="1:17" ht="14.4" customHeight="1" x14ac:dyDescent="0.3">
      <c r="A192" s="422" t="s">
        <v>1691</v>
      </c>
      <c r="B192" s="423" t="s">
        <v>1685</v>
      </c>
      <c r="C192" s="423" t="s">
        <v>1758</v>
      </c>
      <c r="D192" s="423" t="s">
        <v>1759</v>
      </c>
      <c r="E192" s="423" t="s">
        <v>1760</v>
      </c>
      <c r="F192" s="426"/>
      <c r="G192" s="426"/>
      <c r="H192" s="423"/>
      <c r="I192" s="423"/>
      <c r="J192" s="426">
        <v>1</v>
      </c>
      <c r="K192" s="426">
        <v>442.22</v>
      </c>
      <c r="L192" s="423"/>
      <c r="M192" s="423">
        <v>442.22</v>
      </c>
      <c r="N192" s="426"/>
      <c r="O192" s="426"/>
      <c r="P192" s="448"/>
      <c r="Q192" s="427"/>
    </row>
    <row r="193" spans="1:17" ht="14.4" customHeight="1" x14ac:dyDescent="0.3">
      <c r="A193" s="422" t="s">
        <v>1691</v>
      </c>
      <c r="B193" s="423" t="s">
        <v>1685</v>
      </c>
      <c r="C193" s="423" t="s">
        <v>1758</v>
      </c>
      <c r="D193" s="423" t="s">
        <v>1763</v>
      </c>
      <c r="E193" s="423" t="s">
        <v>1764</v>
      </c>
      <c r="F193" s="426">
        <v>97</v>
      </c>
      <c r="G193" s="426">
        <v>7544.4500000000007</v>
      </c>
      <c r="H193" s="423">
        <v>1</v>
      </c>
      <c r="I193" s="423">
        <v>77.777835051546404</v>
      </c>
      <c r="J193" s="426">
        <v>142</v>
      </c>
      <c r="K193" s="426">
        <v>11044.449999999999</v>
      </c>
      <c r="L193" s="423">
        <v>1.4639171841552396</v>
      </c>
      <c r="M193" s="423">
        <v>77.777816901408443</v>
      </c>
      <c r="N193" s="426">
        <v>247</v>
      </c>
      <c r="O193" s="426">
        <v>19211.099999999999</v>
      </c>
      <c r="P193" s="448">
        <v>2.546388404721351</v>
      </c>
      <c r="Q193" s="427">
        <v>77.777732793522262</v>
      </c>
    </row>
    <row r="194" spans="1:17" ht="14.4" customHeight="1" x14ac:dyDescent="0.3">
      <c r="A194" s="422" t="s">
        <v>1691</v>
      </c>
      <c r="B194" s="423" t="s">
        <v>1685</v>
      </c>
      <c r="C194" s="423" t="s">
        <v>1758</v>
      </c>
      <c r="D194" s="423" t="s">
        <v>1765</v>
      </c>
      <c r="E194" s="423" t="s">
        <v>1766</v>
      </c>
      <c r="F194" s="426">
        <v>12</v>
      </c>
      <c r="G194" s="426">
        <v>3000</v>
      </c>
      <c r="H194" s="423">
        <v>1</v>
      </c>
      <c r="I194" s="423">
        <v>250</v>
      </c>
      <c r="J194" s="426">
        <v>5</v>
      </c>
      <c r="K194" s="426">
        <v>1250</v>
      </c>
      <c r="L194" s="423">
        <v>0.41666666666666669</v>
      </c>
      <c r="M194" s="423">
        <v>250</v>
      </c>
      <c r="N194" s="426">
        <v>4</v>
      </c>
      <c r="O194" s="426">
        <v>1000</v>
      </c>
      <c r="P194" s="448">
        <v>0.33333333333333331</v>
      </c>
      <c r="Q194" s="427">
        <v>250</v>
      </c>
    </row>
    <row r="195" spans="1:17" ht="14.4" customHeight="1" x14ac:dyDescent="0.3">
      <c r="A195" s="422" t="s">
        <v>1691</v>
      </c>
      <c r="B195" s="423" t="s">
        <v>1685</v>
      </c>
      <c r="C195" s="423" t="s">
        <v>1758</v>
      </c>
      <c r="D195" s="423" t="s">
        <v>1767</v>
      </c>
      <c r="E195" s="423" t="s">
        <v>1768</v>
      </c>
      <c r="F195" s="426">
        <v>3</v>
      </c>
      <c r="G195" s="426">
        <v>900</v>
      </c>
      <c r="H195" s="423">
        <v>1</v>
      </c>
      <c r="I195" s="423">
        <v>300</v>
      </c>
      <c r="J195" s="426"/>
      <c r="K195" s="426"/>
      <c r="L195" s="423"/>
      <c r="M195" s="423"/>
      <c r="N195" s="426">
        <v>3</v>
      </c>
      <c r="O195" s="426">
        <v>900</v>
      </c>
      <c r="P195" s="448">
        <v>1</v>
      </c>
      <c r="Q195" s="427">
        <v>300</v>
      </c>
    </row>
    <row r="196" spans="1:17" ht="14.4" customHeight="1" x14ac:dyDescent="0.3">
      <c r="A196" s="422" t="s">
        <v>1691</v>
      </c>
      <c r="B196" s="423" t="s">
        <v>1685</v>
      </c>
      <c r="C196" s="423" t="s">
        <v>1758</v>
      </c>
      <c r="D196" s="423" t="s">
        <v>1769</v>
      </c>
      <c r="E196" s="423" t="s">
        <v>1770</v>
      </c>
      <c r="F196" s="426">
        <v>278</v>
      </c>
      <c r="G196" s="426">
        <v>30888.880000000001</v>
      </c>
      <c r="H196" s="423">
        <v>1</v>
      </c>
      <c r="I196" s="423">
        <v>111.11107913669065</v>
      </c>
      <c r="J196" s="426">
        <v>190</v>
      </c>
      <c r="K196" s="426">
        <v>21111.11</v>
      </c>
      <c r="L196" s="423">
        <v>0.68345339811608574</v>
      </c>
      <c r="M196" s="423">
        <v>111.1111052631579</v>
      </c>
      <c r="N196" s="426">
        <v>246</v>
      </c>
      <c r="O196" s="426">
        <v>28700.01</v>
      </c>
      <c r="P196" s="448">
        <v>0.9291372817661242</v>
      </c>
      <c r="Q196" s="427">
        <v>116.66670731707316</v>
      </c>
    </row>
    <row r="197" spans="1:17" ht="14.4" customHeight="1" x14ac:dyDescent="0.3">
      <c r="A197" s="422" t="s">
        <v>1691</v>
      </c>
      <c r="B197" s="423" t="s">
        <v>1685</v>
      </c>
      <c r="C197" s="423" t="s">
        <v>1758</v>
      </c>
      <c r="D197" s="423" t="s">
        <v>1773</v>
      </c>
      <c r="E197" s="423" t="s">
        <v>1774</v>
      </c>
      <c r="F197" s="426">
        <v>13</v>
      </c>
      <c r="G197" s="426">
        <v>3251.11</v>
      </c>
      <c r="H197" s="423">
        <v>1</v>
      </c>
      <c r="I197" s="423">
        <v>250.08538461538461</v>
      </c>
      <c r="J197" s="426">
        <v>18</v>
      </c>
      <c r="K197" s="426">
        <v>4840</v>
      </c>
      <c r="L197" s="423">
        <v>1.488722313302226</v>
      </c>
      <c r="M197" s="423">
        <v>268.88888888888891</v>
      </c>
      <c r="N197" s="426">
        <v>19</v>
      </c>
      <c r="O197" s="426">
        <v>5700</v>
      </c>
      <c r="P197" s="448">
        <v>1.7532473524427041</v>
      </c>
      <c r="Q197" s="427">
        <v>300</v>
      </c>
    </row>
    <row r="198" spans="1:17" ht="14.4" customHeight="1" x14ac:dyDescent="0.3">
      <c r="A198" s="422" t="s">
        <v>1691</v>
      </c>
      <c r="B198" s="423" t="s">
        <v>1685</v>
      </c>
      <c r="C198" s="423" t="s">
        <v>1758</v>
      </c>
      <c r="D198" s="423" t="s">
        <v>1775</v>
      </c>
      <c r="E198" s="423" t="s">
        <v>1776</v>
      </c>
      <c r="F198" s="426">
        <v>5</v>
      </c>
      <c r="G198" s="426">
        <v>1472.22</v>
      </c>
      <c r="H198" s="423">
        <v>1</v>
      </c>
      <c r="I198" s="423">
        <v>294.44400000000002</v>
      </c>
      <c r="J198" s="426">
        <v>10</v>
      </c>
      <c r="K198" s="426">
        <v>2944.44</v>
      </c>
      <c r="L198" s="423">
        <v>2</v>
      </c>
      <c r="M198" s="423">
        <v>294.44400000000002</v>
      </c>
      <c r="N198" s="426">
        <v>5</v>
      </c>
      <c r="O198" s="426">
        <v>1472.21</v>
      </c>
      <c r="P198" s="448">
        <v>0.99999320753691701</v>
      </c>
      <c r="Q198" s="427">
        <v>294.44200000000001</v>
      </c>
    </row>
    <row r="199" spans="1:17" ht="14.4" customHeight="1" x14ac:dyDescent="0.3">
      <c r="A199" s="422" t="s">
        <v>1691</v>
      </c>
      <c r="B199" s="423" t="s">
        <v>1685</v>
      </c>
      <c r="C199" s="423" t="s">
        <v>1758</v>
      </c>
      <c r="D199" s="423" t="s">
        <v>1856</v>
      </c>
      <c r="E199" s="423" t="s">
        <v>1857</v>
      </c>
      <c r="F199" s="426">
        <v>2826</v>
      </c>
      <c r="G199" s="426">
        <v>2198000.0099999998</v>
      </c>
      <c r="H199" s="423">
        <v>1</v>
      </c>
      <c r="I199" s="423">
        <v>777.77778131634807</v>
      </c>
      <c r="J199" s="426">
        <v>2672</v>
      </c>
      <c r="K199" s="426">
        <v>2078222.22</v>
      </c>
      <c r="L199" s="423">
        <v>0.94550601025702463</v>
      </c>
      <c r="M199" s="423">
        <v>777.77777694610779</v>
      </c>
      <c r="N199" s="426">
        <v>1520</v>
      </c>
      <c r="O199" s="426">
        <v>1182222.23</v>
      </c>
      <c r="P199" s="448">
        <v>0.5378627045593144</v>
      </c>
      <c r="Q199" s="427">
        <v>777.77778289473679</v>
      </c>
    </row>
    <row r="200" spans="1:17" ht="14.4" customHeight="1" x14ac:dyDescent="0.3">
      <c r="A200" s="422" t="s">
        <v>1691</v>
      </c>
      <c r="B200" s="423" t="s">
        <v>1685</v>
      </c>
      <c r="C200" s="423" t="s">
        <v>1758</v>
      </c>
      <c r="D200" s="423" t="s">
        <v>1858</v>
      </c>
      <c r="E200" s="423" t="s">
        <v>1859</v>
      </c>
      <c r="F200" s="426">
        <v>3774</v>
      </c>
      <c r="G200" s="426">
        <v>352239.99000000005</v>
      </c>
      <c r="H200" s="423">
        <v>1</v>
      </c>
      <c r="I200" s="423">
        <v>93.333330683624808</v>
      </c>
      <c r="J200" s="426">
        <v>2021</v>
      </c>
      <c r="K200" s="426">
        <v>188626.66000000003</v>
      </c>
      <c r="L200" s="423">
        <v>0.53550609060600984</v>
      </c>
      <c r="M200" s="423">
        <v>93.333330034636333</v>
      </c>
      <c r="N200" s="426">
        <v>2915</v>
      </c>
      <c r="O200" s="426">
        <v>272066.67</v>
      </c>
      <c r="P200" s="448">
        <v>0.77239006848711289</v>
      </c>
      <c r="Q200" s="427">
        <v>93.333334476843902</v>
      </c>
    </row>
    <row r="201" spans="1:17" ht="14.4" customHeight="1" x14ac:dyDescent="0.3">
      <c r="A201" s="422" t="s">
        <v>1691</v>
      </c>
      <c r="B201" s="423" t="s">
        <v>1685</v>
      </c>
      <c r="C201" s="423" t="s">
        <v>1758</v>
      </c>
      <c r="D201" s="423" t="s">
        <v>1860</v>
      </c>
      <c r="E201" s="423" t="s">
        <v>1861</v>
      </c>
      <c r="F201" s="426">
        <v>38</v>
      </c>
      <c r="G201" s="426">
        <v>25333.33</v>
      </c>
      <c r="H201" s="423">
        <v>1</v>
      </c>
      <c r="I201" s="423">
        <v>666.66657894736852</v>
      </c>
      <c r="J201" s="426">
        <v>48</v>
      </c>
      <c r="K201" s="426">
        <v>32000.010000000002</v>
      </c>
      <c r="L201" s="423">
        <v>1.2631584556787441</v>
      </c>
      <c r="M201" s="423">
        <v>666.666875</v>
      </c>
      <c r="N201" s="426">
        <v>54</v>
      </c>
      <c r="O201" s="426">
        <v>36000.009999999995</v>
      </c>
      <c r="P201" s="448">
        <v>1.421053213296475</v>
      </c>
      <c r="Q201" s="427">
        <v>666.66685185185179</v>
      </c>
    </row>
    <row r="202" spans="1:17" ht="14.4" customHeight="1" x14ac:dyDescent="0.3">
      <c r="A202" s="422" t="s">
        <v>1691</v>
      </c>
      <c r="B202" s="423" t="s">
        <v>1685</v>
      </c>
      <c r="C202" s="423" t="s">
        <v>1758</v>
      </c>
      <c r="D202" s="423" t="s">
        <v>1862</v>
      </c>
      <c r="E202" s="423" t="s">
        <v>1863</v>
      </c>
      <c r="F202" s="426">
        <v>261</v>
      </c>
      <c r="G202" s="426">
        <v>202999.99</v>
      </c>
      <c r="H202" s="423">
        <v>1</v>
      </c>
      <c r="I202" s="423">
        <v>777.77773946360151</v>
      </c>
      <c r="J202" s="426">
        <v>209</v>
      </c>
      <c r="K202" s="426">
        <v>162555.56</v>
      </c>
      <c r="L202" s="423">
        <v>0.80076634486533727</v>
      </c>
      <c r="M202" s="423">
        <v>777.77779904306215</v>
      </c>
      <c r="N202" s="426">
        <v>211</v>
      </c>
      <c r="O202" s="426">
        <v>164111.11000000002</v>
      </c>
      <c r="P202" s="448">
        <v>0.80842915312458896</v>
      </c>
      <c r="Q202" s="427">
        <v>777.77777251184841</v>
      </c>
    </row>
    <row r="203" spans="1:17" ht="14.4" customHeight="1" x14ac:dyDescent="0.3">
      <c r="A203" s="422" t="s">
        <v>1691</v>
      </c>
      <c r="B203" s="423" t="s">
        <v>1685</v>
      </c>
      <c r="C203" s="423" t="s">
        <v>1758</v>
      </c>
      <c r="D203" s="423" t="s">
        <v>1864</v>
      </c>
      <c r="E203" s="423" t="s">
        <v>1865</v>
      </c>
      <c r="F203" s="426">
        <v>121</v>
      </c>
      <c r="G203" s="426">
        <v>40333.33</v>
      </c>
      <c r="H203" s="423">
        <v>1</v>
      </c>
      <c r="I203" s="423">
        <v>333.33330578512397</v>
      </c>
      <c r="J203" s="426">
        <v>113</v>
      </c>
      <c r="K203" s="426">
        <v>37666.67</v>
      </c>
      <c r="L203" s="423">
        <v>0.93388445734582282</v>
      </c>
      <c r="M203" s="423">
        <v>333.33336283185838</v>
      </c>
      <c r="N203" s="426">
        <v>101</v>
      </c>
      <c r="O203" s="426">
        <v>33666.65</v>
      </c>
      <c r="P203" s="448">
        <v>0.83471039956284299</v>
      </c>
      <c r="Q203" s="427">
        <v>333.33316831683169</v>
      </c>
    </row>
    <row r="204" spans="1:17" ht="14.4" customHeight="1" x14ac:dyDescent="0.3">
      <c r="A204" s="422" t="s">
        <v>1691</v>
      </c>
      <c r="B204" s="423" t="s">
        <v>1685</v>
      </c>
      <c r="C204" s="423" t="s">
        <v>1758</v>
      </c>
      <c r="D204" s="423" t="s">
        <v>1779</v>
      </c>
      <c r="E204" s="423" t="s">
        <v>1762</v>
      </c>
      <c r="F204" s="426"/>
      <c r="G204" s="426"/>
      <c r="H204" s="423"/>
      <c r="I204" s="423"/>
      <c r="J204" s="426">
        <v>2</v>
      </c>
      <c r="K204" s="426">
        <v>746.67</v>
      </c>
      <c r="L204" s="423"/>
      <c r="M204" s="423">
        <v>373.33499999999998</v>
      </c>
      <c r="N204" s="426">
        <v>3</v>
      </c>
      <c r="O204" s="426">
        <v>1119.99</v>
      </c>
      <c r="P204" s="448"/>
      <c r="Q204" s="427">
        <v>373.33</v>
      </c>
    </row>
    <row r="205" spans="1:17" ht="14.4" customHeight="1" x14ac:dyDescent="0.3">
      <c r="A205" s="422" t="s">
        <v>1691</v>
      </c>
      <c r="B205" s="423" t="s">
        <v>1685</v>
      </c>
      <c r="C205" s="423" t="s">
        <v>1758</v>
      </c>
      <c r="D205" s="423" t="s">
        <v>1780</v>
      </c>
      <c r="E205" s="423" t="s">
        <v>1781</v>
      </c>
      <c r="F205" s="426">
        <v>73</v>
      </c>
      <c r="G205" s="426">
        <v>13626.67</v>
      </c>
      <c r="H205" s="423">
        <v>1</v>
      </c>
      <c r="I205" s="423">
        <v>186.66671232876712</v>
      </c>
      <c r="J205" s="426">
        <v>46</v>
      </c>
      <c r="K205" s="426">
        <v>8586.66</v>
      </c>
      <c r="L205" s="423">
        <v>0.63013634292163823</v>
      </c>
      <c r="M205" s="423">
        <v>186.66652173913045</v>
      </c>
      <c r="N205" s="426">
        <v>107</v>
      </c>
      <c r="O205" s="426">
        <v>22588.879999999997</v>
      </c>
      <c r="P205" s="448">
        <v>1.6576962676868228</v>
      </c>
      <c r="Q205" s="427">
        <v>211.11102803738316</v>
      </c>
    </row>
    <row r="206" spans="1:17" ht="14.4" customHeight="1" x14ac:dyDescent="0.3">
      <c r="A206" s="422" t="s">
        <v>1691</v>
      </c>
      <c r="B206" s="423" t="s">
        <v>1685</v>
      </c>
      <c r="C206" s="423" t="s">
        <v>1758</v>
      </c>
      <c r="D206" s="423" t="s">
        <v>1782</v>
      </c>
      <c r="E206" s="423" t="s">
        <v>1783</v>
      </c>
      <c r="F206" s="426">
        <v>62</v>
      </c>
      <c r="G206" s="426">
        <v>36166.67</v>
      </c>
      <c r="H206" s="423">
        <v>1</v>
      </c>
      <c r="I206" s="423">
        <v>583.33338709677412</v>
      </c>
      <c r="J206" s="426">
        <v>67</v>
      </c>
      <c r="K206" s="426">
        <v>39083.339999999997</v>
      </c>
      <c r="L206" s="423">
        <v>1.0806452460234797</v>
      </c>
      <c r="M206" s="423">
        <v>583.33343283582087</v>
      </c>
      <c r="N206" s="426">
        <v>63</v>
      </c>
      <c r="O206" s="426">
        <v>36750.009999999995</v>
      </c>
      <c r="P206" s="448">
        <v>1.0161292151032981</v>
      </c>
      <c r="Q206" s="427">
        <v>583.33349206349203</v>
      </c>
    </row>
    <row r="207" spans="1:17" ht="14.4" customHeight="1" x14ac:dyDescent="0.3">
      <c r="A207" s="422" t="s">
        <v>1691</v>
      </c>
      <c r="B207" s="423" t="s">
        <v>1685</v>
      </c>
      <c r="C207" s="423" t="s">
        <v>1758</v>
      </c>
      <c r="D207" s="423" t="s">
        <v>1784</v>
      </c>
      <c r="E207" s="423" t="s">
        <v>1785</v>
      </c>
      <c r="F207" s="426">
        <v>115</v>
      </c>
      <c r="G207" s="426">
        <v>53666.679999999993</v>
      </c>
      <c r="H207" s="423">
        <v>1</v>
      </c>
      <c r="I207" s="423">
        <v>466.6667826086956</v>
      </c>
      <c r="J207" s="426">
        <v>89</v>
      </c>
      <c r="K207" s="426">
        <v>41533.329999999994</v>
      </c>
      <c r="L207" s="423">
        <v>0.77391278908999028</v>
      </c>
      <c r="M207" s="423">
        <v>466.66662921348308</v>
      </c>
      <c r="N207" s="426">
        <v>60</v>
      </c>
      <c r="O207" s="426">
        <v>28000</v>
      </c>
      <c r="P207" s="448">
        <v>0.5217390008101862</v>
      </c>
      <c r="Q207" s="427">
        <v>466.66666666666669</v>
      </c>
    </row>
    <row r="208" spans="1:17" ht="14.4" customHeight="1" x14ac:dyDescent="0.3">
      <c r="A208" s="422" t="s">
        <v>1691</v>
      </c>
      <c r="B208" s="423" t="s">
        <v>1685</v>
      </c>
      <c r="C208" s="423" t="s">
        <v>1758</v>
      </c>
      <c r="D208" s="423" t="s">
        <v>1845</v>
      </c>
      <c r="E208" s="423" t="s">
        <v>1785</v>
      </c>
      <c r="F208" s="426">
        <v>50</v>
      </c>
      <c r="G208" s="426">
        <v>50000</v>
      </c>
      <c r="H208" s="423">
        <v>1</v>
      </c>
      <c r="I208" s="423">
        <v>1000</v>
      </c>
      <c r="J208" s="426">
        <v>48</v>
      </c>
      <c r="K208" s="426">
        <v>48000</v>
      </c>
      <c r="L208" s="423">
        <v>0.96</v>
      </c>
      <c r="M208" s="423">
        <v>1000</v>
      </c>
      <c r="N208" s="426">
        <v>49</v>
      </c>
      <c r="O208" s="426">
        <v>49000</v>
      </c>
      <c r="P208" s="448">
        <v>0.98</v>
      </c>
      <c r="Q208" s="427">
        <v>1000</v>
      </c>
    </row>
    <row r="209" spans="1:17" ht="14.4" customHeight="1" x14ac:dyDescent="0.3">
      <c r="A209" s="422" t="s">
        <v>1691</v>
      </c>
      <c r="B209" s="423" t="s">
        <v>1685</v>
      </c>
      <c r="C209" s="423" t="s">
        <v>1758</v>
      </c>
      <c r="D209" s="423" t="s">
        <v>1786</v>
      </c>
      <c r="E209" s="423" t="s">
        <v>1787</v>
      </c>
      <c r="F209" s="426">
        <v>430</v>
      </c>
      <c r="G209" s="426">
        <v>21500</v>
      </c>
      <c r="H209" s="423">
        <v>1</v>
      </c>
      <c r="I209" s="423">
        <v>50</v>
      </c>
      <c r="J209" s="426">
        <v>425</v>
      </c>
      <c r="K209" s="426">
        <v>21250</v>
      </c>
      <c r="L209" s="423">
        <v>0.98837209302325579</v>
      </c>
      <c r="M209" s="423">
        <v>50</v>
      </c>
      <c r="N209" s="426">
        <v>446</v>
      </c>
      <c r="O209" s="426">
        <v>22300</v>
      </c>
      <c r="P209" s="448">
        <v>1.0372093023255815</v>
      </c>
      <c r="Q209" s="427">
        <v>50</v>
      </c>
    </row>
    <row r="210" spans="1:17" ht="14.4" customHeight="1" x14ac:dyDescent="0.3">
      <c r="A210" s="422" t="s">
        <v>1691</v>
      </c>
      <c r="B210" s="423" t="s">
        <v>1685</v>
      </c>
      <c r="C210" s="423" t="s">
        <v>1758</v>
      </c>
      <c r="D210" s="423" t="s">
        <v>1788</v>
      </c>
      <c r="E210" s="423" t="s">
        <v>1789</v>
      </c>
      <c r="F210" s="426">
        <v>3</v>
      </c>
      <c r="G210" s="426">
        <v>303.33</v>
      </c>
      <c r="H210" s="423">
        <v>1</v>
      </c>
      <c r="I210" s="423">
        <v>101.11</v>
      </c>
      <c r="J210" s="426"/>
      <c r="K210" s="426"/>
      <c r="L210" s="423"/>
      <c r="M210" s="423"/>
      <c r="N210" s="426"/>
      <c r="O210" s="426"/>
      <c r="P210" s="448"/>
      <c r="Q210" s="427"/>
    </row>
    <row r="211" spans="1:17" ht="14.4" customHeight="1" x14ac:dyDescent="0.3">
      <c r="A211" s="422" t="s">
        <v>1691</v>
      </c>
      <c r="B211" s="423" t="s">
        <v>1685</v>
      </c>
      <c r="C211" s="423" t="s">
        <v>1758</v>
      </c>
      <c r="D211" s="423" t="s">
        <v>1828</v>
      </c>
      <c r="E211" s="423" t="s">
        <v>1829</v>
      </c>
      <c r="F211" s="426">
        <v>13</v>
      </c>
      <c r="G211" s="426">
        <v>0</v>
      </c>
      <c r="H211" s="423"/>
      <c r="I211" s="423">
        <v>0</v>
      </c>
      <c r="J211" s="426">
        <v>2</v>
      </c>
      <c r="K211" s="426">
        <v>0</v>
      </c>
      <c r="L211" s="423"/>
      <c r="M211" s="423">
        <v>0</v>
      </c>
      <c r="N211" s="426">
        <v>1</v>
      </c>
      <c r="O211" s="426">
        <v>0</v>
      </c>
      <c r="P211" s="448"/>
      <c r="Q211" s="427">
        <v>0</v>
      </c>
    </row>
    <row r="212" spans="1:17" ht="14.4" customHeight="1" x14ac:dyDescent="0.3">
      <c r="A212" s="422" t="s">
        <v>1691</v>
      </c>
      <c r="B212" s="423" t="s">
        <v>1685</v>
      </c>
      <c r="C212" s="423" t="s">
        <v>1758</v>
      </c>
      <c r="D212" s="423" t="s">
        <v>1794</v>
      </c>
      <c r="E212" s="423" t="s">
        <v>1795</v>
      </c>
      <c r="F212" s="426">
        <v>517</v>
      </c>
      <c r="G212" s="426">
        <v>157972.22999999998</v>
      </c>
      <c r="H212" s="423">
        <v>1</v>
      </c>
      <c r="I212" s="423">
        <v>305.55557059961313</v>
      </c>
      <c r="J212" s="426">
        <v>482</v>
      </c>
      <c r="K212" s="426">
        <v>147277.77000000002</v>
      </c>
      <c r="L212" s="423">
        <v>0.93230164567531926</v>
      </c>
      <c r="M212" s="423">
        <v>305.55553941908715</v>
      </c>
      <c r="N212" s="426">
        <v>432</v>
      </c>
      <c r="O212" s="426">
        <v>131999.99</v>
      </c>
      <c r="P212" s="448">
        <v>0.83558983753030525</v>
      </c>
      <c r="Q212" s="427">
        <v>305.55553240740738</v>
      </c>
    </row>
    <row r="213" spans="1:17" ht="14.4" customHeight="1" x14ac:dyDescent="0.3">
      <c r="A213" s="422" t="s">
        <v>1691</v>
      </c>
      <c r="B213" s="423" t="s">
        <v>1685</v>
      </c>
      <c r="C213" s="423" t="s">
        <v>1758</v>
      </c>
      <c r="D213" s="423" t="s">
        <v>1796</v>
      </c>
      <c r="E213" s="423" t="s">
        <v>1797</v>
      </c>
      <c r="F213" s="426">
        <v>3865</v>
      </c>
      <c r="G213" s="426">
        <v>0</v>
      </c>
      <c r="H213" s="423"/>
      <c r="I213" s="423">
        <v>0</v>
      </c>
      <c r="J213" s="426">
        <v>3118</v>
      </c>
      <c r="K213" s="426">
        <v>61233.33</v>
      </c>
      <c r="L213" s="423"/>
      <c r="M213" s="423">
        <v>19.638656189865298</v>
      </c>
      <c r="N213" s="426">
        <v>3460</v>
      </c>
      <c r="O213" s="426">
        <v>115333.34</v>
      </c>
      <c r="P213" s="448"/>
      <c r="Q213" s="427">
        <v>33.333335260115604</v>
      </c>
    </row>
    <row r="214" spans="1:17" ht="14.4" customHeight="1" x14ac:dyDescent="0.3">
      <c r="A214" s="422" t="s">
        <v>1691</v>
      </c>
      <c r="B214" s="423" t="s">
        <v>1685</v>
      </c>
      <c r="C214" s="423" t="s">
        <v>1758</v>
      </c>
      <c r="D214" s="423" t="s">
        <v>1798</v>
      </c>
      <c r="E214" s="423" t="s">
        <v>1799</v>
      </c>
      <c r="F214" s="426">
        <v>283</v>
      </c>
      <c r="G214" s="426">
        <v>128922.23999999999</v>
      </c>
      <c r="H214" s="423">
        <v>1</v>
      </c>
      <c r="I214" s="423">
        <v>455.55561837455826</v>
      </c>
      <c r="J214" s="426">
        <v>263</v>
      </c>
      <c r="K214" s="426">
        <v>119811.11</v>
      </c>
      <c r="L214" s="423">
        <v>0.92932848513956945</v>
      </c>
      <c r="M214" s="423">
        <v>455.55555133079849</v>
      </c>
      <c r="N214" s="426">
        <v>239</v>
      </c>
      <c r="O214" s="426">
        <v>108877.78</v>
      </c>
      <c r="P214" s="448">
        <v>0.8445228689790063</v>
      </c>
      <c r="Q214" s="427">
        <v>455.55556485355646</v>
      </c>
    </row>
    <row r="215" spans="1:17" ht="14.4" customHeight="1" x14ac:dyDescent="0.3">
      <c r="A215" s="422" t="s">
        <v>1691</v>
      </c>
      <c r="B215" s="423" t="s">
        <v>1685</v>
      </c>
      <c r="C215" s="423" t="s">
        <v>1758</v>
      </c>
      <c r="D215" s="423" t="s">
        <v>1832</v>
      </c>
      <c r="E215" s="423" t="s">
        <v>1833</v>
      </c>
      <c r="F215" s="426">
        <v>182</v>
      </c>
      <c r="G215" s="426">
        <v>10717.78</v>
      </c>
      <c r="H215" s="423">
        <v>1</v>
      </c>
      <c r="I215" s="423">
        <v>58.888901098901101</v>
      </c>
      <c r="J215" s="426">
        <v>131</v>
      </c>
      <c r="K215" s="426">
        <v>7714.4400000000005</v>
      </c>
      <c r="L215" s="423">
        <v>0.71977965586156833</v>
      </c>
      <c r="M215" s="423">
        <v>58.888854961832067</v>
      </c>
      <c r="N215" s="426">
        <v>171</v>
      </c>
      <c r="O215" s="426">
        <v>10070</v>
      </c>
      <c r="P215" s="448">
        <v>0.93956024475217814</v>
      </c>
      <c r="Q215" s="427">
        <v>58.888888888888886</v>
      </c>
    </row>
    <row r="216" spans="1:17" ht="14.4" customHeight="1" x14ac:dyDescent="0.3">
      <c r="A216" s="422" t="s">
        <v>1691</v>
      </c>
      <c r="B216" s="423" t="s">
        <v>1685</v>
      </c>
      <c r="C216" s="423" t="s">
        <v>1758</v>
      </c>
      <c r="D216" s="423" t="s">
        <v>1800</v>
      </c>
      <c r="E216" s="423" t="s">
        <v>1801</v>
      </c>
      <c r="F216" s="426">
        <v>532</v>
      </c>
      <c r="G216" s="426">
        <v>41377.770000000004</v>
      </c>
      <c r="H216" s="423">
        <v>1</v>
      </c>
      <c r="I216" s="423">
        <v>77.777763157894739</v>
      </c>
      <c r="J216" s="426">
        <v>509</v>
      </c>
      <c r="K216" s="426">
        <v>39588.89</v>
      </c>
      <c r="L216" s="423">
        <v>0.95676712398952368</v>
      </c>
      <c r="M216" s="423">
        <v>77.777779960707264</v>
      </c>
      <c r="N216" s="426">
        <v>489</v>
      </c>
      <c r="O216" s="426">
        <v>38033.340000000004</v>
      </c>
      <c r="P216" s="448">
        <v>0.91917326622483519</v>
      </c>
      <c r="Q216" s="427">
        <v>77.777791411042955</v>
      </c>
    </row>
    <row r="217" spans="1:17" ht="14.4" customHeight="1" x14ac:dyDescent="0.3">
      <c r="A217" s="422" t="s">
        <v>1691</v>
      </c>
      <c r="B217" s="423" t="s">
        <v>1685</v>
      </c>
      <c r="C217" s="423" t="s">
        <v>1758</v>
      </c>
      <c r="D217" s="423" t="s">
        <v>1846</v>
      </c>
      <c r="E217" s="423" t="s">
        <v>1847</v>
      </c>
      <c r="F217" s="426"/>
      <c r="G217" s="426"/>
      <c r="H217" s="423"/>
      <c r="I217" s="423"/>
      <c r="J217" s="426"/>
      <c r="K217" s="426"/>
      <c r="L217" s="423"/>
      <c r="M217" s="423"/>
      <c r="N217" s="426">
        <v>0</v>
      </c>
      <c r="O217" s="426">
        <v>0</v>
      </c>
      <c r="P217" s="448"/>
      <c r="Q217" s="427"/>
    </row>
    <row r="218" spans="1:17" ht="14.4" customHeight="1" x14ac:dyDescent="0.3">
      <c r="A218" s="422" t="s">
        <v>1691</v>
      </c>
      <c r="B218" s="423" t="s">
        <v>1685</v>
      </c>
      <c r="C218" s="423" t="s">
        <v>1758</v>
      </c>
      <c r="D218" s="423" t="s">
        <v>1866</v>
      </c>
      <c r="E218" s="423" t="s">
        <v>1867</v>
      </c>
      <c r="F218" s="426">
        <v>150</v>
      </c>
      <c r="G218" s="426">
        <v>166666.65999999997</v>
      </c>
      <c r="H218" s="423">
        <v>1</v>
      </c>
      <c r="I218" s="423">
        <v>1111.1110666666666</v>
      </c>
      <c r="J218" s="426">
        <v>189</v>
      </c>
      <c r="K218" s="426">
        <v>210000.00000000003</v>
      </c>
      <c r="L218" s="423">
        <v>1.2600000504000024</v>
      </c>
      <c r="M218" s="423">
        <v>1111.1111111111113</v>
      </c>
      <c r="N218" s="426">
        <v>217</v>
      </c>
      <c r="O218" s="426">
        <v>241111.09999999998</v>
      </c>
      <c r="P218" s="448">
        <v>1.4466666578666665</v>
      </c>
      <c r="Q218" s="427">
        <v>1111.111059907834</v>
      </c>
    </row>
    <row r="219" spans="1:17" ht="14.4" customHeight="1" x14ac:dyDescent="0.3">
      <c r="A219" s="422" t="s">
        <v>1691</v>
      </c>
      <c r="B219" s="423" t="s">
        <v>1685</v>
      </c>
      <c r="C219" s="423" t="s">
        <v>1758</v>
      </c>
      <c r="D219" s="423" t="s">
        <v>1804</v>
      </c>
      <c r="E219" s="423" t="s">
        <v>1805</v>
      </c>
      <c r="F219" s="426">
        <v>499</v>
      </c>
      <c r="G219" s="426">
        <v>134730</v>
      </c>
      <c r="H219" s="423">
        <v>1</v>
      </c>
      <c r="I219" s="423">
        <v>270</v>
      </c>
      <c r="J219" s="426">
        <v>370</v>
      </c>
      <c r="K219" s="426">
        <v>99900</v>
      </c>
      <c r="L219" s="423">
        <v>0.74148296593186369</v>
      </c>
      <c r="M219" s="423">
        <v>270</v>
      </c>
      <c r="N219" s="426">
        <v>1465</v>
      </c>
      <c r="O219" s="426">
        <v>395550</v>
      </c>
      <c r="P219" s="448">
        <v>2.9358717434869739</v>
      </c>
      <c r="Q219" s="427">
        <v>270</v>
      </c>
    </row>
    <row r="220" spans="1:17" ht="14.4" customHeight="1" x14ac:dyDescent="0.3">
      <c r="A220" s="422" t="s">
        <v>1691</v>
      </c>
      <c r="B220" s="423" t="s">
        <v>1685</v>
      </c>
      <c r="C220" s="423" t="s">
        <v>1758</v>
      </c>
      <c r="D220" s="423" t="s">
        <v>1806</v>
      </c>
      <c r="E220" s="423" t="s">
        <v>1807</v>
      </c>
      <c r="F220" s="426">
        <v>981</v>
      </c>
      <c r="G220" s="426">
        <v>87200</v>
      </c>
      <c r="H220" s="423">
        <v>1</v>
      </c>
      <c r="I220" s="423">
        <v>88.888888888888886</v>
      </c>
      <c r="J220" s="426">
        <v>729</v>
      </c>
      <c r="K220" s="426">
        <v>64800</v>
      </c>
      <c r="L220" s="423">
        <v>0.74311926605504586</v>
      </c>
      <c r="M220" s="423">
        <v>88.888888888888886</v>
      </c>
      <c r="N220" s="426">
        <v>1052</v>
      </c>
      <c r="O220" s="426">
        <v>99355.55</v>
      </c>
      <c r="P220" s="448">
        <v>1.139398509174312</v>
      </c>
      <c r="Q220" s="427">
        <v>94.444439163498103</v>
      </c>
    </row>
    <row r="221" spans="1:17" ht="14.4" customHeight="1" x14ac:dyDescent="0.3">
      <c r="A221" s="422" t="s">
        <v>1691</v>
      </c>
      <c r="B221" s="423" t="s">
        <v>1685</v>
      </c>
      <c r="C221" s="423" t="s">
        <v>1758</v>
      </c>
      <c r="D221" s="423" t="s">
        <v>1810</v>
      </c>
      <c r="E221" s="423" t="s">
        <v>1811</v>
      </c>
      <c r="F221" s="426">
        <v>5</v>
      </c>
      <c r="G221" s="426">
        <v>483.33000000000004</v>
      </c>
      <c r="H221" s="423">
        <v>1</v>
      </c>
      <c r="I221" s="423">
        <v>96.666000000000011</v>
      </c>
      <c r="J221" s="426">
        <v>1</v>
      </c>
      <c r="K221" s="426">
        <v>96.67</v>
      </c>
      <c r="L221" s="423">
        <v>0.20000827591914425</v>
      </c>
      <c r="M221" s="423">
        <v>96.67</v>
      </c>
      <c r="N221" s="426">
        <v>1</v>
      </c>
      <c r="O221" s="426">
        <v>96.67</v>
      </c>
      <c r="P221" s="448">
        <v>0.20000827591914425</v>
      </c>
      <c r="Q221" s="427">
        <v>96.67</v>
      </c>
    </row>
    <row r="222" spans="1:17" ht="14.4" customHeight="1" x14ac:dyDescent="0.3">
      <c r="A222" s="422" t="s">
        <v>1691</v>
      </c>
      <c r="B222" s="423" t="s">
        <v>1685</v>
      </c>
      <c r="C222" s="423" t="s">
        <v>1758</v>
      </c>
      <c r="D222" s="423" t="s">
        <v>1812</v>
      </c>
      <c r="E222" s="423" t="s">
        <v>1813</v>
      </c>
      <c r="F222" s="426">
        <v>1</v>
      </c>
      <c r="G222" s="426">
        <v>140</v>
      </c>
      <c r="H222" s="423">
        <v>1</v>
      </c>
      <c r="I222" s="423">
        <v>140</v>
      </c>
      <c r="J222" s="426"/>
      <c r="K222" s="426"/>
      <c r="L222" s="423"/>
      <c r="M222" s="423"/>
      <c r="N222" s="426"/>
      <c r="O222" s="426"/>
      <c r="P222" s="448"/>
      <c r="Q222" s="427"/>
    </row>
    <row r="223" spans="1:17" ht="14.4" customHeight="1" x14ac:dyDescent="0.3">
      <c r="A223" s="422" t="s">
        <v>1691</v>
      </c>
      <c r="B223" s="423" t="s">
        <v>1685</v>
      </c>
      <c r="C223" s="423" t="s">
        <v>1758</v>
      </c>
      <c r="D223" s="423" t="s">
        <v>1848</v>
      </c>
      <c r="E223" s="423" t="s">
        <v>1849</v>
      </c>
      <c r="F223" s="426">
        <v>20</v>
      </c>
      <c r="G223" s="426">
        <v>25666.67</v>
      </c>
      <c r="H223" s="423">
        <v>1</v>
      </c>
      <c r="I223" s="423">
        <v>1283.3335</v>
      </c>
      <c r="J223" s="426">
        <v>31</v>
      </c>
      <c r="K223" s="426">
        <v>39783.33</v>
      </c>
      <c r="L223" s="423">
        <v>1.5499996688312121</v>
      </c>
      <c r="M223" s="423">
        <v>1283.3332258064518</v>
      </c>
      <c r="N223" s="426">
        <v>30</v>
      </c>
      <c r="O223" s="426">
        <v>38500</v>
      </c>
      <c r="P223" s="448">
        <v>1.4999998051948307</v>
      </c>
      <c r="Q223" s="427">
        <v>1283.3333333333333</v>
      </c>
    </row>
    <row r="224" spans="1:17" ht="14.4" customHeight="1" x14ac:dyDescent="0.3">
      <c r="A224" s="422" t="s">
        <v>1691</v>
      </c>
      <c r="B224" s="423" t="s">
        <v>1685</v>
      </c>
      <c r="C224" s="423" t="s">
        <v>1758</v>
      </c>
      <c r="D224" s="423" t="s">
        <v>1814</v>
      </c>
      <c r="E224" s="423" t="s">
        <v>1815</v>
      </c>
      <c r="F224" s="426">
        <v>4</v>
      </c>
      <c r="G224" s="426">
        <v>466.66</v>
      </c>
      <c r="H224" s="423">
        <v>1</v>
      </c>
      <c r="I224" s="423">
        <v>116.66500000000001</v>
      </c>
      <c r="J224" s="426">
        <v>6</v>
      </c>
      <c r="K224" s="426">
        <v>700</v>
      </c>
      <c r="L224" s="423">
        <v>1.5000214288775553</v>
      </c>
      <c r="M224" s="423">
        <v>116.66666666666667</v>
      </c>
      <c r="N224" s="426">
        <v>5</v>
      </c>
      <c r="O224" s="426">
        <v>583.34</v>
      </c>
      <c r="P224" s="448">
        <v>1.2500321433163331</v>
      </c>
      <c r="Q224" s="427">
        <v>116.66800000000001</v>
      </c>
    </row>
    <row r="225" spans="1:17" ht="14.4" customHeight="1" x14ac:dyDescent="0.3">
      <c r="A225" s="422" t="s">
        <v>1691</v>
      </c>
      <c r="B225" s="423" t="s">
        <v>1685</v>
      </c>
      <c r="C225" s="423" t="s">
        <v>1758</v>
      </c>
      <c r="D225" s="423" t="s">
        <v>1816</v>
      </c>
      <c r="E225" s="423" t="s">
        <v>1817</v>
      </c>
      <c r="F225" s="426">
        <v>50</v>
      </c>
      <c r="G225" s="426">
        <v>2444.4499999999998</v>
      </c>
      <c r="H225" s="423">
        <v>1</v>
      </c>
      <c r="I225" s="423">
        <v>48.888999999999996</v>
      </c>
      <c r="J225" s="426">
        <v>75</v>
      </c>
      <c r="K225" s="426">
        <v>3666.6699999999996</v>
      </c>
      <c r="L225" s="423">
        <v>1.4999979545501032</v>
      </c>
      <c r="M225" s="423">
        <v>48.888933333333327</v>
      </c>
      <c r="N225" s="426">
        <v>44</v>
      </c>
      <c r="O225" s="426">
        <v>2151.1</v>
      </c>
      <c r="P225" s="448">
        <v>0.87999345456033062</v>
      </c>
      <c r="Q225" s="427">
        <v>48.888636363636358</v>
      </c>
    </row>
    <row r="226" spans="1:17" ht="14.4" customHeight="1" x14ac:dyDescent="0.3">
      <c r="A226" s="422" t="s">
        <v>1691</v>
      </c>
      <c r="B226" s="423" t="s">
        <v>1685</v>
      </c>
      <c r="C226" s="423" t="s">
        <v>1758</v>
      </c>
      <c r="D226" s="423" t="s">
        <v>1836</v>
      </c>
      <c r="E226" s="423" t="s">
        <v>1837</v>
      </c>
      <c r="F226" s="426">
        <v>2</v>
      </c>
      <c r="G226" s="426">
        <v>933.34</v>
      </c>
      <c r="H226" s="423">
        <v>1</v>
      </c>
      <c r="I226" s="423">
        <v>466.67</v>
      </c>
      <c r="J226" s="426">
        <v>9</v>
      </c>
      <c r="K226" s="426">
        <v>4200</v>
      </c>
      <c r="L226" s="423">
        <v>4.4999678573724475</v>
      </c>
      <c r="M226" s="423">
        <v>466.66666666666669</v>
      </c>
      <c r="N226" s="426">
        <v>10</v>
      </c>
      <c r="O226" s="426">
        <v>4666.67</v>
      </c>
      <c r="P226" s="448">
        <v>4.9999678573724475</v>
      </c>
      <c r="Q226" s="427">
        <v>466.66700000000003</v>
      </c>
    </row>
    <row r="227" spans="1:17" ht="14.4" customHeight="1" x14ac:dyDescent="0.3">
      <c r="A227" s="422" t="s">
        <v>1691</v>
      </c>
      <c r="B227" s="423" t="s">
        <v>1685</v>
      </c>
      <c r="C227" s="423" t="s">
        <v>1758</v>
      </c>
      <c r="D227" s="423" t="s">
        <v>1818</v>
      </c>
      <c r="E227" s="423" t="s">
        <v>1819</v>
      </c>
      <c r="F227" s="426"/>
      <c r="G227" s="426"/>
      <c r="H227" s="423"/>
      <c r="I227" s="423"/>
      <c r="J227" s="426">
        <v>1</v>
      </c>
      <c r="K227" s="426">
        <v>327.78</v>
      </c>
      <c r="L227" s="423"/>
      <c r="M227" s="423">
        <v>327.78</v>
      </c>
      <c r="N227" s="426">
        <v>1</v>
      </c>
      <c r="O227" s="426">
        <v>344.44</v>
      </c>
      <c r="P227" s="448"/>
      <c r="Q227" s="427">
        <v>344.44</v>
      </c>
    </row>
    <row r="228" spans="1:17" ht="14.4" customHeight="1" x14ac:dyDescent="0.3">
      <c r="A228" s="422" t="s">
        <v>1691</v>
      </c>
      <c r="B228" s="423" t="s">
        <v>1685</v>
      </c>
      <c r="C228" s="423" t="s">
        <v>1758</v>
      </c>
      <c r="D228" s="423" t="s">
        <v>1852</v>
      </c>
      <c r="E228" s="423" t="s">
        <v>1853</v>
      </c>
      <c r="F228" s="426">
        <v>84</v>
      </c>
      <c r="G228" s="426">
        <v>39200.01</v>
      </c>
      <c r="H228" s="423">
        <v>1</v>
      </c>
      <c r="I228" s="423">
        <v>466.66678571428577</v>
      </c>
      <c r="J228" s="426">
        <v>151</v>
      </c>
      <c r="K228" s="426">
        <v>70466.66</v>
      </c>
      <c r="L228" s="423">
        <v>1.7976184189748932</v>
      </c>
      <c r="M228" s="423">
        <v>466.66662251655629</v>
      </c>
      <c r="N228" s="426">
        <v>145</v>
      </c>
      <c r="O228" s="426">
        <v>67666.67</v>
      </c>
      <c r="P228" s="448">
        <v>1.7261901208698669</v>
      </c>
      <c r="Q228" s="427">
        <v>466.66668965517238</v>
      </c>
    </row>
    <row r="229" spans="1:17" ht="14.4" customHeight="1" x14ac:dyDescent="0.3">
      <c r="A229" s="422" t="s">
        <v>1691</v>
      </c>
      <c r="B229" s="423" t="s">
        <v>1685</v>
      </c>
      <c r="C229" s="423" t="s">
        <v>1758</v>
      </c>
      <c r="D229" s="423" t="s">
        <v>1868</v>
      </c>
      <c r="E229" s="423" t="s">
        <v>1869</v>
      </c>
      <c r="F229" s="426">
        <v>31</v>
      </c>
      <c r="G229" s="426">
        <v>3031.1200000000008</v>
      </c>
      <c r="H229" s="423">
        <v>1</v>
      </c>
      <c r="I229" s="423">
        <v>97.778064516129064</v>
      </c>
      <c r="J229" s="426">
        <v>30</v>
      </c>
      <c r="K229" s="426">
        <v>2933.33</v>
      </c>
      <c r="L229" s="423">
        <v>0.96773799783578318</v>
      </c>
      <c r="M229" s="423">
        <v>97.777666666666661</v>
      </c>
      <c r="N229" s="426">
        <v>32</v>
      </c>
      <c r="O229" s="426">
        <v>3128.9</v>
      </c>
      <c r="P229" s="448">
        <v>1.0322587030536565</v>
      </c>
      <c r="Q229" s="427">
        <v>97.778125000000003</v>
      </c>
    </row>
    <row r="230" spans="1:17" ht="14.4" customHeight="1" x14ac:dyDescent="0.3">
      <c r="A230" s="422" t="s">
        <v>1691</v>
      </c>
      <c r="B230" s="423" t="s">
        <v>1685</v>
      </c>
      <c r="C230" s="423" t="s">
        <v>1758</v>
      </c>
      <c r="D230" s="423" t="s">
        <v>1870</v>
      </c>
      <c r="E230" s="423" t="s">
        <v>1871</v>
      </c>
      <c r="F230" s="426"/>
      <c r="G230" s="426"/>
      <c r="H230" s="423"/>
      <c r="I230" s="423"/>
      <c r="J230" s="426"/>
      <c r="K230" s="426"/>
      <c r="L230" s="423"/>
      <c r="M230" s="423"/>
      <c r="N230" s="426">
        <v>2</v>
      </c>
      <c r="O230" s="426">
        <v>962.22</v>
      </c>
      <c r="P230" s="448"/>
      <c r="Q230" s="427">
        <v>481.11</v>
      </c>
    </row>
    <row r="231" spans="1:17" ht="14.4" customHeight="1" x14ac:dyDescent="0.3">
      <c r="A231" s="422" t="s">
        <v>1872</v>
      </c>
      <c r="B231" s="423" t="s">
        <v>1682</v>
      </c>
      <c r="C231" s="423" t="s">
        <v>1692</v>
      </c>
      <c r="D231" s="423" t="s">
        <v>1838</v>
      </c>
      <c r="E231" s="423"/>
      <c r="F231" s="426">
        <v>4</v>
      </c>
      <c r="G231" s="426">
        <v>452</v>
      </c>
      <c r="H231" s="423">
        <v>1</v>
      </c>
      <c r="I231" s="423">
        <v>113</v>
      </c>
      <c r="J231" s="426">
        <v>9</v>
      </c>
      <c r="K231" s="426">
        <v>1017</v>
      </c>
      <c r="L231" s="423">
        <v>2.25</v>
      </c>
      <c r="M231" s="423">
        <v>113</v>
      </c>
      <c r="N231" s="426">
        <v>4</v>
      </c>
      <c r="O231" s="426">
        <v>452</v>
      </c>
      <c r="P231" s="448">
        <v>1</v>
      </c>
      <c r="Q231" s="427">
        <v>113</v>
      </c>
    </row>
    <row r="232" spans="1:17" ht="14.4" customHeight="1" x14ac:dyDescent="0.3">
      <c r="A232" s="422" t="s">
        <v>1872</v>
      </c>
      <c r="B232" s="423" t="s">
        <v>1682</v>
      </c>
      <c r="C232" s="423" t="s">
        <v>1692</v>
      </c>
      <c r="D232" s="423" t="s">
        <v>1839</v>
      </c>
      <c r="E232" s="423"/>
      <c r="F232" s="426">
        <v>2</v>
      </c>
      <c r="G232" s="426">
        <v>3314</v>
      </c>
      <c r="H232" s="423">
        <v>1</v>
      </c>
      <c r="I232" s="423">
        <v>1657</v>
      </c>
      <c r="J232" s="426"/>
      <c r="K232" s="426"/>
      <c r="L232" s="423"/>
      <c r="M232" s="423"/>
      <c r="N232" s="426">
        <v>1</v>
      </c>
      <c r="O232" s="426">
        <v>1657</v>
      </c>
      <c r="P232" s="448">
        <v>0.5</v>
      </c>
      <c r="Q232" s="427">
        <v>1657</v>
      </c>
    </row>
    <row r="233" spans="1:17" ht="14.4" customHeight="1" x14ac:dyDescent="0.3">
      <c r="A233" s="422" t="s">
        <v>1872</v>
      </c>
      <c r="B233" s="423" t="s">
        <v>1682</v>
      </c>
      <c r="C233" s="423" t="s">
        <v>1692</v>
      </c>
      <c r="D233" s="423" t="s">
        <v>1873</v>
      </c>
      <c r="E233" s="423"/>
      <c r="F233" s="426">
        <v>1</v>
      </c>
      <c r="G233" s="426">
        <v>1008</v>
      </c>
      <c r="H233" s="423">
        <v>1</v>
      </c>
      <c r="I233" s="423">
        <v>1008</v>
      </c>
      <c r="J233" s="426">
        <v>10</v>
      </c>
      <c r="K233" s="426">
        <v>10080</v>
      </c>
      <c r="L233" s="423">
        <v>10</v>
      </c>
      <c r="M233" s="423">
        <v>1008</v>
      </c>
      <c r="N233" s="426">
        <v>2</v>
      </c>
      <c r="O233" s="426">
        <v>2016</v>
      </c>
      <c r="P233" s="448">
        <v>2</v>
      </c>
      <c r="Q233" s="427">
        <v>1008</v>
      </c>
    </row>
    <row r="234" spans="1:17" ht="14.4" customHeight="1" x14ac:dyDescent="0.3">
      <c r="A234" s="422" t="s">
        <v>1872</v>
      </c>
      <c r="B234" s="423" t="s">
        <v>1682</v>
      </c>
      <c r="C234" s="423" t="s">
        <v>1692</v>
      </c>
      <c r="D234" s="423" t="s">
        <v>1874</v>
      </c>
      <c r="E234" s="423"/>
      <c r="F234" s="426">
        <v>363</v>
      </c>
      <c r="G234" s="426">
        <v>78771</v>
      </c>
      <c r="H234" s="423">
        <v>1</v>
      </c>
      <c r="I234" s="423">
        <v>217</v>
      </c>
      <c r="J234" s="426">
        <v>340</v>
      </c>
      <c r="K234" s="426">
        <v>73780</v>
      </c>
      <c r="L234" s="423">
        <v>0.9366391184573003</v>
      </c>
      <c r="M234" s="423">
        <v>217</v>
      </c>
      <c r="N234" s="426">
        <v>328</v>
      </c>
      <c r="O234" s="426">
        <v>71176</v>
      </c>
      <c r="P234" s="448">
        <v>0.90358126721763088</v>
      </c>
      <c r="Q234" s="427">
        <v>217</v>
      </c>
    </row>
    <row r="235" spans="1:17" ht="14.4" customHeight="1" x14ac:dyDescent="0.3">
      <c r="A235" s="422" t="s">
        <v>1872</v>
      </c>
      <c r="B235" s="423" t="s">
        <v>1682</v>
      </c>
      <c r="C235" s="423" t="s">
        <v>1692</v>
      </c>
      <c r="D235" s="423" t="s">
        <v>1875</v>
      </c>
      <c r="E235" s="423"/>
      <c r="F235" s="426"/>
      <c r="G235" s="426"/>
      <c r="H235" s="423"/>
      <c r="I235" s="423"/>
      <c r="J235" s="426">
        <v>1</v>
      </c>
      <c r="K235" s="426">
        <v>1289</v>
      </c>
      <c r="L235" s="423"/>
      <c r="M235" s="423">
        <v>1289</v>
      </c>
      <c r="N235" s="426">
        <v>2</v>
      </c>
      <c r="O235" s="426">
        <v>2578</v>
      </c>
      <c r="P235" s="448"/>
      <c r="Q235" s="427">
        <v>1289</v>
      </c>
    </row>
    <row r="236" spans="1:17" ht="14.4" customHeight="1" x14ac:dyDescent="0.3">
      <c r="A236" s="422" t="s">
        <v>1872</v>
      </c>
      <c r="B236" s="423" t="s">
        <v>1682</v>
      </c>
      <c r="C236" s="423" t="s">
        <v>1692</v>
      </c>
      <c r="D236" s="423" t="s">
        <v>1876</v>
      </c>
      <c r="E236" s="423"/>
      <c r="F236" s="426">
        <v>1</v>
      </c>
      <c r="G236" s="426">
        <v>1770</v>
      </c>
      <c r="H236" s="423">
        <v>1</v>
      </c>
      <c r="I236" s="423">
        <v>1770</v>
      </c>
      <c r="J236" s="426"/>
      <c r="K236" s="426"/>
      <c r="L236" s="423"/>
      <c r="M236" s="423"/>
      <c r="N236" s="426">
        <v>3</v>
      </c>
      <c r="O236" s="426">
        <v>5310</v>
      </c>
      <c r="P236" s="448">
        <v>3</v>
      </c>
      <c r="Q236" s="427">
        <v>1770</v>
      </c>
    </row>
    <row r="237" spans="1:17" ht="14.4" customHeight="1" x14ac:dyDescent="0.3">
      <c r="A237" s="422" t="s">
        <v>1872</v>
      </c>
      <c r="B237" s="423" t="s">
        <v>1682</v>
      </c>
      <c r="C237" s="423" t="s">
        <v>1692</v>
      </c>
      <c r="D237" s="423" t="s">
        <v>1877</v>
      </c>
      <c r="E237" s="423"/>
      <c r="F237" s="426">
        <v>2</v>
      </c>
      <c r="G237" s="426">
        <v>4900</v>
      </c>
      <c r="H237" s="423">
        <v>1</v>
      </c>
      <c r="I237" s="423">
        <v>2450</v>
      </c>
      <c r="J237" s="426">
        <v>4</v>
      </c>
      <c r="K237" s="426">
        <v>9800</v>
      </c>
      <c r="L237" s="423">
        <v>2</v>
      </c>
      <c r="M237" s="423">
        <v>2450</v>
      </c>
      <c r="N237" s="426">
        <v>2</v>
      </c>
      <c r="O237" s="426">
        <v>4900</v>
      </c>
      <c r="P237" s="448">
        <v>1</v>
      </c>
      <c r="Q237" s="427">
        <v>2450</v>
      </c>
    </row>
    <row r="238" spans="1:17" ht="14.4" customHeight="1" x14ac:dyDescent="0.3">
      <c r="A238" s="422" t="s">
        <v>1872</v>
      </c>
      <c r="B238" s="423" t="s">
        <v>1682</v>
      </c>
      <c r="C238" s="423" t="s">
        <v>1692</v>
      </c>
      <c r="D238" s="423" t="s">
        <v>1878</v>
      </c>
      <c r="E238" s="423"/>
      <c r="F238" s="426"/>
      <c r="G238" s="426"/>
      <c r="H238" s="423"/>
      <c r="I238" s="423"/>
      <c r="J238" s="426">
        <v>2</v>
      </c>
      <c r="K238" s="426">
        <v>2606</v>
      </c>
      <c r="L238" s="423"/>
      <c r="M238" s="423">
        <v>1303</v>
      </c>
      <c r="N238" s="426">
        <v>2</v>
      </c>
      <c r="O238" s="426">
        <v>2606</v>
      </c>
      <c r="P238" s="448"/>
      <c r="Q238" s="427">
        <v>1303</v>
      </c>
    </row>
    <row r="239" spans="1:17" ht="14.4" customHeight="1" x14ac:dyDescent="0.3">
      <c r="A239" s="422" t="s">
        <v>1872</v>
      </c>
      <c r="B239" s="423" t="s">
        <v>1682</v>
      </c>
      <c r="C239" s="423" t="s">
        <v>1692</v>
      </c>
      <c r="D239" s="423" t="s">
        <v>1879</v>
      </c>
      <c r="E239" s="423"/>
      <c r="F239" s="426">
        <v>171</v>
      </c>
      <c r="G239" s="426">
        <v>178353</v>
      </c>
      <c r="H239" s="423">
        <v>1</v>
      </c>
      <c r="I239" s="423">
        <v>1043</v>
      </c>
      <c r="J239" s="426">
        <v>143</v>
      </c>
      <c r="K239" s="426">
        <v>149149</v>
      </c>
      <c r="L239" s="423">
        <v>0.83625730994152048</v>
      </c>
      <c r="M239" s="423">
        <v>1043</v>
      </c>
      <c r="N239" s="426">
        <v>159</v>
      </c>
      <c r="O239" s="426">
        <v>165837</v>
      </c>
      <c r="P239" s="448">
        <v>0.92982456140350878</v>
      </c>
      <c r="Q239" s="427">
        <v>1043</v>
      </c>
    </row>
    <row r="240" spans="1:17" ht="14.4" customHeight="1" x14ac:dyDescent="0.3">
      <c r="A240" s="422" t="s">
        <v>1872</v>
      </c>
      <c r="B240" s="423" t="s">
        <v>1682</v>
      </c>
      <c r="C240" s="423" t="s">
        <v>1692</v>
      </c>
      <c r="D240" s="423" t="s">
        <v>1880</v>
      </c>
      <c r="E240" s="423"/>
      <c r="F240" s="426"/>
      <c r="G240" s="426"/>
      <c r="H240" s="423"/>
      <c r="I240" s="423"/>
      <c r="J240" s="426"/>
      <c r="K240" s="426"/>
      <c r="L240" s="423"/>
      <c r="M240" s="423"/>
      <c r="N240" s="426">
        <v>1</v>
      </c>
      <c r="O240" s="426">
        <v>1654</v>
      </c>
      <c r="P240" s="448"/>
      <c r="Q240" s="427">
        <v>1654</v>
      </c>
    </row>
    <row r="241" spans="1:17" ht="14.4" customHeight="1" x14ac:dyDescent="0.3">
      <c r="A241" s="422" t="s">
        <v>1872</v>
      </c>
      <c r="B241" s="423" t="s">
        <v>1682</v>
      </c>
      <c r="C241" s="423" t="s">
        <v>1692</v>
      </c>
      <c r="D241" s="423" t="s">
        <v>1881</v>
      </c>
      <c r="E241" s="423"/>
      <c r="F241" s="426">
        <v>35</v>
      </c>
      <c r="G241" s="426">
        <v>46305</v>
      </c>
      <c r="H241" s="423">
        <v>1</v>
      </c>
      <c r="I241" s="423">
        <v>1323</v>
      </c>
      <c r="J241" s="426">
        <v>26</v>
      </c>
      <c r="K241" s="426">
        <v>34398</v>
      </c>
      <c r="L241" s="423">
        <v>0.74285714285714288</v>
      </c>
      <c r="M241" s="423">
        <v>1323</v>
      </c>
      <c r="N241" s="426">
        <v>25</v>
      </c>
      <c r="O241" s="426">
        <v>33075</v>
      </c>
      <c r="P241" s="448">
        <v>0.7142857142857143</v>
      </c>
      <c r="Q241" s="427">
        <v>1323</v>
      </c>
    </row>
    <row r="242" spans="1:17" ht="14.4" customHeight="1" x14ac:dyDescent="0.3">
      <c r="A242" s="422" t="s">
        <v>1872</v>
      </c>
      <c r="B242" s="423" t="s">
        <v>1682</v>
      </c>
      <c r="C242" s="423" t="s">
        <v>1692</v>
      </c>
      <c r="D242" s="423" t="s">
        <v>1882</v>
      </c>
      <c r="E242" s="423"/>
      <c r="F242" s="426"/>
      <c r="G242" s="426"/>
      <c r="H242" s="423"/>
      <c r="I242" s="423"/>
      <c r="J242" s="426"/>
      <c r="K242" s="426"/>
      <c r="L242" s="423"/>
      <c r="M242" s="423"/>
      <c r="N242" s="426">
        <v>1</v>
      </c>
      <c r="O242" s="426">
        <v>2416</v>
      </c>
      <c r="P242" s="448"/>
      <c r="Q242" s="427">
        <v>2416</v>
      </c>
    </row>
    <row r="243" spans="1:17" ht="14.4" customHeight="1" x14ac:dyDescent="0.3">
      <c r="A243" s="422" t="s">
        <v>1872</v>
      </c>
      <c r="B243" s="423" t="s">
        <v>1682</v>
      </c>
      <c r="C243" s="423" t="s">
        <v>1692</v>
      </c>
      <c r="D243" s="423" t="s">
        <v>1883</v>
      </c>
      <c r="E243" s="423"/>
      <c r="F243" s="426">
        <v>4</v>
      </c>
      <c r="G243" s="426">
        <v>7732</v>
      </c>
      <c r="H243" s="423">
        <v>1</v>
      </c>
      <c r="I243" s="423">
        <v>1933</v>
      </c>
      <c r="J243" s="426">
        <v>4</v>
      </c>
      <c r="K243" s="426">
        <v>7732</v>
      </c>
      <c r="L243" s="423">
        <v>1</v>
      </c>
      <c r="M243" s="423">
        <v>1933</v>
      </c>
      <c r="N243" s="426">
        <v>2</v>
      </c>
      <c r="O243" s="426">
        <v>3866</v>
      </c>
      <c r="P243" s="448">
        <v>0.5</v>
      </c>
      <c r="Q243" s="427">
        <v>1933</v>
      </c>
    </row>
    <row r="244" spans="1:17" ht="14.4" customHeight="1" x14ac:dyDescent="0.3">
      <c r="A244" s="422" t="s">
        <v>1872</v>
      </c>
      <c r="B244" s="423" t="s">
        <v>1682</v>
      </c>
      <c r="C244" s="423" t="s">
        <v>1692</v>
      </c>
      <c r="D244" s="423" t="s">
        <v>1884</v>
      </c>
      <c r="E244" s="423"/>
      <c r="F244" s="426">
        <v>85</v>
      </c>
      <c r="G244" s="426">
        <v>46070</v>
      </c>
      <c r="H244" s="423">
        <v>1</v>
      </c>
      <c r="I244" s="423">
        <v>542</v>
      </c>
      <c r="J244" s="426">
        <v>78</v>
      </c>
      <c r="K244" s="426">
        <v>42276</v>
      </c>
      <c r="L244" s="423">
        <v>0.91764705882352937</v>
      </c>
      <c r="M244" s="423">
        <v>542</v>
      </c>
      <c r="N244" s="426">
        <v>65</v>
      </c>
      <c r="O244" s="426">
        <v>35230</v>
      </c>
      <c r="P244" s="448">
        <v>0.76470588235294112</v>
      </c>
      <c r="Q244" s="427">
        <v>542</v>
      </c>
    </row>
    <row r="245" spans="1:17" ht="14.4" customHeight="1" x14ac:dyDescent="0.3">
      <c r="A245" s="422" t="s">
        <v>1872</v>
      </c>
      <c r="B245" s="423" t="s">
        <v>1682</v>
      </c>
      <c r="C245" s="423" t="s">
        <v>1692</v>
      </c>
      <c r="D245" s="423" t="s">
        <v>1885</v>
      </c>
      <c r="E245" s="423"/>
      <c r="F245" s="426">
        <v>1</v>
      </c>
      <c r="G245" s="426">
        <v>298</v>
      </c>
      <c r="H245" s="423">
        <v>1</v>
      </c>
      <c r="I245" s="423">
        <v>298</v>
      </c>
      <c r="J245" s="426">
        <v>1</v>
      </c>
      <c r="K245" s="426">
        <v>298</v>
      </c>
      <c r="L245" s="423">
        <v>1</v>
      </c>
      <c r="M245" s="423">
        <v>298</v>
      </c>
      <c r="N245" s="426">
        <v>2</v>
      </c>
      <c r="O245" s="426">
        <v>596</v>
      </c>
      <c r="P245" s="448">
        <v>2</v>
      </c>
      <c r="Q245" s="427">
        <v>298</v>
      </c>
    </row>
    <row r="246" spans="1:17" ht="14.4" customHeight="1" x14ac:dyDescent="0.3">
      <c r="A246" s="422" t="s">
        <v>1872</v>
      </c>
      <c r="B246" s="423" t="s">
        <v>1682</v>
      </c>
      <c r="C246" s="423" t="s">
        <v>1692</v>
      </c>
      <c r="D246" s="423" t="s">
        <v>1886</v>
      </c>
      <c r="E246" s="423"/>
      <c r="F246" s="426">
        <v>36</v>
      </c>
      <c r="G246" s="426">
        <v>20844</v>
      </c>
      <c r="H246" s="423">
        <v>1</v>
      </c>
      <c r="I246" s="423">
        <v>579</v>
      </c>
      <c r="J246" s="426">
        <v>42</v>
      </c>
      <c r="K246" s="426">
        <v>24318</v>
      </c>
      <c r="L246" s="423">
        <v>1.1666666666666667</v>
      </c>
      <c r="M246" s="423">
        <v>579</v>
      </c>
      <c r="N246" s="426">
        <v>44</v>
      </c>
      <c r="O246" s="426">
        <v>25476</v>
      </c>
      <c r="P246" s="448">
        <v>1.2222222222222223</v>
      </c>
      <c r="Q246" s="427">
        <v>579</v>
      </c>
    </row>
    <row r="247" spans="1:17" ht="14.4" customHeight="1" x14ac:dyDescent="0.3">
      <c r="A247" s="422" t="s">
        <v>1872</v>
      </c>
      <c r="B247" s="423" t="s">
        <v>1682</v>
      </c>
      <c r="C247" s="423" t="s">
        <v>1692</v>
      </c>
      <c r="D247" s="423" t="s">
        <v>1694</v>
      </c>
      <c r="E247" s="423"/>
      <c r="F247" s="426">
        <v>11</v>
      </c>
      <c r="G247" s="426">
        <v>1243</v>
      </c>
      <c r="H247" s="423">
        <v>1</v>
      </c>
      <c r="I247" s="423">
        <v>113</v>
      </c>
      <c r="J247" s="426">
        <v>13</v>
      </c>
      <c r="K247" s="426">
        <v>1469</v>
      </c>
      <c r="L247" s="423">
        <v>1.1818181818181819</v>
      </c>
      <c r="M247" s="423">
        <v>113</v>
      </c>
      <c r="N247" s="426">
        <v>13</v>
      </c>
      <c r="O247" s="426">
        <v>1469</v>
      </c>
      <c r="P247" s="448">
        <v>1.1818181818181819</v>
      </c>
      <c r="Q247" s="427">
        <v>113</v>
      </c>
    </row>
    <row r="248" spans="1:17" ht="14.4" customHeight="1" x14ac:dyDescent="0.3">
      <c r="A248" s="422" t="s">
        <v>1872</v>
      </c>
      <c r="B248" s="423" t="s">
        <v>1682</v>
      </c>
      <c r="C248" s="423" t="s">
        <v>1692</v>
      </c>
      <c r="D248" s="423" t="s">
        <v>1695</v>
      </c>
      <c r="E248" s="423"/>
      <c r="F248" s="426"/>
      <c r="G248" s="426"/>
      <c r="H248" s="423"/>
      <c r="I248" s="423"/>
      <c r="J248" s="426">
        <v>3</v>
      </c>
      <c r="K248" s="426">
        <v>396</v>
      </c>
      <c r="L248" s="423"/>
      <c r="M248" s="423">
        <v>132</v>
      </c>
      <c r="N248" s="426">
        <v>3</v>
      </c>
      <c r="O248" s="426">
        <v>396</v>
      </c>
      <c r="P248" s="448"/>
      <c r="Q248" s="427">
        <v>132</v>
      </c>
    </row>
    <row r="249" spans="1:17" ht="14.4" customHeight="1" x14ac:dyDescent="0.3">
      <c r="A249" s="422" t="s">
        <v>1872</v>
      </c>
      <c r="B249" s="423" t="s">
        <v>1682</v>
      </c>
      <c r="C249" s="423" t="s">
        <v>1692</v>
      </c>
      <c r="D249" s="423" t="s">
        <v>1887</v>
      </c>
      <c r="E249" s="423"/>
      <c r="F249" s="426"/>
      <c r="G249" s="426"/>
      <c r="H249" s="423"/>
      <c r="I249" s="423"/>
      <c r="J249" s="426">
        <v>2</v>
      </c>
      <c r="K249" s="426">
        <v>312</v>
      </c>
      <c r="L249" s="423"/>
      <c r="M249" s="423">
        <v>156</v>
      </c>
      <c r="N249" s="426">
        <v>3</v>
      </c>
      <c r="O249" s="426">
        <v>468</v>
      </c>
      <c r="P249" s="448"/>
      <c r="Q249" s="427">
        <v>156</v>
      </c>
    </row>
    <row r="250" spans="1:17" ht="14.4" customHeight="1" x14ac:dyDescent="0.3">
      <c r="A250" s="422" t="s">
        <v>1872</v>
      </c>
      <c r="B250" s="423" t="s">
        <v>1682</v>
      </c>
      <c r="C250" s="423" t="s">
        <v>1692</v>
      </c>
      <c r="D250" s="423" t="s">
        <v>1721</v>
      </c>
      <c r="E250" s="423"/>
      <c r="F250" s="426">
        <v>3</v>
      </c>
      <c r="G250" s="426">
        <v>5220</v>
      </c>
      <c r="H250" s="423">
        <v>1</v>
      </c>
      <c r="I250" s="423">
        <v>1740</v>
      </c>
      <c r="J250" s="426">
        <v>5</v>
      </c>
      <c r="K250" s="426">
        <v>8700</v>
      </c>
      <c r="L250" s="423">
        <v>1.6666666666666667</v>
      </c>
      <c r="M250" s="423">
        <v>1740</v>
      </c>
      <c r="N250" s="426"/>
      <c r="O250" s="426"/>
      <c r="P250" s="448"/>
      <c r="Q250" s="427"/>
    </row>
    <row r="251" spans="1:17" ht="14.4" customHeight="1" x14ac:dyDescent="0.3">
      <c r="A251" s="422" t="s">
        <v>1872</v>
      </c>
      <c r="B251" s="423" t="s">
        <v>1682</v>
      </c>
      <c r="C251" s="423" t="s">
        <v>1692</v>
      </c>
      <c r="D251" s="423" t="s">
        <v>1888</v>
      </c>
      <c r="E251" s="423"/>
      <c r="F251" s="426">
        <v>2</v>
      </c>
      <c r="G251" s="426">
        <v>2016</v>
      </c>
      <c r="H251" s="423">
        <v>1</v>
      </c>
      <c r="I251" s="423">
        <v>1008</v>
      </c>
      <c r="J251" s="426"/>
      <c r="K251" s="426"/>
      <c r="L251" s="423"/>
      <c r="M251" s="423"/>
      <c r="N251" s="426">
        <v>3</v>
      </c>
      <c r="O251" s="426">
        <v>3024</v>
      </c>
      <c r="P251" s="448">
        <v>1.5</v>
      </c>
      <c r="Q251" s="427">
        <v>1008</v>
      </c>
    </row>
    <row r="252" spans="1:17" ht="14.4" customHeight="1" x14ac:dyDescent="0.3">
      <c r="A252" s="422" t="s">
        <v>1872</v>
      </c>
      <c r="B252" s="423" t="s">
        <v>1682</v>
      </c>
      <c r="C252" s="423" t="s">
        <v>1692</v>
      </c>
      <c r="D252" s="423" t="s">
        <v>1889</v>
      </c>
      <c r="E252" s="423"/>
      <c r="F252" s="426">
        <v>183</v>
      </c>
      <c r="G252" s="426">
        <v>39711</v>
      </c>
      <c r="H252" s="423">
        <v>1</v>
      </c>
      <c r="I252" s="423">
        <v>217</v>
      </c>
      <c r="J252" s="426">
        <v>165</v>
      </c>
      <c r="K252" s="426">
        <v>35805</v>
      </c>
      <c r="L252" s="423">
        <v>0.90163934426229508</v>
      </c>
      <c r="M252" s="423">
        <v>217</v>
      </c>
      <c r="N252" s="426">
        <v>169</v>
      </c>
      <c r="O252" s="426">
        <v>36673</v>
      </c>
      <c r="P252" s="448">
        <v>0.92349726775956287</v>
      </c>
      <c r="Q252" s="427">
        <v>217</v>
      </c>
    </row>
    <row r="253" spans="1:17" ht="14.4" customHeight="1" x14ac:dyDescent="0.3">
      <c r="A253" s="422" t="s">
        <v>1872</v>
      </c>
      <c r="B253" s="423" t="s">
        <v>1682</v>
      </c>
      <c r="C253" s="423" t="s">
        <v>1692</v>
      </c>
      <c r="D253" s="423" t="s">
        <v>1890</v>
      </c>
      <c r="E253" s="423"/>
      <c r="F253" s="426">
        <v>154</v>
      </c>
      <c r="G253" s="426">
        <v>160622</v>
      </c>
      <c r="H253" s="423">
        <v>1</v>
      </c>
      <c r="I253" s="423">
        <v>1043</v>
      </c>
      <c r="J253" s="426">
        <v>100</v>
      </c>
      <c r="K253" s="426">
        <v>104300</v>
      </c>
      <c r="L253" s="423">
        <v>0.64935064935064934</v>
      </c>
      <c r="M253" s="423">
        <v>1043</v>
      </c>
      <c r="N253" s="426">
        <v>112</v>
      </c>
      <c r="O253" s="426">
        <v>116816</v>
      </c>
      <c r="P253" s="448">
        <v>0.72727272727272729</v>
      </c>
      <c r="Q253" s="427">
        <v>1043</v>
      </c>
    </row>
    <row r="254" spans="1:17" ht="14.4" customHeight="1" x14ac:dyDescent="0.3">
      <c r="A254" s="422" t="s">
        <v>1872</v>
      </c>
      <c r="B254" s="423" t="s">
        <v>1682</v>
      </c>
      <c r="C254" s="423" t="s">
        <v>1692</v>
      </c>
      <c r="D254" s="423" t="s">
        <v>1891</v>
      </c>
      <c r="E254" s="423"/>
      <c r="F254" s="426">
        <v>2</v>
      </c>
      <c r="G254" s="426">
        <v>2646</v>
      </c>
      <c r="H254" s="423">
        <v>1</v>
      </c>
      <c r="I254" s="423">
        <v>1323</v>
      </c>
      <c r="J254" s="426">
        <v>2</v>
      </c>
      <c r="K254" s="426">
        <v>2646</v>
      </c>
      <c r="L254" s="423">
        <v>1</v>
      </c>
      <c r="M254" s="423">
        <v>1323</v>
      </c>
      <c r="N254" s="426">
        <v>3</v>
      </c>
      <c r="O254" s="426">
        <v>3969</v>
      </c>
      <c r="P254" s="448">
        <v>1.5</v>
      </c>
      <c r="Q254" s="427">
        <v>1323</v>
      </c>
    </row>
    <row r="255" spans="1:17" ht="14.4" customHeight="1" x14ac:dyDescent="0.3">
      <c r="A255" s="422" t="s">
        <v>1872</v>
      </c>
      <c r="B255" s="423" t="s">
        <v>1682</v>
      </c>
      <c r="C255" s="423" t="s">
        <v>1692</v>
      </c>
      <c r="D255" s="423" t="s">
        <v>1892</v>
      </c>
      <c r="E255" s="423"/>
      <c r="F255" s="426">
        <v>1</v>
      </c>
      <c r="G255" s="426">
        <v>1933</v>
      </c>
      <c r="H255" s="423">
        <v>1</v>
      </c>
      <c r="I255" s="423">
        <v>1933</v>
      </c>
      <c r="J255" s="426"/>
      <c r="K255" s="426"/>
      <c r="L255" s="423"/>
      <c r="M255" s="423"/>
      <c r="N255" s="426"/>
      <c r="O255" s="426"/>
      <c r="P255" s="448"/>
      <c r="Q255" s="427"/>
    </row>
    <row r="256" spans="1:17" ht="14.4" customHeight="1" x14ac:dyDescent="0.3">
      <c r="A256" s="422" t="s">
        <v>1872</v>
      </c>
      <c r="B256" s="423" t="s">
        <v>1682</v>
      </c>
      <c r="C256" s="423" t="s">
        <v>1692</v>
      </c>
      <c r="D256" s="423" t="s">
        <v>1893</v>
      </c>
      <c r="E256" s="423"/>
      <c r="F256" s="426">
        <v>22</v>
      </c>
      <c r="G256" s="426">
        <v>11924</v>
      </c>
      <c r="H256" s="423">
        <v>1</v>
      </c>
      <c r="I256" s="423">
        <v>542</v>
      </c>
      <c r="J256" s="426">
        <v>19</v>
      </c>
      <c r="K256" s="426">
        <v>10298</v>
      </c>
      <c r="L256" s="423">
        <v>0.86363636363636365</v>
      </c>
      <c r="M256" s="423">
        <v>542</v>
      </c>
      <c r="N256" s="426">
        <v>11</v>
      </c>
      <c r="O256" s="426">
        <v>5962</v>
      </c>
      <c r="P256" s="448">
        <v>0.5</v>
      </c>
      <c r="Q256" s="427">
        <v>542</v>
      </c>
    </row>
    <row r="257" spans="1:17" ht="14.4" customHeight="1" x14ac:dyDescent="0.3">
      <c r="A257" s="422" t="s">
        <v>1872</v>
      </c>
      <c r="B257" s="423" t="s">
        <v>1682</v>
      </c>
      <c r="C257" s="423" t="s">
        <v>1692</v>
      </c>
      <c r="D257" s="423" t="s">
        <v>1894</v>
      </c>
      <c r="E257" s="423"/>
      <c r="F257" s="426"/>
      <c r="G257" s="426"/>
      <c r="H257" s="423"/>
      <c r="I257" s="423"/>
      <c r="J257" s="426"/>
      <c r="K257" s="426"/>
      <c r="L257" s="423"/>
      <c r="M257" s="423"/>
      <c r="N257" s="426">
        <v>5</v>
      </c>
      <c r="O257" s="426">
        <v>1490</v>
      </c>
      <c r="P257" s="448"/>
      <c r="Q257" s="427">
        <v>298</v>
      </c>
    </row>
    <row r="258" spans="1:17" ht="14.4" customHeight="1" x14ac:dyDescent="0.3">
      <c r="A258" s="422" t="s">
        <v>1872</v>
      </c>
      <c r="B258" s="423" t="s">
        <v>1682</v>
      </c>
      <c r="C258" s="423" t="s">
        <v>1692</v>
      </c>
      <c r="D258" s="423" t="s">
        <v>1895</v>
      </c>
      <c r="E258" s="423"/>
      <c r="F258" s="426">
        <v>62</v>
      </c>
      <c r="G258" s="426">
        <v>35898</v>
      </c>
      <c r="H258" s="423">
        <v>1</v>
      </c>
      <c r="I258" s="423">
        <v>579</v>
      </c>
      <c r="J258" s="426">
        <v>74</v>
      </c>
      <c r="K258" s="426">
        <v>42846</v>
      </c>
      <c r="L258" s="423">
        <v>1.1935483870967742</v>
      </c>
      <c r="M258" s="423">
        <v>579</v>
      </c>
      <c r="N258" s="426">
        <v>59</v>
      </c>
      <c r="O258" s="426">
        <v>34161</v>
      </c>
      <c r="P258" s="448">
        <v>0.95161290322580649</v>
      </c>
      <c r="Q258" s="427">
        <v>579</v>
      </c>
    </row>
    <row r="259" spans="1:17" ht="14.4" customHeight="1" x14ac:dyDescent="0.3">
      <c r="A259" s="422" t="s">
        <v>1872</v>
      </c>
      <c r="B259" s="423" t="s">
        <v>1682</v>
      </c>
      <c r="C259" s="423" t="s">
        <v>1692</v>
      </c>
      <c r="D259" s="423" t="s">
        <v>1896</v>
      </c>
      <c r="E259" s="423"/>
      <c r="F259" s="426"/>
      <c r="G259" s="426"/>
      <c r="H259" s="423"/>
      <c r="I259" s="423"/>
      <c r="J259" s="426"/>
      <c r="K259" s="426"/>
      <c r="L259" s="423"/>
      <c r="M259" s="423"/>
      <c r="N259" s="426">
        <v>1</v>
      </c>
      <c r="O259" s="426">
        <v>13333</v>
      </c>
      <c r="P259" s="448"/>
      <c r="Q259" s="427">
        <v>13333</v>
      </c>
    </row>
    <row r="260" spans="1:17" ht="14.4" customHeight="1" x14ac:dyDescent="0.3">
      <c r="A260" s="422" t="s">
        <v>1872</v>
      </c>
      <c r="B260" s="423" t="s">
        <v>1682</v>
      </c>
      <c r="C260" s="423" t="s">
        <v>1692</v>
      </c>
      <c r="D260" s="423" t="s">
        <v>1897</v>
      </c>
      <c r="E260" s="423"/>
      <c r="F260" s="426">
        <v>1</v>
      </c>
      <c r="G260" s="426">
        <v>1612</v>
      </c>
      <c r="H260" s="423">
        <v>1</v>
      </c>
      <c r="I260" s="423">
        <v>1612</v>
      </c>
      <c r="J260" s="426"/>
      <c r="K260" s="426"/>
      <c r="L260" s="423"/>
      <c r="M260" s="423"/>
      <c r="N260" s="426"/>
      <c r="O260" s="426"/>
      <c r="P260" s="448"/>
      <c r="Q260" s="427"/>
    </row>
    <row r="261" spans="1:17" ht="14.4" customHeight="1" x14ac:dyDescent="0.3">
      <c r="A261" s="422" t="s">
        <v>1872</v>
      </c>
      <c r="B261" s="423" t="s">
        <v>1682</v>
      </c>
      <c r="C261" s="423" t="s">
        <v>1692</v>
      </c>
      <c r="D261" s="423" t="s">
        <v>1898</v>
      </c>
      <c r="E261" s="423"/>
      <c r="F261" s="426"/>
      <c r="G261" s="426"/>
      <c r="H261" s="423"/>
      <c r="I261" s="423"/>
      <c r="J261" s="426">
        <v>1</v>
      </c>
      <c r="K261" s="426">
        <v>678</v>
      </c>
      <c r="L261" s="423"/>
      <c r="M261" s="423">
        <v>678</v>
      </c>
      <c r="N261" s="426"/>
      <c r="O261" s="426"/>
      <c r="P261" s="448"/>
      <c r="Q261" s="427"/>
    </row>
    <row r="262" spans="1:17" ht="14.4" customHeight="1" x14ac:dyDescent="0.3">
      <c r="A262" s="422" t="s">
        <v>1872</v>
      </c>
      <c r="B262" s="423" t="s">
        <v>1682</v>
      </c>
      <c r="C262" s="423" t="s">
        <v>1692</v>
      </c>
      <c r="D262" s="423" t="s">
        <v>1899</v>
      </c>
      <c r="E262" s="423"/>
      <c r="F262" s="426"/>
      <c r="G262" s="426"/>
      <c r="H262" s="423"/>
      <c r="I262" s="423"/>
      <c r="J262" s="426">
        <v>3</v>
      </c>
      <c r="K262" s="426">
        <v>3909</v>
      </c>
      <c r="L262" s="423"/>
      <c r="M262" s="423">
        <v>1303</v>
      </c>
      <c r="N262" s="426">
        <v>0</v>
      </c>
      <c r="O262" s="426">
        <v>0</v>
      </c>
      <c r="P262" s="448"/>
      <c r="Q262" s="427"/>
    </row>
    <row r="263" spans="1:17" ht="14.4" customHeight="1" x14ac:dyDescent="0.3">
      <c r="A263" s="422" t="s">
        <v>1872</v>
      </c>
      <c r="B263" s="423" t="s">
        <v>1682</v>
      </c>
      <c r="C263" s="423" t="s">
        <v>1692</v>
      </c>
      <c r="D263" s="423" t="s">
        <v>1900</v>
      </c>
      <c r="E263" s="423"/>
      <c r="F263" s="426"/>
      <c r="G263" s="426"/>
      <c r="H263" s="423"/>
      <c r="I263" s="423"/>
      <c r="J263" s="426"/>
      <c r="K263" s="426"/>
      <c r="L263" s="423"/>
      <c r="M263" s="423"/>
      <c r="N263" s="426">
        <v>1</v>
      </c>
      <c r="O263" s="426">
        <v>2416</v>
      </c>
      <c r="P263" s="448"/>
      <c r="Q263" s="427">
        <v>2416</v>
      </c>
    </row>
    <row r="264" spans="1:17" ht="14.4" customHeight="1" x14ac:dyDescent="0.3">
      <c r="A264" s="422" t="s">
        <v>1872</v>
      </c>
      <c r="B264" s="423" t="s">
        <v>1682</v>
      </c>
      <c r="C264" s="423" t="s">
        <v>1758</v>
      </c>
      <c r="D264" s="423" t="s">
        <v>1763</v>
      </c>
      <c r="E264" s="423" t="s">
        <v>1764</v>
      </c>
      <c r="F264" s="426">
        <v>11</v>
      </c>
      <c r="G264" s="426">
        <v>855.56999999999994</v>
      </c>
      <c r="H264" s="423">
        <v>1</v>
      </c>
      <c r="I264" s="423">
        <v>77.779090909090897</v>
      </c>
      <c r="J264" s="426">
        <v>25</v>
      </c>
      <c r="K264" s="426">
        <v>1944.4499999999998</v>
      </c>
      <c r="L264" s="423">
        <v>2.2726953960517551</v>
      </c>
      <c r="M264" s="423">
        <v>77.777999999999992</v>
      </c>
      <c r="N264" s="426">
        <v>12</v>
      </c>
      <c r="O264" s="426">
        <v>933.33</v>
      </c>
      <c r="P264" s="448">
        <v>1.0908867772362285</v>
      </c>
      <c r="Q264" s="427">
        <v>77.777500000000003</v>
      </c>
    </row>
    <row r="265" spans="1:17" ht="14.4" customHeight="1" x14ac:dyDescent="0.3">
      <c r="A265" s="422" t="s">
        <v>1872</v>
      </c>
      <c r="B265" s="423" t="s">
        <v>1682</v>
      </c>
      <c r="C265" s="423" t="s">
        <v>1758</v>
      </c>
      <c r="D265" s="423" t="s">
        <v>1765</v>
      </c>
      <c r="E265" s="423" t="s">
        <v>1766</v>
      </c>
      <c r="F265" s="426">
        <v>38</v>
      </c>
      <c r="G265" s="426">
        <v>9500</v>
      </c>
      <c r="H265" s="423">
        <v>1</v>
      </c>
      <c r="I265" s="423">
        <v>250</v>
      </c>
      <c r="J265" s="426">
        <v>38</v>
      </c>
      <c r="K265" s="426">
        <v>9500</v>
      </c>
      <c r="L265" s="423">
        <v>1</v>
      </c>
      <c r="M265" s="423">
        <v>250</v>
      </c>
      <c r="N265" s="426">
        <v>42</v>
      </c>
      <c r="O265" s="426">
        <v>10500</v>
      </c>
      <c r="P265" s="448">
        <v>1.1052631578947369</v>
      </c>
      <c r="Q265" s="427">
        <v>250</v>
      </c>
    </row>
    <row r="266" spans="1:17" ht="14.4" customHeight="1" x14ac:dyDescent="0.3">
      <c r="A266" s="422" t="s">
        <v>1872</v>
      </c>
      <c r="B266" s="423" t="s">
        <v>1682</v>
      </c>
      <c r="C266" s="423" t="s">
        <v>1758</v>
      </c>
      <c r="D266" s="423" t="s">
        <v>1767</v>
      </c>
      <c r="E266" s="423" t="s">
        <v>1768</v>
      </c>
      <c r="F266" s="426">
        <v>519</v>
      </c>
      <c r="G266" s="426">
        <v>155700</v>
      </c>
      <c r="H266" s="423">
        <v>1</v>
      </c>
      <c r="I266" s="423">
        <v>300</v>
      </c>
      <c r="J266" s="426">
        <v>485</v>
      </c>
      <c r="K266" s="426">
        <v>145500</v>
      </c>
      <c r="L266" s="423">
        <v>0.93448940269749514</v>
      </c>
      <c r="M266" s="423">
        <v>300</v>
      </c>
      <c r="N266" s="426">
        <v>462</v>
      </c>
      <c r="O266" s="426">
        <v>138600</v>
      </c>
      <c r="P266" s="448">
        <v>0.89017341040462428</v>
      </c>
      <c r="Q266" s="427">
        <v>300</v>
      </c>
    </row>
    <row r="267" spans="1:17" ht="14.4" customHeight="1" x14ac:dyDescent="0.3">
      <c r="A267" s="422" t="s">
        <v>1872</v>
      </c>
      <c r="B267" s="423" t="s">
        <v>1682</v>
      </c>
      <c r="C267" s="423" t="s">
        <v>1758</v>
      </c>
      <c r="D267" s="423" t="s">
        <v>1901</v>
      </c>
      <c r="E267" s="423" t="s">
        <v>1902</v>
      </c>
      <c r="F267" s="426">
        <v>303</v>
      </c>
      <c r="G267" s="426">
        <v>202000.00000000003</v>
      </c>
      <c r="H267" s="423">
        <v>1</v>
      </c>
      <c r="I267" s="423">
        <v>666.66666666666674</v>
      </c>
      <c r="J267" s="426">
        <v>286</v>
      </c>
      <c r="K267" s="426">
        <v>190666.66999999998</v>
      </c>
      <c r="L267" s="423">
        <v>0.94389440594059382</v>
      </c>
      <c r="M267" s="423">
        <v>666.66667832167832</v>
      </c>
      <c r="N267" s="426">
        <v>299</v>
      </c>
      <c r="O267" s="426">
        <v>199333.33</v>
      </c>
      <c r="P267" s="448">
        <v>0.98679866336633648</v>
      </c>
      <c r="Q267" s="427">
        <v>666.66665551839458</v>
      </c>
    </row>
    <row r="268" spans="1:17" ht="14.4" customHeight="1" x14ac:dyDescent="0.3">
      <c r="A268" s="422" t="s">
        <v>1872</v>
      </c>
      <c r="B268" s="423" t="s">
        <v>1682</v>
      </c>
      <c r="C268" s="423" t="s">
        <v>1758</v>
      </c>
      <c r="D268" s="423" t="s">
        <v>1903</v>
      </c>
      <c r="E268" s="423" t="s">
        <v>1904</v>
      </c>
      <c r="F268" s="426">
        <v>353</v>
      </c>
      <c r="G268" s="426">
        <v>82366.67</v>
      </c>
      <c r="H268" s="423">
        <v>1</v>
      </c>
      <c r="I268" s="423">
        <v>233.33334277620395</v>
      </c>
      <c r="J268" s="426">
        <v>433</v>
      </c>
      <c r="K268" s="426">
        <v>101033.34</v>
      </c>
      <c r="L268" s="423">
        <v>1.2266289264820345</v>
      </c>
      <c r="M268" s="423">
        <v>233.33334872979214</v>
      </c>
      <c r="N268" s="426">
        <v>472</v>
      </c>
      <c r="O268" s="426">
        <v>110133.34</v>
      </c>
      <c r="P268" s="448">
        <v>1.3371105084131725</v>
      </c>
      <c r="Q268" s="427">
        <v>233.3333474576271</v>
      </c>
    </row>
    <row r="269" spans="1:17" ht="14.4" customHeight="1" x14ac:dyDescent="0.3">
      <c r="A269" s="422" t="s">
        <v>1872</v>
      </c>
      <c r="B269" s="423" t="s">
        <v>1682</v>
      </c>
      <c r="C269" s="423" t="s">
        <v>1758</v>
      </c>
      <c r="D269" s="423" t="s">
        <v>1905</v>
      </c>
      <c r="E269" s="423" t="s">
        <v>1906</v>
      </c>
      <c r="F269" s="426">
        <v>323</v>
      </c>
      <c r="G269" s="426">
        <v>251222.23</v>
      </c>
      <c r="H269" s="423">
        <v>1</v>
      </c>
      <c r="I269" s="423">
        <v>777.77780185758513</v>
      </c>
      <c r="J269" s="426">
        <v>267</v>
      </c>
      <c r="K269" s="426">
        <v>207666.67</v>
      </c>
      <c r="L269" s="423">
        <v>0.82662537467325248</v>
      </c>
      <c r="M269" s="423">
        <v>777.77779026217229</v>
      </c>
      <c r="N269" s="426">
        <v>259</v>
      </c>
      <c r="O269" s="426">
        <v>201444.45</v>
      </c>
      <c r="P269" s="448">
        <v>0.80185758242811556</v>
      </c>
      <c r="Q269" s="427">
        <v>777.77779922779928</v>
      </c>
    </row>
    <row r="270" spans="1:17" ht="14.4" customHeight="1" x14ac:dyDescent="0.3">
      <c r="A270" s="422" t="s">
        <v>1872</v>
      </c>
      <c r="B270" s="423" t="s">
        <v>1682</v>
      </c>
      <c r="C270" s="423" t="s">
        <v>1758</v>
      </c>
      <c r="D270" s="423" t="s">
        <v>1907</v>
      </c>
      <c r="E270" s="423" t="s">
        <v>1908</v>
      </c>
      <c r="F270" s="426">
        <v>997</v>
      </c>
      <c r="G270" s="426">
        <v>243711.11000000002</v>
      </c>
      <c r="H270" s="423">
        <v>1</v>
      </c>
      <c r="I270" s="423">
        <v>244.44444332998998</v>
      </c>
      <c r="J270" s="426">
        <v>943</v>
      </c>
      <c r="K270" s="426">
        <v>230511.11</v>
      </c>
      <c r="L270" s="423">
        <v>0.94583751229067881</v>
      </c>
      <c r="M270" s="423">
        <v>244.44444326617179</v>
      </c>
      <c r="N270" s="426">
        <v>736</v>
      </c>
      <c r="O270" s="426">
        <v>179911.11</v>
      </c>
      <c r="P270" s="448">
        <v>0.7382146427382813</v>
      </c>
      <c r="Q270" s="427">
        <v>244.44444293478259</v>
      </c>
    </row>
    <row r="271" spans="1:17" ht="14.4" customHeight="1" x14ac:dyDescent="0.3">
      <c r="A271" s="422" t="s">
        <v>1872</v>
      </c>
      <c r="B271" s="423" t="s">
        <v>1682</v>
      </c>
      <c r="C271" s="423" t="s">
        <v>1758</v>
      </c>
      <c r="D271" s="423" t="s">
        <v>1909</v>
      </c>
      <c r="E271" s="423" t="s">
        <v>1910</v>
      </c>
      <c r="F271" s="426">
        <v>6</v>
      </c>
      <c r="G271" s="426">
        <v>3153.33</v>
      </c>
      <c r="H271" s="423">
        <v>1</v>
      </c>
      <c r="I271" s="423">
        <v>525.55499999999995</v>
      </c>
      <c r="J271" s="426">
        <v>8</v>
      </c>
      <c r="K271" s="426">
        <v>4204.4499999999989</v>
      </c>
      <c r="L271" s="423">
        <v>1.3333365045840426</v>
      </c>
      <c r="M271" s="423">
        <v>525.55624999999986</v>
      </c>
      <c r="N271" s="426">
        <v>11</v>
      </c>
      <c r="O271" s="426">
        <v>5781.11</v>
      </c>
      <c r="P271" s="448">
        <v>1.8333349189586881</v>
      </c>
      <c r="Q271" s="427">
        <v>525.5554545454545</v>
      </c>
    </row>
    <row r="272" spans="1:17" ht="14.4" customHeight="1" x14ac:dyDescent="0.3">
      <c r="A272" s="422" t="s">
        <v>1872</v>
      </c>
      <c r="B272" s="423" t="s">
        <v>1682</v>
      </c>
      <c r="C272" s="423" t="s">
        <v>1758</v>
      </c>
      <c r="D272" s="423" t="s">
        <v>1911</v>
      </c>
      <c r="E272" s="423" t="s">
        <v>1912</v>
      </c>
      <c r="F272" s="426"/>
      <c r="G272" s="426"/>
      <c r="H272" s="423"/>
      <c r="I272" s="423"/>
      <c r="J272" s="426">
        <v>7</v>
      </c>
      <c r="K272" s="426">
        <v>7000</v>
      </c>
      <c r="L272" s="423"/>
      <c r="M272" s="423">
        <v>1000</v>
      </c>
      <c r="N272" s="426">
        <v>8</v>
      </c>
      <c r="O272" s="426">
        <v>8000</v>
      </c>
      <c r="P272" s="448"/>
      <c r="Q272" s="427">
        <v>1000</v>
      </c>
    </row>
    <row r="273" spans="1:17" ht="14.4" customHeight="1" x14ac:dyDescent="0.3">
      <c r="A273" s="422" t="s">
        <v>1872</v>
      </c>
      <c r="B273" s="423" t="s">
        <v>1682</v>
      </c>
      <c r="C273" s="423" t="s">
        <v>1758</v>
      </c>
      <c r="D273" s="423" t="s">
        <v>1828</v>
      </c>
      <c r="E273" s="423" t="s">
        <v>1829</v>
      </c>
      <c r="F273" s="426">
        <v>20</v>
      </c>
      <c r="G273" s="426">
        <v>0</v>
      </c>
      <c r="H273" s="423"/>
      <c r="I273" s="423">
        <v>0</v>
      </c>
      <c r="J273" s="426">
        <v>3</v>
      </c>
      <c r="K273" s="426">
        <v>0</v>
      </c>
      <c r="L273" s="423"/>
      <c r="M273" s="423">
        <v>0</v>
      </c>
      <c r="N273" s="426">
        <v>2</v>
      </c>
      <c r="O273" s="426">
        <v>0</v>
      </c>
      <c r="P273" s="448"/>
      <c r="Q273" s="427">
        <v>0</v>
      </c>
    </row>
    <row r="274" spans="1:17" ht="14.4" customHeight="1" x14ac:dyDescent="0.3">
      <c r="A274" s="422" t="s">
        <v>1872</v>
      </c>
      <c r="B274" s="423" t="s">
        <v>1682</v>
      </c>
      <c r="C274" s="423" t="s">
        <v>1758</v>
      </c>
      <c r="D274" s="423" t="s">
        <v>1792</v>
      </c>
      <c r="E274" s="423" t="s">
        <v>1793</v>
      </c>
      <c r="F274" s="426">
        <v>834</v>
      </c>
      <c r="G274" s="426">
        <v>0</v>
      </c>
      <c r="H274" s="423"/>
      <c r="I274" s="423">
        <v>0</v>
      </c>
      <c r="J274" s="426">
        <v>803</v>
      </c>
      <c r="K274" s="426">
        <v>0</v>
      </c>
      <c r="L274" s="423"/>
      <c r="M274" s="423">
        <v>0</v>
      </c>
      <c r="N274" s="426">
        <v>766</v>
      </c>
      <c r="O274" s="426">
        <v>0</v>
      </c>
      <c r="P274" s="448"/>
      <c r="Q274" s="427">
        <v>0</v>
      </c>
    </row>
    <row r="275" spans="1:17" ht="14.4" customHeight="1" x14ac:dyDescent="0.3">
      <c r="A275" s="422" t="s">
        <v>1872</v>
      </c>
      <c r="B275" s="423" t="s">
        <v>1682</v>
      </c>
      <c r="C275" s="423" t="s">
        <v>1758</v>
      </c>
      <c r="D275" s="423" t="s">
        <v>1794</v>
      </c>
      <c r="E275" s="423" t="s">
        <v>1795</v>
      </c>
      <c r="F275" s="426">
        <v>609</v>
      </c>
      <c r="G275" s="426">
        <v>186083.33000000002</v>
      </c>
      <c r="H275" s="423">
        <v>1</v>
      </c>
      <c r="I275" s="423">
        <v>305.55555008210183</v>
      </c>
      <c r="J275" s="426">
        <v>582</v>
      </c>
      <c r="K275" s="426">
        <v>177833.33000000002</v>
      </c>
      <c r="L275" s="423">
        <v>0.95566502383636409</v>
      </c>
      <c r="M275" s="423">
        <v>305.5555498281787</v>
      </c>
      <c r="N275" s="426">
        <v>600</v>
      </c>
      <c r="O275" s="426">
        <v>183333.34</v>
      </c>
      <c r="P275" s="448">
        <v>0.98522172835148625</v>
      </c>
      <c r="Q275" s="427">
        <v>305.55556666666666</v>
      </c>
    </row>
    <row r="276" spans="1:17" ht="14.4" customHeight="1" x14ac:dyDescent="0.3">
      <c r="A276" s="422" t="s">
        <v>1872</v>
      </c>
      <c r="B276" s="423" t="s">
        <v>1682</v>
      </c>
      <c r="C276" s="423" t="s">
        <v>1758</v>
      </c>
      <c r="D276" s="423" t="s">
        <v>1796</v>
      </c>
      <c r="E276" s="423" t="s">
        <v>1797</v>
      </c>
      <c r="F276" s="426">
        <v>1592</v>
      </c>
      <c r="G276" s="426">
        <v>0</v>
      </c>
      <c r="H276" s="423"/>
      <c r="I276" s="423">
        <v>0</v>
      </c>
      <c r="J276" s="426">
        <v>1248</v>
      </c>
      <c r="K276" s="426">
        <v>20866.669999999998</v>
      </c>
      <c r="L276" s="423"/>
      <c r="M276" s="423">
        <v>16.720088141025638</v>
      </c>
      <c r="N276" s="426">
        <v>1339</v>
      </c>
      <c r="O276" s="426">
        <v>44633.329999999994</v>
      </c>
      <c r="P276" s="448"/>
      <c r="Q276" s="427">
        <v>33.333330843913366</v>
      </c>
    </row>
    <row r="277" spans="1:17" ht="14.4" customHeight="1" x14ac:dyDescent="0.3">
      <c r="A277" s="422" t="s">
        <v>1872</v>
      </c>
      <c r="B277" s="423" t="s">
        <v>1682</v>
      </c>
      <c r="C277" s="423" t="s">
        <v>1758</v>
      </c>
      <c r="D277" s="423" t="s">
        <v>1798</v>
      </c>
      <c r="E277" s="423" t="s">
        <v>1799</v>
      </c>
      <c r="F277" s="426">
        <v>614</v>
      </c>
      <c r="G277" s="426">
        <v>279711.11</v>
      </c>
      <c r="H277" s="423">
        <v>1</v>
      </c>
      <c r="I277" s="423">
        <v>455.55555374592831</v>
      </c>
      <c r="J277" s="426">
        <v>577</v>
      </c>
      <c r="K277" s="426">
        <v>262855.56</v>
      </c>
      <c r="L277" s="423">
        <v>0.93973943330316767</v>
      </c>
      <c r="M277" s="423">
        <v>455.55556325823221</v>
      </c>
      <c r="N277" s="426">
        <v>583</v>
      </c>
      <c r="O277" s="426">
        <v>265588.90000000002</v>
      </c>
      <c r="P277" s="448">
        <v>0.94951144414678434</v>
      </c>
      <c r="Q277" s="427">
        <v>455.55557461406522</v>
      </c>
    </row>
    <row r="278" spans="1:17" ht="14.4" customHeight="1" x14ac:dyDescent="0.3">
      <c r="A278" s="422" t="s">
        <v>1872</v>
      </c>
      <c r="B278" s="423" t="s">
        <v>1682</v>
      </c>
      <c r="C278" s="423" t="s">
        <v>1758</v>
      </c>
      <c r="D278" s="423" t="s">
        <v>1800</v>
      </c>
      <c r="E278" s="423" t="s">
        <v>1801</v>
      </c>
      <c r="F278" s="426">
        <v>631</v>
      </c>
      <c r="G278" s="426">
        <v>49077.789999999994</v>
      </c>
      <c r="H278" s="423">
        <v>1</v>
      </c>
      <c r="I278" s="423">
        <v>77.777797147385087</v>
      </c>
      <c r="J278" s="426">
        <v>617</v>
      </c>
      <c r="K278" s="426">
        <v>47988.89</v>
      </c>
      <c r="L278" s="423">
        <v>0.97781277437309233</v>
      </c>
      <c r="M278" s="423">
        <v>77.777779578606157</v>
      </c>
      <c r="N278" s="426">
        <v>640</v>
      </c>
      <c r="O278" s="426">
        <v>49777.78</v>
      </c>
      <c r="P278" s="448">
        <v>1.0142628671747445</v>
      </c>
      <c r="Q278" s="427">
        <v>77.777781250000004</v>
      </c>
    </row>
    <row r="279" spans="1:17" ht="14.4" customHeight="1" x14ac:dyDescent="0.3">
      <c r="A279" s="422" t="s">
        <v>1872</v>
      </c>
      <c r="B279" s="423" t="s">
        <v>1682</v>
      </c>
      <c r="C279" s="423" t="s">
        <v>1758</v>
      </c>
      <c r="D279" s="423" t="s">
        <v>1913</v>
      </c>
      <c r="E279" s="423" t="s">
        <v>1914</v>
      </c>
      <c r="F279" s="426">
        <v>313</v>
      </c>
      <c r="G279" s="426">
        <v>452111.11</v>
      </c>
      <c r="H279" s="423">
        <v>1</v>
      </c>
      <c r="I279" s="423">
        <v>1444.4444408945687</v>
      </c>
      <c r="J279" s="426">
        <v>295</v>
      </c>
      <c r="K279" s="426">
        <v>426111.11</v>
      </c>
      <c r="L279" s="423">
        <v>0.94249201263822069</v>
      </c>
      <c r="M279" s="423">
        <v>1444.444440677966</v>
      </c>
      <c r="N279" s="426">
        <v>293</v>
      </c>
      <c r="O279" s="426">
        <v>423222.23</v>
      </c>
      <c r="P279" s="448">
        <v>0.93610225592554008</v>
      </c>
      <c r="Q279" s="427">
        <v>1444.4444709897609</v>
      </c>
    </row>
    <row r="280" spans="1:17" ht="14.4" customHeight="1" x14ac:dyDescent="0.3">
      <c r="A280" s="422" t="s">
        <v>1872</v>
      </c>
      <c r="B280" s="423" t="s">
        <v>1682</v>
      </c>
      <c r="C280" s="423" t="s">
        <v>1758</v>
      </c>
      <c r="D280" s="423" t="s">
        <v>1806</v>
      </c>
      <c r="E280" s="423" t="s">
        <v>1807</v>
      </c>
      <c r="F280" s="426"/>
      <c r="G280" s="426"/>
      <c r="H280" s="423"/>
      <c r="I280" s="423"/>
      <c r="J280" s="426">
        <v>2</v>
      </c>
      <c r="K280" s="426">
        <v>177.78</v>
      </c>
      <c r="L280" s="423"/>
      <c r="M280" s="423">
        <v>88.89</v>
      </c>
      <c r="N280" s="426">
        <v>1</v>
      </c>
      <c r="O280" s="426">
        <v>94.44</v>
      </c>
      <c r="P280" s="448"/>
      <c r="Q280" s="427">
        <v>94.44</v>
      </c>
    </row>
    <row r="281" spans="1:17" ht="14.4" customHeight="1" x14ac:dyDescent="0.3">
      <c r="A281" s="422" t="s">
        <v>1872</v>
      </c>
      <c r="B281" s="423" t="s">
        <v>1682</v>
      </c>
      <c r="C281" s="423" t="s">
        <v>1758</v>
      </c>
      <c r="D281" s="423" t="s">
        <v>1810</v>
      </c>
      <c r="E281" s="423" t="s">
        <v>1811</v>
      </c>
      <c r="F281" s="426">
        <v>2</v>
      </c>
      <c r="G281" s="426">
        <v>193.34</v>
      </c>
      <c r="H281" s="423">
        <v>1</v>
      </c>
      <c r="I281" s="423">
        <v>96.67</v>
      </c>
      <c r="J281" s="426">
        <v>3</v>
      </c>
      <c r="K281" s="426">
        <v>290.01</v>
      </c>
      <c r="L281" s="423">
        <v>1.5</v>
      </c>
      <c r="M281" s="423">
        <v>96.67</v>
      </c>
      <c r="N281" s="426">
        <v>8</v>
      </c>
      <c r="O281" s="426">
        <v>773.33999999999992</v>
      </c>
      <c r="P281" s="448">
        <v>3.9998965552911963</v>
      </c>
      <c r="Q281" s="427">
        <v>96.66749999999999</v>
      </c>
    </row>
    <row r="282" spans="1:17" ht="14.4" customHeight="1" x14ac:dyDescent="0.3">
      <c r="A282" s="422" t="s">
        <v>1872</v>
      </c>
      <c r="B282" s="423" t="s">
        <v>1682</v>
      </c>
      <c r="C282" s="423" t="s">
        <v>1758</v>
      </c>
      <c r="D282" s="423" t="s">
        <v>1915</v>
      </c>
      <c r="E282" s="423" t="s">
        <v>1916</v>
      </c>
      <c r="F282" s="426">
        <v>364</v>
      </c>
      <c r="G282" s="426">
        <v>127400</v>
      </c>
      <c r="H282" s="423">
        <v>1</v>
      </c>
      <c r="I282" s="423">
        <v>350</v>
      </c>
      <c r="J282" s="426">
        <v>356</v>
      </c>
      <c r="K282" s="426">
        <v>124600</v>
      </c>
      <c r="L282" s="423">
        <v>0.97802197802197799</v>
      </c>
      <c r="M282" s="423">
        <v>350</v>
      </c>
      <c r="N282" s="426">
        <v>356</v>
      </c>
      <c r="O282" s="426">
        <v>124600</v>
      </c>
      <c r="P282" s="448">
        <v>0.97802197802197799</v>
      </c>
      <c r="Q282" s="427">
        <v>350</v>
      </c>
    </row>
    <row r="283" spans="1:17" ht="14.4" customHeight="1" x14ac:dyDescent="0.3">
      <c r="A283" s="422" t="s">
        <v>1872</v>
      </c>
      <c r="B283" s="423" t="s">
        <v>1682</v>
      </c>
      <c r="C283" s="423" t="s">
        <v>1758</v>
      </c>
      <c r="D283" s="423" t="s">
        <v>1917</v>
      </c>
      <c r="E283" s="423" t="s">
        <v>1918</v>
      </c>
      <c r="F283" s="426">
        <v>38</v>
      </c>
      <c r="G283" s="426">
        <v>2237.7799999999997</v>
      </c>
      <c r="H283" s="423">
        <v>1</v>
      </c>
      <c r="I283" s="423">
        <v>58.888947368421043</v>
      </c>
      <c r="J283" s="426">
        <v>33</v>
      </c>
      <c r="K283" s="426">
        <v>1943.3400000000001</v>
      </c>
      <c r="L283" s="423">
        <v>0.8684231693910931</v>
      </c>
      <c r="M283" s="423">
        <v>58.88909090909091</v>
      </c>
      <c r="N283" s="426">
        <v>43</v>
      </c>
      <c r="O283" s="426">
        <v>2532.2199999999998</v>
      </c>
      <c r="P283" s="448">
        <v>1.1315768306089071</v>
      </c>
      <c r="Q283" s="427">
        <v>58.888837209302324</v>
      </c>
    </row>
    <row r="284" spans="1:17" ht="14.4" customHeight="1" x14ac:dyDescent="0.3">
      <c r="A284" s="422" t="s">
        <v>1872</v>
      </c>
      <c r="B284" s="423" t="s">
        <v>1682</v>
      </c>
      <c r="C284" s="423" t="s">
        <v>1758</v>
      </c>
      <c r="D284" s="423" t="s">
        <v>1919</v>
      </c>
      <c r="E284" s="423" t="s">
        <v>1920</v>
      </c>
      <c r="F284" s="426">
        <v>520</v>
      </c>
      <c r="G284" s="426">
        <v>67022.22</v>
      </c>
      <c r="H284" s="423">
        <v>1</v>
      </c>
      <c r="I284" s="423">
        <v>128.88888461538463</v>
      </c>
      <c r="J284" s="426">
        <v>483</v>
      </c>
      <c r="K284" s="426">
        <v>62253.33</v>
      </c>
      <c r="L284" s="423">
        <v>0.9288461349086915</v>
      </c>
      <c r="M284" s="423">
        <v>128.88888198757763</v>
      </c>
      <c r="N284" s="426">
        <v>466</v>
      </c>
      <c r="O284" s="426">
        <v>60062.22</v>
      </c>
      <c r="P284" s="448">
        <v>0.89615384271067122</v>
      </c>
      <c r="Q284" s="427">
        <v>128.88888412017167</v>
      </c>
    </row>
    <row r="285" spans="1:17" ht="14.4" customHeight="1" x14ac:dyDescent="0.3">
      <c r="A285" s="422" t="s">
        <v>1872</v>
      </c>
      <c r="B285" s="423" t="s">
        <v>1682</v>
      </c>
      <c r="C285" s="423" t="s">
        <v>1758</v>
      </c>
      <c r="D285" s="423" t="s">
        <v>1816</v>
      </c>
      <c r="E285" s="423" t="s">
        <v>1817</v>
      </c>
      <c r="F285" s="426">
        <v>1508</v>
      </c>
      <c r="G285" s="426">
        <v>73724.45</v>
      </c>
      <c r="H285" s="423">
        <v>1</v>
      </c>
      <c r="I285" s="423">
        <v>48.888892572944293</v>
      </c>
      <c r="J285" s="426">
        <v>1284</v>
      </c>
      <c r="K285" s="426">
        <v>62773.329999999994</v>
      </c>
      <c r="L285" s="423">
        <v>0.85145877656598312</v>
      </c>
      <c r="M285" s="423">
        <v>48.88888629283489</v>
      </c>
      <c r="N285" s="426">
        <v>1233</v>
      </c>
      <c r="O285" s="426">
        <v>60280</v>
      </c>
      <c r="P285" s="448">
        <v>0.81763919568067311</v>
      </c>
      <c r="Q285" s="427">
        <v>48.888888888888886</v>
      </c>
    </row>
    <row r="286" spans="1:17" ht="14.4" customHeight="1" x14ac:dyDescent="0.3">
      <c r="A286" s="422" t="s">
        <v>1872</v>
      </c>
      <c r="B286" s="423" t="s">
        <v>1682</v>
      </c>
      <c r="C286" s="423" t="s">
        <v>1758</v>
      </c>
      <c r="D286" s="423" t="s">
        <v>1921</v>
      </c>
      <c r="E286" s="423" t="s">
        <v>1922</v>
      </c>
      <c r="F286" s="426">
        <v>1760</v>
      </c>
      <c r="G286" s="426">
        <v>1564444.45</v>
      </c>
      <c r="H286" s="423">
        <v>1</v>
      </c>
      <c r="I286" s="423">
        <v>888.88889204545455</v>
      </c>
      <c r="J286" s="426">
        <v>1728</v>
      </c>
      <c r="K286" s="426">
        <v>1535999.9899999998</v>
      </c>
      <c r="L286" s="423">
        <v>0.981818171939566</v>
      </c>
      <c r="M286" s="423">
        <v>888.88888310185166</v>
      </c>
      <c r="N286" s="426">
        <v>1662</v>
      </c>
      <c r="O286" s="426">
        <v>1477333.34</v>
      </c>
      <c r="P286" s="448">
        <v>0.94431818272614287</v>
      </c>
      <c r="Q286" s="427">
        <v>888.88889290012037</v>
      </c>
    </row>
    <row r="287" spans="1:17" ht="14.4" customHeight="1" x14ac:dyDescent="0.3">
      <c r="A287" s="422" t="s">
        <v>1872</v>
      </c>
      <c r="B287" s="423" t="s">
        <v>1682</v>
      </c>
      <c r="C287" s="423" t="s">
        <v>1758</v>
      </c>
      <c r="D287" s="423" t="s">
        <v>1923</v>
      </c>
      <c r="E287" s="423" t="s">
        <v>1924</v>
      </c>
      <c r="F287" s="426">
        <v>44</v>
      </c>
      <c r="G287" s="426">
        <v>14666.66</v>
      </c>
      <c r="H287" s="423">
        <v>1</v>
      </c>
      <c r="I287" s="423">
        <v>333.3331818181818</v>
      </c>
      <c r="J287" s="426">
        <v>25</v>
      </c>
      <c r="K287" s="426">
        <v>8333.34</v>
      </c>
      <c r="L287" s="423">
        <v>0.56818253099205951</v>
      </c>
      <c r="M287" s="423">
        <v>333.33359999999999</v>
      </c>
      <c r="N287" s="426">
        <v>32</v>
      </c>
      <c r="O287" s="426">
        <v>10666.66</v>
      </c>
      <c r="P287" s="448">
        <v>0.72727260330572874</v>
      </c>
      <c r="Q287" s="427">
        <v>333.333125</v>
      </c>
    </row>
    <row r="288" spans="1:17" ht="14.4" customHeight="1" thickBot="1" x14ac:dyDescent="0.35">
      <c r="A288" s="428" t="s">
        <v>1872</v>
      </c>
      <c r="B288" s="429" t="s">
        <v>1682</v>
      </c>
      <c r="C288" s="429" t="s">
        <v>1758</v>
      </c>
      <c r="D288" s="429" t="s">
        <v>1925</v>
      </c>
      <c r="E288" s="429" t="s">
        <v>1926</v>
      </c>
      <c r="F288" s="432"/>
      <c r="G288" s="432"/>
      <c r="H288" s="429"/>
      <c r="I288" s="429"/>
      <c r="J288" s="432"/>
      <c r="K288" s="432"/>
      <c r="L288" s="429"/>
      <c r="M288" s="429"/>
      <c r="N288" s="432">
        <v>2</v>
      </c>
      <c r="O288" s="432">
        <v>466.66</v>
      </c>
      <c r="P288" s="440"/>
      <c r="Q288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22733.632693362088</v>
      </c>
      <c r="D4" s="144">
        <f ca="1">IF(ISERROR(VLOOKUP("Náklady celkem",INDIRECT("HI!$A:$G"),5,0)),0,VLOOKUP("Náklady celkem",INDIRECT("HI!$A:$G"),5,0))</f>
        <v>23070.427450000014</v>
      </c>
      <c r="E4" s="145">
        <f ca="1">IF(C4=0,0,D4/C4)</f>
        <v>1.0148148235339558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189.65480923175326</v>
      </c>
      <c r="D7" s="152">
        <f>IF(ISERROR(HI!E5),"",HI!E5)</f>
        <v>195.39825999999999</v>
      </c>
      <c r="E7" s="149">
        <f t="shared" ref="E7:E13" si="0">IF(C7=0,0,D7/C7)</f>
        <v>1.0302837074973847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0.95673884626815509</v>
      </c>
      <c r="E8" s="149">
        <f t="shared" si="0"/>
        <v>1.0630431625201724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2.05761316872428E-3</v>
      </c>
      <c r="E9" s="149">
        <f>IF(C9=0,0,D9/C9)</f>
        <v>6.8587105624142667E-3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2255.3576786125113</v>
      </c>
      <c r="D13" s="152">
        <f>IF(ISERROR(HI!E6),"",HI!E6)</f>
        <v>2140.4410699999999</v>
      </c>
      <c r="E13" s="149">
        <f t="shared" si="0"/>
        <v>0.94904727986063486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16584.75149726286</v>
      </c>
      <c r="D14" s="148">
        <f ca="1">IF(ISERROR(VLOOKUP("Osobní náklady (Kč) *",INDIRECT("HI!$A:$G"),5,0)),0,VLOOKUP("Osobní náklady (Kč) *",INDIRECT("HI!$A:$G"),5,0))</f>
        <v>16730.221550000002</v>
      </c>
      <c r="E14" s="149">
        <f ca="1">IF(C14=0,0,D14/C14)</f>
        <v>1.008771313381521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12687.902249999999</v>
      </c>
      <c r="D16" s="167">
        <f ca="1">IF(ISERROR(VLOOKUP("Výnosy celkem",INDIRECT("HI!$A:$G"),5,0)),0,VLOOKUP("Výnosy celkem",INDIRECT("HI!$A:$G"),5,0))</f>
        <v>11505.514499999997</v>
      </c>
      <c r="E16" s="168">
        <f t="shared" ref="E16:E18" ca="1" si="1">IF(C16=0,0,D16/C16)</f>
        <v>0.9068098313887939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12687.902249999999</v>
      </c>
      <c r="D17" s="148">
        <f ca="1">IF(ISERROR(VLOOKUP("Ambulance *",INDIRECT("HI!$A:$G"),5,0)),0,VLOOKUP("Ambulance *",INDIRECT("HI!$A:$G"),5,0))</f>
        <v>11505.514499999997</v>
      </c>
      <c r="E17" s="149">
        <f t="shared" ca="1" si="1"/>
        <v>0.9068098313887939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0.9068098313887939</v>
      </c>
      <c r="E18" s="149">
        <f t="shared" si="1"/>
        <v>0.9068098313887939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174.37381999999999</v>
      </c>
      <c r="C5" s="29">
        <v>187.39931000000001</v>
      </c>
      <c r="D5" s="8"/>
      <c r="E5" s="102">
        <v>195.39825999999999</v>
      </c>
      <c r="F5" s="28">
        <v>189.65480923175326</v>
      </c>
      <c r="G5" s="101">
        <f>E5-F5</f>
        <v>5.7434507682467313</v>
      </c>
      <c r="H5" s="107">
        <f>IF(F5&lt;0.00000001,"",E5/F5)</f>
        <v>1.0302837074973847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2251.6833000000011</v>
      </c>
      <c r="C6" s="31">
        <v>2096.8696100000011</v>
      </c>
      <c r="D6" s="8"/>
      <c r="E6" s="103">
        <v>2140.4410699999999</v>
      </c>
      <c r="F6" s="30">
        <v>2255.3576786125113</v>
      </c>
      <c r="G6" s="104">
        <f>E6-F6</f>
        <v>-114.91660861251148</v>
      </c>
      <c r="H6" s="108">
        <f>IF(F6&lt;0.00000001,"",E6/F6)</f>
        <v>0.94904727986063486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15686.616620000012</v>
      </c>
      <c r="C7" s="31">
        <v>16216.376180000001</v>
      </c>
      <c r="D7" s="8"/>
      <c r="E7" s="103">
        <v>16730.221550000002</v>
      </c>
      <c r="F7" s="30">
        <v>16584.75149726286</v>
      </c>
      <c r="G7" s="104">
        <f>E7-F7</f>
        <v>145.4700527371424</v>
      </c>
      <c r="H7" s="108">
        <f>IF(F7&lt;0.00000001,"",E7/F7)</f>
        <v>1.008771313381521</v>
      </c>
    </row>
    <row r="8" spans="1:8" ht="14.4" customHeight="1" thickBot="1" x14ac:dyDescent="0.35">
      <c r="A8" s="1" t="s">
        <v>63</v>
      </c>
      <c r="B8" s="11">
        <v>3772.7014999999997</v>
      </c>
      <c r="C8" s="33">
        <v>3936.168340000007</v>
      </c>
      <c r="D8" s="8"/>
      <c r="E8" s="105">
        <v>4004.366570000012</v>
      </c>
      <c r="F8" s="32">
        <v>3703.8687082549632</v>
      </c>
      <c r="G8" s="106">
        <f>E8-F8</f>
        <v>300.49786174504879</v>
      </c>
      <c r="H8" s="109">
        <f>IF(F8&lt;0.00000001,"",E8/F8)</f>
        <v>1.0811308081939615</v>
      </c>
    </row>
    <row r="9" spans="1:8" ht="14.4" customHeight="1" thickBot="1" x14ac:dyDescent="0.35">
      <c r="A9" s="2" t="s">
        <v>64</v>
      </c>
      <c r="B9" s="3">
        <v>21885.375240000012</v>
      </c>
      <c r="C9" s="35">
        <v>22436.813440000009</v>
      </c>
      <c r="D9" s="8"/>
      <c r="E9" s="3">
        <v>23070.427450000014</v>
      </c>
      <c r="F9" s="34">
        <v>22733.632693362088</v>
      </c>
      <c r="G9" s="34">
        <f>E9-F9</f>
        <v>336.79475663792618</v>
      </c>
      <c r="H9" s="110">
        <f>IF(F9&lt;0.00000001,"",E9/F9)</f>
        <v>1.0148148235339558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12687.902249999999</v>
      </c>
      <c r="C11" s="29">
        <f>IF(ISERROR(VLOOKUP("Celkem:",'ZV Vykáz.-A'!A:F,4,0)),0,VLOOKUP("Celkem:",'ZV Vykáz.-A'!A:F,4,0)/1000)</f>
        <v>11968.028979999999</v>
      </c>
      <c r="D11" s="8"/>
      <c r="E11" s="102">
        <f>IF(ISERROR(VLOOKUP("Celkem:",'ZV Vykáz.-A'!A:F,6,0)),0,VLOOKUP("Celkem:",'ZV Vykáz.-A'!A:F,6,0)/1000)</f>
        <v>11505.514499999997</v>
      </c>
      <c r="F11" s="28">
        <f>B11</f>
        <v>12687.902249999999</v>
      </c>
      <c r="G11" s="101">
        <f>E11-F11</f>
        <v>-1182.3877500000017</v>
      </c>
      <c r="H11" s="107">
        <f>IF(F11&lt;0.00000001,"",E11/F11)</f>
        <v>0.9068098313887939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12687.902249999999</v>
      </c>
      <c r="C13" s="37">
        <f>SUM(C11:C12)</f>
        <v>11968.028979999999</v>
      </c>
      <c r="D13" s="8"/>
      <c r="E13" s="5">
        <f>SUM(E11:E12)</f>
        <v>11505.514499999997</v>
      </c>
      <c r="F13" s="36">
        <f>SUM(F11:F12)</f>
        <v>12687.902249999999</v>
      </c>
      <c r="G13" s="36">
        <f>E13-F13</f>
        <v>-1182.3877500000017</v>
      </c>
      <c r="H13" s="111">
        <f>IF(F13&lt;0.00000001,"",E13/F13)</f>
        <v>0.9068098313887939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0.57974341818961617</v>
      </c>
      <c r="C15" s="39">
        <f>IF(C9=0,"",C13/C9)</f>
        <v>0.53341037095149968</v>
      </c>
      <c r="D15" s="8"/>
      <c r="E15" s="6">
        <f>IF(E9=0,"",E13/E9)</f>
        <v>0.49871267122967811</v>
      </c>
      <c r="F15" s="38">
        <f>IF(F9=0,"",F13/F9)</f>
        <v>0.55811151790556968</v>
      </c>
      <c r="G15" s="38">
        <f>IF(ISERROR(F15-E15),"",E15-F15)</f>
        <v>-5.939884667589157E-2</v>
      </c>
      <c r="H15" s="112">
        <f>IF(ISERROR(F15-E15),"",IF(F15&lt;0.00000001,"",E15/F15))</f>
        <v>0.8935717239830524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0.61168854777804571</v>
      </c>
      <c r="C4" s="184">
        <f t="shared" ref="C4:M4" si="0">(C10+C8)/C6</f>
        <v>0.63422189844954979</v>
      </c>
      <c r="D4" s="184">
        <f t="shared" si="0"/>
        <v>0.62520395680718988</v>
      </c>
      <c r="E4" s="184">
        <f t="shared" si="0"/>
        <v>0.63157044893931136</v>
      </c>
      <c r="F4" s="184">
        <f t="shared" si="0"/>
        <v>0.60981033798963802</v>
      </c>
      <c r="G4" s="184">
        <f t="shared" si="0"/>
        <v>0.55667651344043823</v>
      </c>
      <c r="H4" s="184">
        <f t="shared" si="0"/>
        <v>0.49871270503919485</v>
      </c>
      <c r="I4" s="184">
        <f t="shared" si="0"/>
        <v>0.49871270503919485</v>
      </c>
      <c r="J4" s="184">
        <f t="shared" si="0"/>
        <v>0.49871270503919485</v>
      </c>
      <c r="K4" s="184">
        <f t="shared" si="0"/>
        <v>0.49871270503919485</v>
      </c>
      <c r="L4" s="184">
        <f t="shared" si="0"/>
        <v>0.49871270503919485</v>
      </c>
      <c r="M4" s="184">
        <f t="shared" si="0"/>
        <v>0.49871270503919485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3237.0228200000001</v>
      </c>
      <c r="F5" s="184">
        <f>IF(ISERROR(VLOOKUP($A5,'Man Tab'!$A:$Q,COLUMN()+2,0)),0,VLOOKUP($A5,'Man Tab'!$A:$Q,COLUMN()+2,0))</f>
        <v>3160.59094</v>
      </c>
      <c r="G5" s="184">
        <f>IF(ISERROR(VLOOKUP($A5,'Man Tab'!$A:$Q,COLUMN()+2,0)),0,VLOOKUP($A5,'Man Tab'!$A:$Q,COLUMN()+2,0))</f>
        <v>3359.8442300000102</v>
      </c>
      <c r="H5" s="184">
        <f>IF(ISERROR(VLOOKUP($A5,'Man Tab'!$A:$Q,COLUMN()+2,0)),0,VLOOKUP($A5,'Man Tab'!$A:$Q,COLUMN()+2,0))</f>
        <v>3984.4502200000002</v>
      </c>
      <c r="I5" s="184">
        <f>IF(ISERROR(VLOOKUP($A5,'Man Tab'!$A:$Q,COLUMN()+2,0)),0,VLOOKUP($A5,'Man Tab'!$A:$Q,COLUMN()+2,0))</f>
        <v>0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12565.54206</v>
      </c>
      <c r="F6" s="186">
        <f t="shared" si="1"/>
        <v>15726.133</v>
      </c>
      <c r="G6" s="186">
        <f t="shared" si="1"/>
        <v>19085.977230000011</v>
      </c>
      <c r="H6" s="186">
        <f t="shared" si="1"/>
        <v>23070.42745000001</v>
      </c>
      <c r="I6" s="186">
        <f t="shared" si="1"/>
        <v>23070.42745000001</v>
      </c>
      <c r="J6" s="186">
        <f t="shared" si="1"/>
        <v>23070.42745000001</v>
      </c>
      <c r="K6" s="186">
        <f t="shared" si="1"/>
        <v>23070.42745000001</v>
      </c>
      <c r="L6" s="186">
        <f t="shared" si="1"/>
        <v>23070.42745000001</v>
      </c>
      <c r="M6" s="186">
        <f t="shared" si="1"/>
        <v>23070.42745000001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1775113.5899999999</v>
      </c>
      <c r="C9" s="185">
        <v>1978329.1199999996</v>
      </c>
      <c r="D9" s="185">
        <v>2078784.43</v>
      </c>
      <c r="E9" s="185">
        <v>2103797.9000000004</v>
      </c>
      <c r="F9" s="185">
        <v>1653933.4400000002</v>
      </c>
      <c r="G9" s="185">
        <v>1034756.78</v>
      </c>
      <c r="H9" s="185">
        <v>880800.02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1775.1135899999999</v>
      </c>
      <c r="C10" s="186">
        <f t="shared" ref="C10:M10" si="3">C9/1000+B10</f>
        <v>3753.4427099999994</v>
      </c>
      <c r="D10" s="186">
        <f t="shared" si="3"/>
        <v>5832.2271399999991</v>
      </c>
      <c r="E10" s="186">
        <f t="shared" si="3"/>
        <v>7936.0250399999995</v>
      </c>
      <c r="F10" s="186">
        <f t="shared" si="3"/>
        <v>9589.9584799999993</v>
      </c>
      <c r="G10" s="186">
        <f t="shared" si="3"/>
        <v>10624.715259999999</v>
      </c>
      <c r="H10" s="186">
        <f t="shared" si="3"/>
        <v>11505.51528</v>
      </c>
      <c r="I10" s="186">
        <f t="shared" si="3"/>
        <v>11505.51528</v>
      </c>
      <c r="J10" s="186">
        <f t="shared" si="3"/>
        <v>11505.51528</v>
      </c>
      <c r="K10" s="186">
        <f t="shared" si="3"/>
        <v>11505.51528</v>
      </c>
      <c r="L10" s="186">
        <f t="shared" si="3"/>
        <v>11505.51528</v>
      </c>
      <c r="M10" s="186">
        <f t="shared" si="3"/>
        <v>11505.51528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7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0.55811151790556968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0.55811151790556968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325.12253011157702</v>
      </c>
      <c r="C7" s="52">
        <v>27.093544175963999</v>
      </c>
      <c r="D7" s="52">
        <v>27.45533</v>
      </c>
      <c r="E7" s="52">
        <v>28.983149999999998</v>
      </c>
      <c r="F7" s="52">
        <v>36.781030000000001</v>
      </c>
      <c r="G7" s="52">
        <v>20.740169999999999</v>
      </c>
      <c r="H7" s="52">
        <v>33.463410000000003</v>
      </c>
      <c r="I7" s="52">
        <v>26.617229999999999</v>
      </c>
      <c r="J7" s="52">
        <v>21.357939999999999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195.39825999999999</v>
      </c>
      <c r="Q7" s="81">
        <v>1.0302837074969999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3866.3274490500198</v>
      </c>
      <c r="C9" s="52">
        <v>322.19395408750199</v>
      </c>
      <c r="D9" s="52">
        <v>196.93794</v>
      </c>
      <c r="E9" s="52">
        <v>285.58990999999997</v>
      </c>
      <c r="F9" s="52">
        <v>357.70558999999997</v>
      </c>
      <c r="G9" s="52">
        <v>343.87984</v>
      </c>
      <c r="H9" s="52">
        <v>322.59151000000003</v>
      </c>
      <c r="I9" s="52">
        <v>358.99295999999998</v>
      </c>
      <c r="J9" s="52">
        <v>274.74331999999998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2140.4410699999999</v>
      </c>
      <c r="Q9" s="81">
        <v>0.94904727986000004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489.530878297664</v>
      </c>
      <c r="C11" s="52">
        <v>40.794239858137999</v>
      </c>
      <c r="D11" s="52">
        <v>54.304200000000002</v>
      </c>
      <c r="E11" s="52">
        <v>31.266839999999998</v>
      </c>
      <c r="F11" s="52">
        <v>44.731630000000003</v>
      </c>
      <c r="G11" s="52">
        <v>34.921709999999997</v>
      </c>
      <c r="H11" s="52">
        <v>42.872050000000002</v>
      </c>
      <c r="I11" s="52">
        <v>38.04777</v>
      </c>
      <c r="J11" s="52">
        <v>46.160510000000002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292.30471</v>
      </c>
      <c r="Q11" s="81">
        <v>1.0236203900230001</v>
      </c>
    </row>
    <row r="12" spans="1:17" ht="14.4" customHeight="1" x14ac:dyDescent="0.3">
      <c r="A12" s="15" t="s">
        <v>27</v>
      </c>
      <c r="B12" s="51">
        <v>62.663959847645998</v>
      </c>
      <c r="C12" s="52">
        <v>5.2219966539699998</v>
      </c>
      <c r="D12" s="52">
        <v>1.90333</v>
      </c>
      <c r="E12" s="52">
        <v>1.694</v>
      </c>
      <c r="F12" s="52">
        <v>58.607500000000002</v>
      </c>
      <c r="G12" s="52">
        <v>2.8573200000000001</v>
      </c>
      <c r="H12" s="52">
        <v>1.7151000000000001</v>
      </c>
      <c r="I12" s="52">
        <v>1.8842000000000001</v>
      </c>
      <c r="J12" s="52">
        <v>1.8424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70.50385</v>
      </c>
      <c r="Q12" s="81">
        <v>1.9287600584289999</v>
      </c>
    </row>
    <row r="13" spans="1:17" ht="14.4" customHeight="1" x14ac:dyDescent="0.3">
      <c r="A13" s="15" t="s">
        <v>28</v>
      </c>
      <c r="B13" s="51">
        <v>62.557823856949</v>
      </c>
      <c r="C13" s="52">
        <v>5.2131519880789998</v>
      </c>
      <c r="D13" s="52">
        <v>4.7834500000000002</v>
      </c>
      <c r="E13" s="52">
        <v>11.632999999999999</v>
      </c>
      <c r="F13" s="52">
        <v>4.8451599999999999</v>
      </c>
      <c r="G13" s="52">
        <v>7.7615499999999997</v>
      </c>
      <c r="H13" s="52">
        <v>10.34446</v>
      </c>
      <c r="I13" s="52">
        <v>8.1174300000000006</v>
      </c>
      <c r="J13" s="52">
        <v>15.276859999999999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62.76191</v>
      </c>
      <c r="Q13" s="81">
        <v>1.7198783314499999</v>
      </c>
    </row>
    <row r="14" spans="1:17" ht="14.4" customHeight="1" x14ac:dyDescent="0.3">
      <c r="A14" s="15" t="s">
        <v>29</v>
      </c>
      <c r="B14" s="51">
        <v>1546.87087291131</v>
      </c>
      <c r="C14" s="52">
        <v>128.905906075942</v>
      </c>
      <c r="D14" s="52">
        <v>208.215</v>
      </c>
      <c r="E14" s="52">
        <v>124.18067000000001</v>
      </c>
      <c r="F14" s="52">
        <v>269.00337000000002</v>
      </c>
      <c r="G14" s="52">
        <v>70.070859999999996</v>
      </c>
      <c r="H14" s="52">
        <v>93.141999999999996</v>
      </c>
      <c r="I14" s="52">
        <v>84.13</v>
      </c>
      <c r="J14" s="52">
        <v>69.553129999999996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918.29503</v>
      </c>
      <c r="Q14" s="81">
        <v>1.0176803241920001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1434.3185658244499</v>
      </c>
      <c r="C17" s="52">
        <v>119.52654715203801</v>
      </c>
      <c r="D17" s="52">
        <v>39.730739999999997</v>
      </c>
      <c r="E17" s="52">
        <v>19.43984</v>
      </c>
      <c r="F17" s="52">
        <v>191.89312000000001</v>
      </c>
      <c r="G17" s="52">
        <v>207.66893999999999</v>
      </c>
      <c r="H17" s="52">
        <v>81.264139999999998</v>
      </c>
      <c r="I17" s="52">
        <v>79.81644</v>
      </c>
      <c r="J17" s="52">
        <v>41.989919999999998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661.80313999999998</v>
      </c>
      <c r="Q17" s="81">
        <v>0.79098165191699998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2148.5457163113101</v>
      </c>
      <c r="C19" s="52">
        <v>179.04547635927599</v>
      </c>
      <c r="D19" s="52">
        <v>108.55904</v>
      </c>
      <c r="E19" s="52">
        <v>187.00060999999999</v>
      </c>
      <c r="F19" s="52">
        <v>123.33304</v>
      </c>
      <c r="G19" s="52">
        <v>206.26695000000001</v>
      </c>
      <c r="H19" s="52">
        <v>259.54104999999998</v>
      </c>
      <c r="I19" s="52">
        <v>288.46472000000102</v>
      </c>
      <c r="J19" s="52">
        <v>239.17755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1412.3429599999999</v>
      </c>
      <c r="Q19" s="81">
        <v>1.1268828685459999</v>
      </c>
    </row>
    <row r="20" spans="1:17" ht="14.4" customHeight="1" x14ac:dyDescent="0.3">
      <c r="A20" s="15" t="s">
        <v>35</v>
      </c>
      <c r="B20" s="51">
        <v>28431.002566736301</v>
      </c>
      <c r="C20" s="52">
        <v>2369.2502138946902</v>
      </c>
      <c r="D20" s="52">
        <v>2202.7219100000002</v>
      </c>
      <c r="E20" s="52">
        <v>2196.8179300000002</v>
      </c>
      <c r="F20" s="52">
        <v>2259.4045799999999</v>
      </c>
      <c r="G20" s="52">
        <v>2273.7285499999998</v>
      </c>
      <c r="H20" s="52">
        <v>2263.0706300000002</v>
      </c>
      <c r="I20" s="52">
        <v>2321.1744800000001</v>
      </c>
      <c r="J20" s="52">
        <v>3213.3034699999998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16730.221549999998</v>
      </c>
      <c r="Q20" s="81">
        <v>1.0087713133809999</v>
      </c>
    </row>
    <row r="21" spans="1:17" ht="14.4" customHeight="1" x14ac:dyDescent="0.3">
      <c r="A21" s="16" t="s">
        <v>36</v>
      </c>
      <c r="B21" s="51">
        <v>605.001397102091</v>
      </c>
      <c r="C21" s="52">
        <v>50.416783091840003</v>
      </c>
      <c r="D21" s="52">
        <v>50.402000000000001</v>
      </c>
      <c r="E21" s="52">
        <v>128.167</v>
      </c>
      <c r="F21" s="52">
        <v>48.021000000000001</v>
      </c>
      <c r="G21" s="52">
        <v>48.021000000000001</v>
      </c>
      <c r="H21" s="52">
        <v>48.021000000000001</v>
      </c>
      <c r="I21" s="52">
        <v>48.021000000000001</v>
      </c>
      <c r="J21" s="52">
        <v>48.021000000000001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418.67399999999998</v>
      </c>
      <c r="Q21" s="81">
        <v>1.1863226441800001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9.9570100000000004</v>
      </c>
      <c r="H22" s="52">
        <v>4.5679999999999996</v>
      </c>
      <c r="I22" s="52">
        <v>3.0129000000000001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17.53791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7.2759576141834308E-12</v>
      </c>
      <c r="C24" s="52">
        <v>0</v>
      </c>
      <c r="D24" s="52">
        <v>6.9763099999999998</v>
      </c>
      <c r="E24" s="52">
        <v>1.4230899999990001</v>
      </c>
      <c r="F24" s="52">
        <v>16.007929999999</v>
      </c>
      <c r="G24" s="52">
        <v>11.148919999999</v>
      </c>
      <c r="H24" s="52">
        <v>-2.4099999999999998E-3</v>
      </c>
      <c r="I24" s="52">
        <v>101.565100000001</v>
      </c>
      <c r="J24" s="52">
        <v>13.024119999999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150.143059999999</v>
      </c>
      <c r="Q24" s="81"/>
    </row>
    <row r="25" spans="1:17" ht="14.4" customHeight="1" x14ac:dyDescent="0.3">
      <c r="A25" s="17" t="s">
        <v>40</v>
      </c>
      <c r="B25" s="54">
        <v>38971.941760049303</v>
      </c>
      <c r="C25" s="55">
        <v>3247.66181333744</v>
      </c>
      <c r="D25" s="55">
        <v>2901.9892500000001</v>
      </c>
      <c r="E25" s="55">
        <v>3016.1960399999998</v>
      </c>
      <c r="F25" s="55">
        <v>3410.3339500000002</v>
      </c>
      <c r="G25" s="55">
        <v>3237.0228200000001</v>
      </c>
      <c r="H25" s="55">
        <v>3160.59094</v>
      </c>
      <c r="I25" s="55">
        <v>3359.8442300000102</v>
      </c>
      <c r="J25" s="55">
        <v>3984.4502200000002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23070.427449999999</v>
      </c>
      <c r="Q25" s="82">
        <v>1.0148148235329999</v>
      </c>
    </row>
    <row r="26" spans="1:17" ht="14.4" customHeight="1" x14ac:dyDescent="0.3">
      <c r="A26" s="15" t="s">
        <v>41</v>
      </c>
      <c r="B26" s="51">
        <v>3766.3125080807699</v>
      </c>
      <c r="C26" s="52">
        <v>313.85937567339801</v>
      </c>
      <c r="D26" s="52">
        <v>298.36561</v>
      </c>
      <c r="E26" s="52">
        <v>249.65244000000001</v>
      </c>
      <c r="F26" s="52">
        <v>299.96415999999999</v>
      </c>
      <c r="G26" s="52">
        <v>305.98253999999997</v>
      </c>
      <c r="H26" s="52">
        <v>270.15800000000002</v>
      </c>
      <c r="I26" s="52">
        <v>372.21958000000001</v>
      </c>
      <c r="J26" s="52">
        <v>332.66937999999999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2129.0117100000002</v>
      </c>
      <c r="Q26" s="81">
        <v>0.969047138857</v>
      </c>
    </row>
    <row r="27" spans="1:17" ht="14.4" customHeight="1" x14ac:dyDescent="0.3">
      <c r="A27" s="18" t="s">
        <v>42</v>
      </c>
      <c r="B27" s="54">
        <v>42738.254268130098</v>
      </c>
      <c r="C27" s="55">
        <v>3561.5211890108399</v>
      </c>
      <c r="D27" s="55">
        <v>3200.3548599999999</v>
      </c>
      <c r="E27" s="55">
        <v>3265.8484800000001</v>
      </c>
      <c r="F27" s="55">
        <v>3710.2981100000002</v>
      </c>
      <c r="G27" s="55">
        <v>3543.0053600000001</v>
      </c>
      <c r="H27" s="55">
        <v>3430.7489399999999</v>
      </c>
      <c r="I27" s="55">
        <v>3732.0638100000101</v>
      </c>
      <c r="J27" s="55">
        <v>4317.1196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25199.439160000002</v>
      </c>
      <c r="Q27" s="82">
        <v>1.010781542198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927.21428000000003</v>
      </c>
      <c r="H28" s="52">
        <v>755.26900000000001</v>
      </c>
      <c r="I28" s="52">
        <v>1032.1690000000001</v>
      </c>
      <c r="J28" s="52">
        <v>485.32400000000001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5829.5351199999996</v>
      </c>
      <c r="Q28" s="81">
        <v>0.99158217084800004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38971.941760049303</v>
      </c>
      <c r="G6" s="377">
        <v>22733.632693362099</v>
      </c>
      <c r="H6" s="379">
        <v>3984.4502200000002</v>
      </c>
      <c r="I6" s="376">
        <v>23070.427449999999</v>
      </c>
      <c r="J6" s="377">
        <v>336.79475663791197</v>
      </c>
      <c r="K6" s="380">
        <v>0.59197531372800005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6353.0735140751603</v>
      </c>
      <c r="G7" s="377">
        <v>3705.9595498771801</v>
      </c>
      <c r="H7" s="379">
        <v>428.93328000000002</v>
      </c>
      <c r="I7" s="376">
        <v>3679.6912200000002</v>
      </c>
      <c r="J7" s="377">
        <v>-26.268329877176999</v>
      </c>
      <c r="K7" s="380">
        <v>0.57919858976000005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4806.2026411638599</v>
      </c>
      <c r="G8" s="377">
        <v>2803.6182073455798</v>
      </c>
      <c r="H8" s="379">
        <v>359.38015000000001</v>
      </c>
      <c r="I8" s="376">
        <v>2761.3961899999999</v>
      </c>
      <c r="J8" s="377">
        <v>-42.222017345581001</v>
      </c>
      <c r="K8" s="380">
        <v>0.57454843171799996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-8.8000000000000003E-4</v>
      </c>
      <c r="I9" s="381">
        <v>-1.3610000000000001E-2</v>
      </c>
      <c r="J9" s="382">
        <v>-1.3610000000000001E-2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-8.8000000000000003E-4</v>
      </c>
      <c r="I10" s="376">
        <v>-1.3610000000000001E-2</v>
      </c>
      <c r="J10" s="377">
        <v>-1.3610000000000001E-2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325.12253011157702</v>
      </c>
      <c r="G11" s="382">
        <v>189.65480923175301</v>
      </c>
      <c r="H11" s="384">
        <v>21.357939999999999</v>
      </c>
      <c r="I11" s="381">
        <v>195.39825999999999</v>
      </c>
      <c r="J11" s="382">
        <v>5.7434507682460003</v>
      </c>
      <c r="K11" s="389">
        <v>0.60099882937299998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268.02147828136799</v>
      </c>
      <c r="G12" s="377">
        <v>156.34586233079801</v>
      </c>
      <c r="H12" s="379">
        <v>21.126059999999999</v>
      </c>
      <c r="I12" s="376">
        <v>170.04553000000001</v>
      </c>
      <c r="J12" s="377">
        <v>13.699667669202</v>
      </c>
      <c r="K12" s="380">
        <v>0.63444739985099996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2.0000001805580001</v>
      </c>
      <c r="G13" s="377">
        <v>1.1666667719920001</v>
      </c>
      <c r="H13" s="379">
        <v>0.23188</v>
      </c>
      <c r="I13" s="376">
        <v>0.92673000000000005</v>
      </c>
      <c r="J13" s="377">
        <v>-0.239936771992</v>
      </c>
      <c r="K13" s="380">
        <v>0.46336495816700002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0.101046684277</v>
      </c>
      <c r="G14" s="377">
        <v>5.8943899161999998E-2</v>
      </c>
      <c r="H14" s="379">
        <v>0</v>
      </c>
      <c r="I14" s="376">
        <v>0</v>
      </c>
      <c r="J14" s="377">
        <v>-5.8943899161999998E-2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55.000004965370998</v>
      </c>
      <c r="G15" s="377">
        <v>32.083336229799997</v>
      </c>
      <c r="H15" s="379">
        <v>0</v>
      </c>
      <c r="I15" s="376">
        <v>24.425999999999998</v>
      </c>
      <c r="J15" s="377">
        <v>-7.6573362298000003</v>
      </c>
      <c r="K15" s="380">
        <v>0.44410905081500002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3866.3274490500198</v>
      </c>
      <c r="G16" s="382">
        <v>2255.35767861251</v>
      </c>
      <c r="H16" s="384">
        <v>274.74331999999998</v>
      </c>
      <c r="I16" s="381">
        <v>2140.4410699999999</v>
      </c>
      <c r="J16" s="382">
        <v>-114.916608612511</v>
      </c>
      <c r="K16" s="389">
        <v>0.55361091325199996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1.252350113061</v>
      </c>
      <c r="G17" s="377">
        <v>0.73053756595200003</v>
      </c>
      <c r="H17" s="379">
        <v>0</v>
      </c>
      <c r="I17" s="376">
        <v>0.86099999999999999</v>
      </c>
      <c r="J17" s="377">
        <v>0.130462434047</v>
      </c>
      <c r="K17" s="380">
        <v>0.68750742385800001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60.000005416769</v>
      </c>
      <c r="G18" s="377">
        <v>35.000003159781997</v>
      </c>
      <c r="H18" s="379">
        <v>4.55952</v>
      </c>
      <c r="I18" s="376">
        <v>35.298279999999998</v>
      </c>
      <c r="J18" s="377">
        <v>0.29827684021799999</v>
      </c>
      <c r="K18" s="380">
        <v>0.58830461355399999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88.000007944594003</v>
      </c>
      <c r="G19" s="377">
        <v>51.333337967680002</v>
      </c>
      <c r="H19" s="379">
        <v>3.4957699999999998</v>
      </c>
      <c r="I19" s="376">
        <v>59.227670000000003</v>
      </c>
      <c r="J19" s="377">
        <v>7.8943320323190003</v>
      </c>
      <c r="K19" s="380">
        <v>0.67304164378300002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75.000006770960994</v>
      </c>
      <c r="G20" s="377">
        <v>43.750003949727002</v>
      </c>
      <c r="H20" s="379">
        <v>3.3078599999999998</v>
      </c>
      <c r="I20" s="376">
        <v>43.413609999999998</v>
      </c>
      <c r="J20" s="377">
        <v>-0.33639394972699999</v>
      </c>
      <c r="K20" s="380">
        <v>0.57884808107499996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6.0000005416760001</v>
      </c>
      <c r="G21" s="377">
        <v>3.5000003159780002</v>
      </c>
      <c r="H21" s="379">
        <v>0.57599999999999996</v>
      </c>
      <c r="I21" s="376">
        <v>4.0659999999999998</v>
      </c>
      <c r="J21" s="377">
        <v>0.56599968402099998</v>
      </c>
      <c r="K21" s="380">
        <v>0.67766660548699997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180.000016250307</v>
      </c>
      <c r="G22" s="377">
        <v>105.00000947934601</v>
      </c>
      <c r="H22" s="379">
        <v>15.635120000000001</v>
      </c>
      <c r="I22" s="376">
        <v>106.0505</v>
      </c>
      <c r="J22" s="377">
        <v>1.0504905206540001</v>
      </c>
      <c r="K22" s="380">
        <v>0.58916939125400003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7.4750006748000003E-2</v>
      </c>
      <c r="G23" s="377">
        <v>4.3604170603000002E-2</v>
      </c>
      <c r="H23" s="379">
        <v>0.18415999999999999</v>
      </c>
      <c r="I23" s="376">
        <v>0.73663999999999996</v>
      </c>
      <c r="J23" s="377">
        <v>0.69303582939599995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3456.0003120059</v>
      </c>
      <c r="G24" s="377">
        <v>2016.0001820034399</v>
      </c>
      <c r="H24" s="379">
        <v>246.98489000000001</v>
      </c>
      <c r="I24" s="376">
        <v>1890.78737</v>
      </c>
      <c r="J24" s="377">
        <v>-125.212812003441</v>
      </c>
      <c r="K24" s="380">
        <v>0.54710277757500003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489.530878297664</v>
      </c>
      <c r="G25" s="382">
        <v>285.55967900697101</v>
      </c>
      <c r="H25" s="384">
        <v>46.160510000000002</v>
      </c>
      <c r="I25" s="381">
        <v>292.30471</v>
      </c>
      <c r="J25" s="382">
        <v>6.7450309930290002</v>
      </c>
      <c r="K25" s="389">
        <v>0.59711189417999999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4.9549018673100003</v>
      </c>
      <c r="G26" s="377">
        <v>2.8903594225970002</v>
      </c>
      <c r="H26" s="379">
        <v>2.7949999999999999</v>
      </c>
      <c r="I26" s="376">
        <v>10.923999999999999</v>
      </c>
      <c r="J26" s="377">
        <v>8.0336405774020001</v>
      </c>
      <c r="K26" s="380">
        <v>2.204685439296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8.9117242745180008</v>
      </c>
      <c r="G27" s="377">
        <v>5.1985058268020001</v>
      </c>
      <c r="H27" s="379">
        <v>0.59936999999999996</v>
      </c>
      <c r="I27" s="376">
        <v>3.8925399999999999</v>
      </c>
      <c r="J27" s="377">
        <v>-1.305965826802</v>
      </c>
      <c r="K27" s="380">
        <v>0.43678864831199998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217.15544959507599</v>
      </c>
      <c r="G28" s="377">
        <v>126.674012263794</v>
      </c>
      <c r="H28" s="379">
        <v>19.918759999999999</v>
      </c>
      <c r="I28" s="376">
        <v>116.30744</v>
      </c>
      <c r="J28" s="377">
        <v>-10.366572263794</v>
      </c>
      <c r="K28" s="380">
        <v>0.53559530841500003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39.827799437802</v>
      </c>
      <c r="G29" s="377">
        <v>23.232883005384</v>
      </c>
      <c r="H29" s="379">
        <v>2.8938299999999999</v>
      </c>
      <c r="I29" s="376">
        <v>18.301030000000001</v>
      </c>
      <c r="J29" s="377">
        <v>-4.9318530053840002</v>
      </c>
      <c r="K29" s="380">
        <v>0.45950392083699998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21.456986357068999</v>
      </c>
      <c r="G30" s="377">
        <v>12.516575374957</v>
      </c>
      <c r="H30" s="379">
        <v>1.8563799999999999</v>
      </c>
      <c r="I30" s="376">
        <v>6.8625699999999998</v>
      </c>
      <c r="J30" s="377">
        <v>-5.6540053749570003</v>
      </c>
      <c r="K30" s="380">
        <v>0.319829163601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0.862112033103</v>
      </c>
      <c r="G32" s="377">
        <v>0.50289868597700005</v>
      </c>
      <c r="H32" s="379">
        <v>0</v>
      </c>
      <c r="I32" s="376">
        <v>15.10975</v>
      </c>
      <c r="J32" s="377">
        <v>14.606851314022</v>
      </c>
      <c r="K32" s="380">
        <v>17.526434407377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106.041054350848</v>
      </c>
      <c r="G33" s="377">
        <v>61.857281704660998</v>
      </c>
      <c r="H33" s="379">
        <v>8.1562699999999992</v>
      </c>
      <c r="I33" s="376">
        <v>51.546869999999998</v>
      </c>
      <c r="J33" s="377">
        <v>-10.310411704661</v>
      </c>
      <c r="K33" s="380">
        <v>0.48610295621400001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18.269437384450999</v>
      </c>
      <c r="G34" s="377">
        <v>10.657171807596001</v>
      </c>
      <c r="H34" s="379">
        <v>1.11364</v>
      </c>
      <c r="I34" s="376">
        <v>13.624000000000001</v>
      </c>
      <c r="J34" s="377">
        <v>2.9668281924030002</v>
      </c>
      <c r="K34" s="380">
        <v>0.74572630307599996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</v>
      </c>
      <c r="I35" s="376">
        <v>0</v>
      </c>
      <c r="J35" s="377">
        <v>0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59.999998110145</v>
      </c>
      <c r="C36" s="376">
        <v>92.814449999999994</v>
      </c>
      <c r="D36" s="377">
        <v>32.814451889853999</v>
      </c>
      <c r="E36" s="378">
        <v>1.546907548723</v>
      </c>
      <c r="F36" s="376">
        <v>72.051412997483993</v>
      </c>
      <c r="G36" s="377">
        <v>42.029990915199001</v>
      </c>
      <c r="H36" s="379">
        <v>8.8272600000000008</v>
      </c>
      <c r="I36" s="376">
        <v>55.71651</v>
      </c>
      <c r="J36" s="377">
        <v>13.6865190848</v>
      </c>
      <c r="K36" s="380">
        <v>0.77328823519300005</v>
      </c>
    </row>
    <row r="37" spans="1:11" ht="14.4" customHeight="1" thickBot="1" x14ac:dyDescent="0.35">
      <c r="A37" s="397" t="s">
        <v>262</v>
      </c>
      <c r="B37" s="381">
        <v>41.383601235020997</v>
      </c>
      <c r="C37" s="381">
        <v>68.01925</v>
      </c>
      <c r="D37" s="382">
        <v>26.635648764978001</v>
      </c>
      <c r="E37" s="388">
        <v>1.643628103163</v>
      </c>
      <c r="F37" s="381">
        <v>62.663959847645998</v>
      </c>
      <c r="G37" s="382">
        <v>36.553976577793001</v>
      </c>
      <c r="H37" s="384">
        <v>1.8424</v>
      </c>
      <c r="I37" s="381">
        <v>70.50385</v>
      </c>
      <c r="J37" s="382">
        <v>33.949873422205997</v>
      </c>
      <c r="K37" s="389">
        <v>1.125110034083</v>
      </c>
    </row>
    <row r="38" spans="1:11" ht="14.4" customHeight="1" thickBot="1" x14ac:dyDescent="0.35">
      <c r="A38" s="398" t="s">
        <v>263</v>
      </c>
      <c r="B38" s="376">
        <v>0</v>
      </c>
      <c r="C38" s="376">
        <v>62.835299999999997</v>
      </c>
      <c r="D38" s="377">
        <v>62.835299999999997</v>
      </c>
      <c r="E38" s="386" t="s">
        <v>228</v>
      </c>
      <c r="F38" s="376">
        <v>58.955127105660999</v>
      </c>
      <c r="G38" s="377">
        <v>34.390490811635999</v>
      </c>
      <c r="H38" s="379">
        <v>1.694</v>
      </c>
      <c r="I38" s="376">
        <v>11.0114</v>
      </c>
      <c r="J38" s="377">
        <v>-23.379090811636001</v>
      </c>
      <c r="K38" s="380">
        <v>0.18677595216199999</v>
      </c>
    </row>
    <row r="39" spans="1:11" ht="14.4" customHeight="1" thickBot="1" x14ac:dyDescent="0.35">
      <c r="A39" s="398" t="s">
        <v>264</v>
      </c>
      <c r="B39" s="376">
        <v>0.30668451326200002</v>
      </c>
      <c r="C39" s="376">
        <v>0.19</v>
      </c>
      <c r="D39" s="377">
        <v>-0.11668451326199999</v>
      </c>
      <c r="E39" s="378">
        <v>0.61952916363099997</v>
      </c>
      <c r="F39" s="376">
        <v>0.171065990147</v>
      </c>
      <c r="G39" s="377">
        <v>9.9788494251999996E-2</v>
      </c>
      <c r="H39" s="379">
        <v>0</v>
      </c>
      <c r="I39" s="376">
        <v>0.19</v>
      </c>
      <c r="J39" s="377">
        <v>9.0211505747000001E-2</v>
      </c>
      <c r="K39" s="380">
        <v>0</v>
      </c>
    </row>
    <row r="40" spans="1:11" ht="14.4" customHeight="1" thickBot="1" x14ac:dyDescent="0.35">
      <c r="A40" s="398" t="s">
        <v>265</v>
      </c>
      <c r="B40" s="376">
        <v>36.076916879247001</v>
      </c>
      <c r="C40" s="376">
        <v>0</v>
      </c>
      <c r="D40" s="377">
        <v>-36.076916879247001</v>
      </c>
      <c r="E40" s="378">
        <v>0</v>
      </c>
      <c r="F40" s="376">
        <v>0</v>
      </c>
      <c r="G40" s="377">
        <v>0</v>
      </c>
      <c r="H40" s="379">
        <v>0</v>
      </c>
      <c r="I40" s="376">
        <v>57.7605</v>
      </c>
      <c r="J40" s="377">
        <v>57.7605</v>
      </c>
      <c r="K40" s="387" t="s">
        <v>239</v>
      </c>
    </row>
    <row r="41" spans="1:11" ht="14.4" customHeight="1" thickBot="1" x14ac:dyDescent="0.35">
      <c r="A41" s="398" t="s">
        <v>266</v>
      </c>
      <c r="B41" s="376">
        <v>0</v>
      </c>
      <c r="C41" s="376">
        <v>1.4883</v>
      </c>
      <c r="D41" s="377">
        <v>1.4883</v>
      </c>
      <c r="E41" s="386" t="s">
        <v>239</v>
      </c>
      <c r="F41" s="376">
        <v>0</v>
      </c>
      <c r="G41" s="377">
        <v>0</v>
      </c>
      <c r="H41" s="379">
        <v>0</v>
      </c>
      <c r="I41" s="376">
        <v>0</v>
      </c>
      <c r="J41" s="377">
        <v>0</v>
      </c>
      <c r="K41" s="387" t="s">
        <v>228</v>
      </c>
    </row>
    <row r="42" spans="1:11" ht="14.4" customHeight="1" thickBot="1" x14ac:dyDescent="0.35">
      <c r="A42" s="398" t="s">
        <v>267</v>
      </c>
      <c r="B42" s="376">
        <v>4.9999998425119996</v>
      </c>
      <c r="C42" s="376">
        <v>3.5056500000000002</v>
      </c>
      <c r="D42" s="377">
        <v>-1.4943498425120001</v>
      </c>
      <c r="E42" s="378">
        <v>0.70113002208300002</v>
      </c>
      <c r="F42" s="376">
        <v>3.5377667518370002</v>
      </c>
      <c r="G42" s="377">
        <v>2.0636972719050002</v>
      </c>
      <c r="H42" s="379">
        <v>0.1484</v>
      </c>
      <c r="I42" s="376">
        <v>1.5419499999999999</v>
      </c>
      <c r="J42" s="377">
        <v>-0.52174727190500003</v>
      </c>
      <c r="K42" s="380">
        <v>0.43585405939999999</v>
      </c>
    </row>
    <row r="43" spans="1:11" ht="14.4" customHeight="1" thickBot="1" x14ac:dyDescent="0.35">
      <c r="A43" s="397" t="s">
        <v>268</v>
      </c>
      <c r="B43" s="381">
        <v>121.999996157295</v>
      </c>
      <c r="C43" s="381">
        <v>109.75734</v>
      </c>
      <c r="D43" s="382">
        <v>-12.242656157295</v>
      </c>
      <c r="E43" s="388">
        <v>0.899650356205</v>
      </c>
      <c r="F43" s="381">
        <v>62.557823856949</v>
      </c>
      <c r="G43" s="382">
        <v>36.492063916553001</v>
      </c>
      <c r="H43" s="384">
        <v>15.276859999999999</v>
      </c>
      <c r="I43" s="381">
        <v>62.76191</v>
      </c>
      <c r="J43" s="382">
        <v>26.269846083446001</v>
      </c>
      <c r="K43" s="389">
        <v>1.003262360013</v>
      </c>
    </row>
    <row r="44" spans="1:11" ht="14.4" customHeight="1" thickBot="1" x14ac:dyDescent="0.35">
      <c r="A44" s="398" t="s">
        <v>269</v>
      </c>
      <c r="B44" s="376">
        <v>22.999999275554998</v>
      </c>
      <c r="C44" s="376">
        <v>26.97824</v>
      </c>
      <c r="D44" s="377">
        <v>3.9782407244439999</v>
      </c>
      <c r="E44" s="378">
        <v>1.172966993467</v>
      </c>
      <c r="F44" s="376">
        <v>0</v>
      </c>
      <c r="G44" s="377">
        <v>0</v>
      </c>
      <c r="H44" s="379">
        <v>8.7038700000000002</v>
      </c>
      <c r="I44" s="376">
        <v>28.092919999999999</v>
      </c>
      <c r="J44" s="377">
        <v>28.092919999999999</v>
      </c>
      <c r="K44" s="387" t="s">
        <v>228</v>
      </c>
    </row>
    <row r="45" spans="1:11" ht="14.4" customHeight="1" thickBot="1" x14ac:dyDescent="0.35">
      <c r="A45" s="398" t="s">
        <v>270</v>
      </c>
      <c r="B45" s="376">
        <v>0.99999996850200001</v>
      </c>
      <c r="C45" s="376">
        <v>14.266999999999999</v>
      </c>
      <c r="D45" s="377">
        <v>13.267000031497</v>
      </c>
      <c r="E45" s="378">
        <v>14.267000449376001</v>
      </c>
      <c r="F45" s="376">
        <v>0</v>
      </c>
      <c r="G45" s="377">
        <v>0</v>
      </c>
      <c r="H45" s="379">
        <v>0</v>
      </c>
      <c r="I45" s="376">
        <v>0</v>
      </c>
      <c r="J45" s="377">
        <v>0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21.999999307052999</v>
      </c>
      <c r="C46" s="376">
        <v>19.859909999999999</v>
      </c>
      <c r="D46" s="377">
        <v>-2.140089307053</v>
      </c>
      <c r="E46" s="378">
        <v>0.902723210251</v>
      </c>
      <c r="F46" s="376">
        <v>19.852380248336001</v>
      </c>
      <c r="G46" s="377">
        <v>11.580555144862</v>
      </c>
      <c r="H46" s="379">
        <v>1.0694999999999999</v>
      </c>
      <c r="I46" s="376">
        <v>10.45763</v>
      </c>
      <c r="J46" s="377">
        <v>-1.1229251448619999</v>
      </c>
      <c r="K46" s="380">
        <v>0.526769579727</v>
      </c>
    </row>
    <row r="47" spans="1:11" ht="14.4" customHeight="1" thickBot="1" x14ac:dyDescent="0.35">
      <c r="A47" s="398" t="s">
        <v>272</v>
      </c>
      <c r="B47" s="376">
        <v>29.999999055071999</v>
      </c>
      <c r="C47" s="376">
        <v>26.701070000000001</v>
      </c>
      <c r="D47" s="377">
        <v>-3.2989290550720001</v>
      </c>
      <c r="E47" s="378">
        <v>0.89003569469999999</v>
      </c>
      <c r="F47" s="376">
        <v>24.705441983581998</v>
      </c>
      <c r="G47" s="377">
        <v>14.411507823756001</v>
      </c>
      <c r="H47" s="379">
        <v>2.1554899999999999</v>
      </c>
      <c r="I47" s="376">
        <v>11.9344</v>
      </c>
      <c r="J47" s="377">
        <v>-2.477107823756</v>
      </c>
      <c r="K47" s="380">
        <v>0.48306765804500001</v>
      </c>
    </row>
    <row r="48" spans="1:11" ht="14.4" customHeight="1" thickBot="1" x14ac:dyDescent="0.35">
      <c r="A48" s="398" t="s">
        <v>273</v>
      </c>
      <c r="B48" s="376">
        <v>45.999998551110998</v>
      </c>
      <c r="C48" s="376">
        <v>21.95112</v>
      </c>
      <c r="D48" s="377">
        <v>-24.048878551110999</v>
      </c>
      <c r="E48" s="378">
        <v>0.47719827590000002</v>
      </c>
      <c r="F48" s="376">
        <v>18.000001625029999</v>
      </c>
      <c r="G48" s="377">
        <v>10.500000947934</v>
      </c>
      <c r="H48" s="379">
        <v>3.3479999999999999</v>
      </c>
      <c r="I48" s="376">
        <v>12.276960000000001</v>
      </c>
      <c r="J48" s="377">
        <v>1.776959052065</v>
      </c>
      <c r="K48" s="380">
        <v>0.68205327175700003</v>
      </c>
    </row>
    <row r="49" spans="1:11" ht="14.4" customHeight="1" thickBot="1" x14ac:dyDescent="0.35">
      <c r="A49" s="396" t="s">
        <v>29</v>
      </c>
      <c r="B49" s="376">
        <v>1437.00516722561</v>
      </c>
      <c r="C49" s="376">
        <v>1533.5762400000001</v>
      </c>
      <c r="D49" s="377">
        <v>96.571072774385996</v>
      </c>
      <c r="E49" s="378">
        <v>1.0672030101050001</v>
      </c>
      <c r="F49" s="376">
        <v>1546.87087291131</v>
      </c>
      <c r="G49" s="377">
        <v>902.34134253159698</v>
      </c>
      <c r="H49" s="379">
        <v>69.553129999999996</v>
      </c>
      <c r="I49" s="376">
        <v>918.29503</v>
      </c>
      <c r="J49" s="377">
        <v>15.953687468403</v>
      </c>
      <c r="K49" s="380">
        <v>0.593646855779</v>
      </c>
    </row>
    <row r="50" spans="1:11" ht="14.4" customHeight="1" thickBot="1" x14ac:dyDescent="0.35">
      <c r="A50" s="397" t="s">
        <v>274</v>
      </c>
      <c r="B50" s="381">
        <v>1437.00516722561</v>
      </c>
      <c r="C50" s="381">
        <v>1533.5762400000001</v>
      </c>
      <c r="D50" s="382">
        <v>96.571072774385996</v>
      </c>
      <c r="E50" s="388">
        <v>1.0672030101050001</v>
      </c>
      <c r="F50" s="381">
        <v>1546.87087291131</v>
      </c>
      <c r="G50" s="382">
        <v>902.34134253159698</v>
      </c>
      <c r="H50" s="384">
        <v>69.553129999999996</v>
      </c>
      <c r="I50" s="381">
        <v>918.29503</v>
      </c>
      <c r="J50" s="382">
        <v>15.953687468403</v>
      </c>
      <c r="K50" s="389">
        <v>0.593646855779</v>
      </c>
    </row>
    <row r="51" spans="1:11" ht="14.4" customHeight="1" thickBot="1" x14ac:dyDescent="0.35">
      <c r="A51" s="398" t="s">
        <v>275</v>
      </c>
      <c r="B51" s="376">
        <v>525.99998343227696</v>
      </c>
      <c r="C51" s="376">
        <v>504.505</v>
      </c>
      <c r="D51" s="377">
        <v>-21.494983432276999</v>
      </c>
      <c r="E51" s="378">
        <v>0.95913501119900002</v>
      </c>
      <c r="F51" s="376">
        <v>538.97442015608499</v>
      </c>
      <c r="G51" s="377">
        <v>314.40174509104997</v>
      </c>
      <c r="H51" s="379">
        <v>37.042000000000002</v>
      </c>
      <c r="I51" s="376">
        <v>266.60199999999998</v>
      </c>
      <c r="J51" s="377">
        <v>-47.799745091048997</v>
      </c>
      <c r="K51" s="380">
        <v>0.494646851557</v>
      </c>
    </row>
    <row r="52" spans="1:11" ht="14.4" customHeight="1" thickBot="1" x14ac:dyDescent="0.35">
      <c r="A52" s="398" t="s">
        <v>276</v>
      </c>
      <c r="B52" s="376">
        <v>219.99999307053301</v>
      </c>
      <c r="C52" s="376">
        <v>196.43100000000001</v>
      </c>
      <c r="D52" s="377">
        <v>-23.568993070533001</v>
      </c>
      <c r="E52" s="378">
        <v>0.89286820994100002</v>
      </c>
      <c r="F52" s="376">
        <v>192.55925688983001</v>
      </c>
      <c r="G52" s="377">
        <v>112.326233185734</v>
      </c>
      <c r="H52" s="379">
        <v>15.3</v>
      </c>
      <c r="I52" s="376">
        <v>122.55500000000001</v>
      </c>
      <c r="J52" s="377">
        <v>10.228766814266001</v>
      </c>
      <c r="K52" s="380">
        <v>0.63645343246200003</v>
      </c>
    </row>
    <row r="53" spans="1:11" ht="14.4" customHeight="1" thickBot="1" x14ac:dyDescent="0.35">
      <c r="A53" s="398" t="s">
        <v>277</v>
      </c>
      <c r="B53" s="376">
        <v>675.99997870764196</v>
      </c>
      <c r="C53" s="376">
        <v>829.10623999999996</v>
      </c>
      <c r="D53" s="377">
        <v>153.10626129235899</v>
      </c>
      <c r="E53" s="378">
        <v>1.226488559341</v>
      </c>
      <c r="F53" s="376">
        <v>801.05155680542396</v>
      </c>
      <c r="G53" s="377">
        <v>467.28007480316398</v>
      </c>
      <c r="H53" s="379">
        <v>16.011130000000001</v>
      </c>
      <c r="I53" s="376">
        <v>520.73802999999998</v>
      </c>
      <c r="J53" s="377">
        <v>53.457955196835002</v>
      </c>
      <c r="K53" s="380">
        <v>0.65006805813599999</v>
      </c>
    </row>
    <row r="54" spans="1:11" ht="14.4" customHeight="1" thickBot="1" x14ac:dyDescent="0.35">
      <c r="A54" s="398" t="s">
        <v>278</v>
      </c>
      <c r="B54" s="376">
        <v>15.005212015161</v>
      </c>
      <c r="C54" s="376">
        <v>3.5339999999990002</v>
      </c>
      <c r="D54" s="377">
        <v>-11.471212015161001</v>
      </c>
      <c r="E54" s="378">
        <v>0.23551816505000001</v>
      </c>
      <c r="F54" s="376">
        <v>14.285639059969</v>
      </c>
      <c r="G54" s="377">
        <v>8.3332894516479996</v>
      </c>
      <c r="H54" s="379">
        <v>1.2</v>
      </c>
      <c r="I54" s="376">
        <v>8.4</v>
      </c>
      <c r="J54" s="377">
        <v>6.6710548351000001E-2</v>
      </c>
      <c r="K54" s="380">
        <v>0.58800309630699998</v>
      </c>
    </row>
    <row r="55" spans="1:11" ht="14.4" customHeight="1" thickBot="1" x14ac:dyDescent="0.35">
      <c r="A55" s="399" t="s">
        <v>279</v>
      </c>
      <c r="B55" s="381">
        <v>6309.8015483092804</v>
      </c>
      <c r="C55" s="381">
        <v>3851.1019200000001</v>
      </c>
      <c r="D55" s="382">
        <v>-2458.6996283092799</v>
      </c>
      <c r="E55" s="388">
        <v>0.61033645678299997</v>
      </c>
      <c r="F55" s="381">
        <v>3582.8642821357698</v>
      </c>
      <c r="G55" s="382">
        <v>2090.0041645791998</v>
      </c>
      <c r="H55" s="384">
        <v>281.16746999999998</v>
      </c>
      <c r="I55" s="381">
        <v>2074.1460999999999</v>
      </c>
      <c r="J55" s="382">
        <v>-15.858064579196</v>
      </c>
      <c r="K55" s="389">
        <v>0.57890724757300005</v>
      </c>
    </row>
    <row r="56" spans="1:11" ht="14.4" customHeight="1" thickBot="1" x14ac:dyDescent="0.35">
      <c r="A56" s="396" t="s">
        <v>32</v>
      </c>
      <c r="B56" s="376">
        <v>3620.0084035507898</v>
      </c>
      <c r="C56" s="376">
        <v>1430.62076</v>
      </c>
      <c r="D56" s="377">
        <v>-2189.38764355079</v>
      </c>
      <c r="E56" s="378">
        <v>0.39519818755000002</v>
      </c>
      <c r="F56" s="376">
        <v>1434.3185658244499</v>
      </c>
      <c r="G56" s="377">
        <v>836.68583006426502</v>
      </c>
      <c r="H56" s="379">
        <v>41.989919999999998</v>
      </c>
      <c r="I56" s="376">
        <v>661.80313999999998</v>
      </c>
      <c r="J56" s="377">
        <v>-174.88269006426501</v>
      </c>
      <c r="K56" s="380">
        <v>0.46140596361800001</v>
      </c>
    </row>
    <row r="57" spans="1:11" ht="14.4" customHeight="1" thickBot="1" x14ac:dyDescent="0.35">
      <c r="A57" s="400" t="s">
        <v>280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1434.3185658244499</v>
      </c>
      <c r="G57" s="377">
        <v>836.68583006426502</v>
      </c>
      <c r="H57" s="379">
        <v>41.989919999999998</v>
      </c>
      <c r="I57" s="376">
        <v>661.80313999999998</v>
      </c>
      <c r="J57" s="377">
        <v>-174.88269006426501</v>
      </c>
      <c r="K57" s="380">
        <v>0.46140596361800001</v>
      </c>
    </row>
    <row r="58" spans="1:11" ht="14.4" customHeight="1" thickBot="1" x14ac:dyDescent="0.35">
      <c r="A58" s="398" t="s">
        <v>281</v>
      </c>
      <c r="B58" s="376">
        <v>199.05923241692</v>
      </c>
      <c r="C58" s="376">
        <v>143.2037</v>
      </c>
      <c r="D58" s="377">
        <v>-55.855532416919999</v>
      </c>
      <c r="E58" s="378">
        <v>0.71940245253199997</v>
      </c>
      <c r="F58" s="376">
        <v>98.873238712524994</v>
      </c>
      <c r="G58" s="377">
        <v>57.676055915639999</v>
      </c>
      <c r="H58" s="379">
        <v>40.976399999999998</v>
      </c>
      <c r="I58" s="376">
        <v>206.59360000000001</v>
      </c>
      <c r="J58" s="377">
        <v>148.91754408436</v>
      </c>
      <c r="K58" s="380">
        <v>2.089479445501</v>
      </c>
    </row>
    <row r="59" spans="1:11" ht="14.4" customHeight="1" thickBot="1" x14ac:dyDescent="0.35">
      <c r="A59" s="398" t="s">
        <v>282</v>
      </c>
      <c r="B59" s="376">
        <v>0</v>
      </c>
      <c r="C59" s="376">
        <v>2.8130000000000002</v>
      </c>
      <c r="D59" s="377">
        <v>2.8130000000000002</v>
      </c>
      <c r="E59" s="386" t="s">
        <v>239</v>
      </c>
      <c r="F59" s="376">
        <v>4.4787759087619996</v>
      </c>
      <c r="G59" s="377">
        <v>2.6126192801110002</v>
      </c>
      <c r="H59" s="379">
        <v>0</v>
      </c>
      <c r="I59" s="376">
        <v>8.1039999999999992</v>
      </c>
      <c r="J59" s="377">
        <v>5.4913807198880003</v>
      </c>
      <c r="K59" s="380">
        <v>1.809422968482</v>
      </c>
    </row>
    <row r="60" spans="1:11" ht="14.4" customHeight="1" thickBot="1" x14ac:dyDescent="0.35">
      <c r="A60" s="398" t="s">
        <v>283</v>
      </c>
      <c r="B60" s="376">
        <v>0.837244092986</v>
      </c>
      <c r="C60" s="376">
        <v>65.031130000000005</v>
      </c>
      <c r="D60" s="377">
        <v>64.193885907012998</v>
      </c>
      <c r="E60" s="378">
        <v>77.672844209678004</v>
      </c>
      <c r="F60" s="376">
        <v>148.965180262464</v>
      </c>
      <c r="G60" s="377">
        <v>86.896355153103997</v>
      </c>
      <c r="H60" s="379">
        <v>0.13444</v>
      </c>
      <c r="I60" s="376">
        <v>259.25783000000001</v>
      </c>
      <c r="J60" s="377">
        <v>172.36147484689599</v>
      </c>
      <c r="K60" s="380">
        <v>1.740392147636</v>
      </c>
    </row>
    <row r="61" spans="1:11" ht="14.4" customHeight="1" thickBot="1" x14ac:dyDescent="0.35">
      <c r="A61" s="398" t="s">
        <v>284</v>
      </c>
      <c r="B61" s="376">
        <v>3284.9998965304699</v>
      </c>
      <c r="C61" s="376">
        <v>1074.8507400000001</v>
      </c>
      <c r="D61" s="377">
        <v>-2210.14915653047</v>
      </c>
      <c r="E61" s="378">
        <v>0.32719962674399999</v>
      </c>
      <c r="F61" s="376">
        <v>1072.1771310761501</v>
      </c>
      <c r="G61" s="377">
        <v>625.43665979441903</v>
      </c>
      <c r="H61" s="379">
        <v>0</v>
      </c>
      <c r="I61" s="376">
        <v>84.231759999999994</v>
      </c>
      <c r="J61" s="377">
        <v>-541.20489979441902</v>
      </c>
      <c r="K61" s="380">
        <v>7.8561421950000002E-2</v>
      </c>
    </row>
    <row r="62" spans="1:11" ht="14.4" customHeight="1" thickBot="1" x14ac:dyDescent="0.35">
      <c r="A62" s="398" t="s">
        <v>285</v>
      </c>
      <c r="B62" s="376">
        <v>135.11203051041099</v>
      </c>
      <c r="C62" s="376">
        <v>144.72219000000001</v>
      </c>
      <c r="D62" s="377">
        <v>9.6101594895879998</v>
      </c>
      <c r="E62" s="378">
        <v>1.0711273411640001</v>
      </c>
      <c r="F62" s="376">
        <v>109.82423986455601</v>
      </c>
      <c r="G62" s="377">
        <v>64.064139920990996</v>
      </c>
      <c r="H62" s="379">
        <v>0.87907999999999997</v>
      </c>
      <c r="I62" s="376">
        <v>103.61595</v>
      </c>
      <c r="J62" s="377">
        <v>39.551810079008</v>
      </c>
      <c r="K62" s="380">
        <v>0.94347067758199998</v>
      </c>
    </row>
    <row r="63" spans="1:11" ht="14.4" customHeight="1" thickBot="1" x14ac:dyDescent="0.35">
      <c r="A63" s="401" t="s">
        <v>33</v>
      </c>
      <c r="B63" s="381">
        <v>0</v>
      </c>
      <c r="C63" s="381">
        <v>1.796</v>
      </c>
      <c r="D63" s="382">
        <v>1.796</v>
      </c>
      <c r="E63" s="383" t="s">
        <v>228</v>
      </c>
      <c r="F63" s="381">
        <v>0</v>
      </c>
      <c r="G63" s="382">
        <v>0</v>
      </c>
      <c r="H63" s="384">
        <v>0</v>
      </c>
      <c r="I63" s="381">
        <v>0</v>
      </c>
      <c r="J63" s="382">
        <v>0</v>
      </c>
      <c r="K63" s="385" t="s">
        <v>228</v>
      </c>
    </row>
    <row r="64" spans="1:11" ht="14.4" customHeight="1" thickBot="1" x14ac:dyDescent="0.35">
      <c r="A64" s="397" t="s">
        <v>286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8" t="s">
        <v>287</v>
      </c>
      <c r="B65" s="376">
        <v>0</v>
      </c>
      <c r="C65" s="376">
        <v>1.796</v>
      </c>
      <c r="D65" s="377">
        <v>1.796</v>
      </c>
      <c r="E65" s="386" t="s">
        <v>228</v>
      </c>
      <c r="F65" s="376">
        <v>0</v>
      </c>
      <c r="G65" s="377">
        <v>0</v>
      </c>
      <c r="H65" s="379">
        <v>0</v>
      </c>
      <c r="I65" s="376">
        <v>0</v>
      </c>
      <c r="J65" s="377">
        <v>0</v>
      </c>
      <c r="K65" s="387" t="s">
        <v>228</v>
      </c>
    </row>
    <row r="66" spans="1:11" ht="14.4" customHeight="1" thickBot="1" x14ac:dyDescent="0.35">
      <c r="A66" s="396" t="s">
        <v>34</v>
      </c>
      <c r="B66" s="376">
        <v>2689.7931447584901</v>
      </c>
      <c r="C66" s="376">
        <v>2418.68516</v>
      </c>
      <c r="D66" s="377">
        <v>-271.107984758491</v>
      </c>
      <c r="E66" s="378">
        <v>0.89920861190099999</v>
      </c>
      <c r="F66" s="376">
        <v>2148.5457163113101</v>
      </c>
      <c r="G66" s="377">
        <v>1253.31833451493</v>
      </c>
      <c r="H66" s="379">
        <v>239.17755</v>
      </c>
      <c r="I66" s="376">
        <v>1412.3429599999999</v>
      </c>
      <c r="J66" s="377">
        <v>159.02462548506799</v>
      </c>
      <c r="K66" s="380">
        <v>0.65734833998499997</v>
      </c>
    </row>
    <row r="67" spans="1:11" ht="14.4" customHeight="1" thickBot="1" x14ac:dyDescent="0.35">
      <c r="A67" s="397" t="s">
        <v>288</v>
      </c>
      <c r="B67" s="381">
        <v>1.872367545413</v>
      </c>
      <c r="C67" s="381">
        <v>1.0269999999999999</v>
      </c>
      <c r="D67" s="382">
        <v>-0.84536754541299997</v>
      </c>
      <c r="E67" s="388">
        <v>0.54850341884800002</v>
      </c>
      <c r="F67" s="381">
        <v>1.199160429128</v>
      </c>
      <c r="G67" s="382">
        <v>0.69951025032500003</v>
      </c>
      <c r="H67" s="384">
        <v>0</v>
      </c>
      <c r="I67" s="381">
        <v>0</v>
      </c>
      <c r="J67" s="382">
        <v>-0.69951025032500003</v>
      </c>
      <c r="K67" s="389">
        <v>0</v>
      </c>
    </row>
    <row r="68" spans="1:11" ht="14.4" customHeight="1" thickBot="1" x14ac:dyDescent="0.35">
      <c r="A68" s="398" t="s">
        <v>289</v>
      </c>
      <c r="B68" s="376">
        <v>1.872367545413</v>
      </c>
      <c r="C68" s="376">
        <v>1.0269999999999999</v>
      </c>
      <c r="D68" s="377">
        <v>-0.84536754541299997</v>
      </c>
      <c r="E68" s="378">
        <v>0.54850341884800002</v>
      </c>
      <c r="F68" s="376">
        <v>1.199160429128</v>
      </c>
      <c r="G68" s="377">
        <v>0.69951025032500003</v>
      </c>
      <c r="H68" s="379">
        <v>0</v>
      </c>
      <c r="I68" s="376">
        <v>0</v>
      </c>
      <c r="J68" s="377">
        <v>-0.69951025032500003</v>
      </c>
      <c r="K68" s="380">
        <v>0</v>
      </c>
    </row>
    <row r="69" spans="1:11" ht="14.4" customHeight="1" thickBot="1" x14ac:dyDescent="0.35">
      <c r="A69" s="397" t="s">
        <v>290</v>
      </c>
      <c r="B69" s="381">
        <v>83.033351075648</v>
      </c>
      <c r="C69" s="381">
        <v>60.388039999999997</v>
      </c>
      <c r="D69" s="382">
        <v>-22.645311075647999</v>
      </c>
      <c r="E69" s="388">
        <v>0.72727451340500004</v>
      </c>
      <c r="F69" s="381">
        <v>64.434680221606001</v>
      </c>
      <c r="G69" s="382">
        <v>37.586896795937001</v>
      </c>
      <c r="H69" s="384">
        <v>1.95669</v>
      </c>
      <c r="I69" s="381">
        <v>40.494619999999998</v>
      </c>
      <c r="J69" s="382">
        <v>2.907723204062</v>
      </c>
      <c r="K69" s="389">
        <v>0.62846001346900005</v>
      </c>
    </row>
    <row r="70" spans="1:11" ht="14.4" customHeight="1" thickBot="1" x14ac:dyDescent="0.35">
      <c r="A70" s="398" t="s">
        <v>291</v>
      </c>
      <c r="B70" s="376">
        <v>4.4612483474550002</v>
      </c>
      <c r="C70" s="376">
        <v>4.0644</v>
      </c>
      <c r="D70" s="377">
        <v>-0.39684834745499997</v>
      </c>
      <c r="E70" s="378">
        <v>0.91104544814599997</v>
      </c>
      <c r="F70" s="376">
        <v>2.4924814617309998</v>
      </c>
      <c r="G70" s="377">
        <v>1.453947519343</v>
      </c>
      <c r="H70" s="379">
        <v>0.33629999999999999</v>
      </c>
      <c r="I70" s="376">
        <v>2.2782</v>
      </c>
      <c r="J70" s="377">
        <v>0.82425248065599999</v>
      </c>
      <c r="K70" s="380">
        <v>0.91402886439800002</v>
      </c>
    </row>
    <row r="71" spans="1:11" ht="14.4" customHeight="1" thickBot="1" x14ac:dyDescent="0.35">
      <c r="A71" s="398" t="s">
        <v>292</v>
      </c>
      <c r="B71" s="376">
        <v>0</v>
      </c>
      <c r="C71" s="376">
        <v>0</v>
      </c>
      <c r="D71" s="377">
        <v>0</v>
      </c>
      <c r="E71" s="378">
        <v>1</v>
      </c>
      <c r="F71" s="376">
        <v>0</v>
      </c>
      <c r="G71" s="377">
        <v>0</v>
      </c>
      <c r="H71" s="379">
        <v>0</v>
      </c>
      <c r="I71" s="376">
        <v>2</v>
      </c>
      <c r="J71" s="377">
        <v>2</v>
      </c>
      <c r="K71" s="387" t="s">
        <v>239</v>
      </c>
    </row>
    <row r="72" spans="1:11" ht="14.4" customHeight="1" thickBot="1" x14ac:dyDescent="0.35">
      <c r="A72" s="398" t="s">
        <v>293</v>
      </c>
      <c r="B72" s="376">
        <v>78.572102728191993</v>
      </c>
      <c r="C72" s="376">
        <v>56.323639999999997</v>
      </c>
      <c r="D72" s="377">
        <v>-22.248462728191999</v>
      </c>
      <c r="E72" s="378">
        <v>0.71684017665699995</v>
      </c>
      <c r="F72" s="376">
        <v>61.942198759874998</v>
      </c>
      <c r="G72" s="377">
        <v>36.132949276593003</v>
      </c>
      <c r="H72" s="379">
        <v>1.62039</v>
      </c>
      <c r="I72" s="376">
        <v>36.216419999999999</v>
      </c>
      <c r="J72" s="377">
        <v>8.3470723405999994E-2</v>
      </c>
      <c r="K72" s="380">
        <v>0.58468089162199999</v>
      </c>
    </row>
    <row r="73" spans="1:11" ht="14.4" customHeight="1" thickBot="1" x14ac:dyDescent="0.35">
      <c r="A73" s="397" t="s">
        <v>294</v>
      </c>
      <c r="B73" s="381">
        <v>33.356025102627001</v>
      </c>
      <c r="C73" s="381">
        <v>36.420870000000001</v>
      </c>
      <c r="D73" s="382">
        <v>3.0648448973720002</v>
      </c>
      <c r="E73" s="388">
        <v>1.0918827974230001</v>
      </c>
      <c r="F73" s="381">
        <v>39.867680462044</v>
      </c>
      <c r="G73" s="382">
        <v>23.256146936192</v>
      </c>
      <c r="H73" s="384">
        <v>1.3276699999999999</v>
      </c>
      <c r="I73" s="381">
        <v>18.33239</v>
      </c>
      <c r="J73" s="382">
        <v>-4.9237569361920004</v>
      </c>
      <c r="K73" s="389">
        <v>0.45983086518999999</v>
      </c>
    </row>
    <row r="74" spans="1:11" ht="14.4" customHeight="1" thickBot="1" x14ac:dyDescent="0.35">
      <c r="A74" s="398" t="s">
        <v>295</v>
      </c>
      <c r="B74" s="376">
        <v>3.3560260475539998</v>
      </c>
      <c r="C74" s="376">
        <v>3.24</v>
      </c>
      <c r="D74" s="377">
        <v>-0.11602604755400001</v>
      </c>
      <c r="E74" s="378">
        <v>0.96542754856099999</v>
      </c>
      <c r="F74" s="376">
        <v>2.999995225393</v>
      </c>
      <c r="G74" s="377">
        <v>1.749997214812</v>
      </c>
      <c r="H74" s="379">
        <v>0.67500000000000004</v>
      </c>
      <c r="I74" s="376">
        <v>2.0249999999999999</v>
      </c>
      <c r="J74" s="377">
        <v>0.275002785187</v>
      </c>
      <c r="K74" s="380">
        <v>0.67500107428800005</v>
      </c>
    </row>
    <row r="75" spans="1:11" ht="14.4" customHeight="1" thickBot="1" x14ac:dyDescent="0.35">
      <c r="A75" s="398" t="s">
        <v>296</v>
      </c>
      <c r="B75" s="376">
        <v>29.999999055071999</v>
      </c>
      <c r="C75" s="376">
        <v>33.180869999999999</v>
      </c>
      <c r="D75" s="377">
        <v>3.1808709449269998</v>
      </c>
      <c r="E75" s="378">
        <v>1.1060290348370001</v>
      </c>
      <c r="F75" s="376">
        <v>36.867685236649997</v>
      </c>
      <c r="G75" s="377">
        <v>21.506149721379</v>
      </c>
      <c r="H75" s="379">
        <v>0.65266999999999997</v>
      </c>
      <c r="I75" s="376">
        <v>16.307390000000002</v>
      </c>
      <c r="J75" s="377">
        <v>-5.198759721379</v>
      </c>
      <c r="K75" s="380">
        <v>0.44232204694499999</v>
      </c>
    </row>
    <row r="76" spans="1:11" ht="14.4" customHeight="1" thickBot="1" x14ac:dyDescent="0.35">
      <c r="A76" s="397" t="s">
        <v>297</v>
      </c>
      <c r="B76" s="381">
        <v>0</v>
      </c>
      <c r="C76" s="381">
        <v>5.15</v>
      </c>
      <c r="D76" s="382">
        <v>5.15</v>
      </c>
      <c r="E76" s="383" t="s">
        <v>228</v>
      </c>
      <c r="F76" s="381">
        <v>2.4572564585830001</v>
      </c>
      <c r="G76" s="382">
        <v>1.4333996008400001</v>
      </c>
      <c r="H76" s="384">
        <v>0</v>
      </c>
      <c r="I76" s="381">
        <v>0</v>
      </c>
      <c r="J76" s="382">
        <v>-1.4333996008400001</v>
      </c>
      <c r="K76" s="389">
        <v>0</v>
      </c>
    </row>
    <row r="77" spans="1:11" ht="14.4" customHeight="1" thickBot="1" x14ac:dyDescent="0.35">
      <c r="A77" s="398" t="s">
        <v>298</v>
      </c>
      <c r="B77" s="376">
        <v>0</v>
      </c>
      <c r="C77" s="376">
        <v>5.15</v>
      </c>
      <c r="D77" s="377">
        <v>5.15</v>
      </c>
      <c r="E77" s="386" t="s">
        <v>228</v>
      </c>
      <c r="F77" s="376">
        <v>2.4572564585830001</v>
      </c>
      <c r="G77" s="377">
        <v>1.4333996008400001</v>
      </c>
      <c r="H77" s="379">
        <v>0</v>
      </c>
      <c r="I77" s="376">
        <v>0</v>
      </c>
      <c r="J77" s="377">
        <v>-1.4333996008400001</v>
      </c>
      <c r="K77" s="380">
        <v>0</v>
      </c>
    </row>
    <row r="78" spans="1:11" ht="14.4" customHeight="1" thickBot="1" x14ac:dyDescent="0.35">
      <c r="A78" s="397" t="s">
        <v>299</v>
      </c>
      <c r="B78" s="381">
        <v>815.70458823780996</v>
      </c>
      <c r="C78" s="381">
        <v>783.05277999999998</v>
      </c>
      <c r="D78" s="382">
        <v>-32.651808237809</v>
      </c>
      <c r="E78" s="388">
        <v>0.959971037666</v>
      </c>
      <c r="F78" s="381">
        <v>794.68227416794798</v>
      </c>
      <c r="G78" s="382">
        <v>463.56465993130303</v>
      </c>
      <c r="H78" s="384">
        <v>80.962190000000007</v>
      </c>
      <c r="I78" s="381">
        <v>581.10422000000005</v>
      </c>
      <c r="J78" s="382">
        <v>117.539560068697</v>
      </c>
      <c r="K78" s="389">
        <v>0.73124094860199995</v>
      </c>
    </row>
    <row r="79" spans="1:11" ht="14.4" customHeight="1" thickBot="1" x14ac:dyDescent="0.35">
      <c r="A79" s="398" t="s">
        <v>300</v>
      </c>
      <c r="B79" s="376">
        <v>759.13140415938699</v>
      </c>
      <c r="C79" s="376">
        <v>737.06615999999997</v>
      </c>
      <c r="D79" s="377">
        <v>-22.065244159386999</v>
      </c>
      <c r="E79" s="378">
        <v>0.97093356428300004</v>
      </c>
      <c r="F79" s="376">
        <v>754.58139673198798</v>
      </c>
      <c r="G79" s="377">
        <v>440.17248142699299</v>
      </c>
      <c r="H79" s="379">
        <v>65.468450000000004</v>
      </c>
      <c r="I79" s="376">
        <v>435.74182999999999</v>
      </c>
      <c r="J79" s="377">
        <v>-4.4306514269920001</v>
      </c>
      <c r="K79" s="380">
        <v>0.57746166535099996</v>
      </c>
    </row>
    <row r="80" spans="1:11" ht="14.4" customHeight="1" thickBot="1" x14ac:dyDescent="0.35">
      <c r="A80" s="398" t="s">
        <v>301</v>
      </c>
      <c r="B80" s="376">
        <v>0</v>
      </c>
      <c r="C80" s="376">
        <v>0</v>
      </c>
      <c r="D80" s="377">
        <v>0</v>
      </c>
      <c r="E80" s="378">
        <v>1</v>
      </c>
      <c r="F80" s="376">
        <v>0</v>
      </c>
      <c r="G80" s="377">
        <v>0</v>
      </c>
      <c r="H80" s="379">
        <v>12.80664</v>
      </c>
      <c r="I80" s="376">
        <v>121.07517</v>
      </c>
      <c r="J80" s="377">
        <v>121.07517</v>
      </c>
      <c r="K80" s="387" t="s">
        <v>239</v>
      </c>
    </row>
    <row r="81" spans="1:11" ht="14.4" customHeight="1" thickBot="1" x14ac:dyDescent="0.35">
      <c r="A81" s="398" t="s">
        <v>302</v>
      </c>
      <c r="B81" s="376">
        <v>14.36231725365</v>
      </c>
      <c r="C81" s="376">
        <v>1.34</v>
      </c>
      <c r="D81" s="377">
        <v>-13.02231725365</v>
      </c>
      <c r="E81" s="378">
        <v>9.3299707583999997E-2</v>
      </c>
      <c r="F81" s="376">
        <v>1.4794313093889999</v>
      </c>
      <c r="G81" s="377">
        <v>0.86300159714400004</v>
      </c>
      <c r="H81" s="379">
        <v>0</v>
      </c>
      <c r="I81" s="376">
        <v>1.837</v>
      </c>
      <c r="J81" s="377">
        <v>0.97399840285499995</v>
      </c>
      <c r="K81" s="380">
        <v>1.2416933373929999</v>
      </c>
    </row>
    <row r="82" spans="1:11" ht="14.4" customHeight="1" thickBot="1" x14ac:dyDescent="0.35">
      <c r="A82" s="398" t="s">
        <v>303</v>
      </c>
      <c r="B82" s="376">
        <v>41.908126124052004</v>
      </c>
      <c r="C82" s="376">
        <v>44.646619999999999</v>
      </c>
      <c r="D82" s="377">
        <v>2.7384938759469999</v>
      </c>
      <c r="E82" s="378">
        <v>1.0653451759649999</v>
      </c>
      <c r="F82" s="376">
        <v>38.62144612657</v>
      </c>
      <c r="G82" s="377">
        <v>22.529176907164999</v>
      </c>
      <c r="H82" s="379">
        <v>2.6871</v>
      </c>
      <c r="I82" s="376">
        <v>22.450220000000002</v>
      </c>
      <c r="J82" s="377">
        <v>-7.8956907165000006E-2</v>
      </c>
      <c r="K82" s="380">
        <v>0.581288953459</v>
      </c>
    </row>
    <row r="83" spans="1:11" ht="14.4" customHeight="1" thickBot="1" x14ac:dyDescent="0.35">
      <c r="A83" s="398" t="s">
        <v>304</v>
      </c>
      <c r="B83" s="376">
        <v>0.302740700719</v>
      </c>
      <c r="C83" s="376">
        <v>0</v>
      </c>
      <c r="D83" s="377">
        <v>-0.302740700719</v>
      </c>
      <c r="E83" s="378">
        <v>0</v>
      </c>
      <c r="F83" s="376">
        <v>0</v>
      </c>
      <c r="G83" s="377">
        <v>0</v>
      </c>
      <c r="H83" s="379">
        <v>0</v>
      </c>
      <c r="I83" s="376">
        <v>0</v>
      </c>
      <c r="J83" s="377">
        <v>0</v>
      </c>
      <c r="K83" s="387" t="s">
        <v>228</v>
      </c>
    </row>
    <row r="84" spans="1:11" ht="14.4" customHeight="1" thickBot="1" x14ac:dyDescent="0.35">
      <c r="A84" s="397" t="s">
        <v>305</v>
      </c>
      <c r="B84" s="381">
        <v>339.30493338941801</v>
      </c>
      <c r="C84" s="381">
        <v>464.09528</v>
      </c>
      <c r="D84" s="382">
        <v>124.79034661058201</v>
      </c>
      <c r="E84" s="388">
        <v>1.3677822935370001</v>
      </c>
      <c r="F84" s="381">
        <v>631.05861150728299</v>
      </c>
      <c r="G84" s="382">
        <v>368.11752337924798</v>
      </c>
      <c r="H84" s="384">
        <v>35.061999999999998</v>
      </c>
      <c r="I84" s="381">
        <v>156.23204999999999</v>
      </c>
      <c r="J84" s="382">
        <v>-211.885473379248</v>
      </c>
      <c r="K84" s="389">
        <v>0.24757137792100001</v>
      </c>
    </row>
    <row r="85" spans="1:11" ht="14.4" customHeight="1" thickBot="1" x14ac:dyDescent="0.35">
      <c r="A85" s="398" t="s">
        <v>306</v>
      </c>
      <c r="B85" s="376">
        <v>3.9999998740090001</v>
      </c>
      <c r="C85" s="376">
        <v>15.162509999999999</v>
      </c>
      <c r="D85" s="377">
        <v>11.16251012599</v>
      </c>
      <c r="E85" s="378">
        <v>3.7906276193949999</v>
      </c>
      <c r="F85" s="376">
        <v>57.999907690939999</v>
      </c>
      <c r="G85" s="377">
        <v>33.833279486381997</v>
      </c>
      <c r="H85" s="379">
        <v>0</v>
      </c>
      <c r="I85" s="376">
        <v>45.912999999999997</v>
      </c>
      <c r="J85" s="377">
        <v>12.079720513618</v>
      </c>
      <c r="K85" s="380">
        <v>0.79160470814200001</v>
      </c>
    </row>
    <row r="86" spans="1:11" ht="14.4" customHeight="1" thickBot="1" x14ac:dyDescent="0.35">
      <c r="A86" s="398" t="s">
        <v>307</v>
      </c>
      <c r="B86" s="376">
        <v>318.79173733121303</v>
      </c>
      <c r="C86" s="376">
        <v>437.04372000000001</v>
      </c>
      <c r="D86" s="377">
        <v>118.25198266878699</v>
      </c>
      <c r="E86" s="378">
        <v>1.370938041427</v>
      </c>
      <c r="F86" s="376">
        <v>553.21407252571396</v>
      </c>
      <c r="G86" s="377">
        <v>322.708208973333</v>
      </c>
      <c r="H86" s="379">
        <v>35.061999999999998</v>
      </c>
      <c r="I86" s="376">
        <v>73.963989999999995</v>
      </c>
      <c r="J86" s="377">
        <v>-248.74421897333301</v>
      </c>
      <c r="K86" s="380">
        <v>0.13369867773300001</v>
      </c>
    </row>
    <row r="87" spans="1:11" ht="14.4" customHeight="1" thickBot="1" x14ac:dyDescent="0.35">
      <c r="A87" s="398" t="s">
        <v>308</v>
      </c>
      <c r="B87" s="376">
        <v>2.9999999055069999</v>
      </c>
      <c r="C87" s="376">
        <v>3.2919999999999998</v>
      </c>
      <c r="D87" s="377">
        <v>0.29200009449199998</v>
      </c>
      <c r="E87" s="378">
        <v>1.097333367896</v>
      </c>
      <c r="F87" s="376">
        <v>2.999995225393</v>
      </c>
      <c r="G87" s="377">
        <v>1.749997214812</v>
      </c>
      <c r="H87" s="379">
        <v>0</v>
      </c>
      <c r="I87" s="376">
        <v>0</v>
      </c>
      <c r="J87" s="377">
        <v>-1.749997214812</v>
      </c>
      <c r="K87" s="380">
        <v>0</v>
      </c>
    </row>
    <row r="88" spans="1:11" ht="14.4" customHeight="1" thickBot="1" x14ac:dyDescent="0.35">
      <c r="A88" s="398" t="s">
        <v>309</v>
      </c>
      <c r="B88" s="376">
        <v>3.7775766687919998</v>
      </c>
      <c r="C88" s="376">
        <v>2.5167999999999999</v>
      </c>
      <c r="D88" s="377">
        <v>-1.2607766687919999</v>
      </c>
      <c r="E88" s="378">
        <v>0.66624723219799997</v>
      </c>
      <c r="F88" s="376">
        <v>3.7751249817949999</v>
      </c>
      <c r="G88" s="377">
        <v>2.2021562393799998</v>
      </c>
      <c r="H88" s="379">
        <v>0</v>
      </c>
      <c r="I88" s="376">
        <v>0.38719999999999999</v>
      </c>
      <c r="J88" s="377">
        <v>-1.8149562393800001</v>
      </c>
      <c r="K88" s="380">
        <v>0.102566140688</v>
      </c>
    </row>
    <row r="89" spans="1:11" ht="14.4" customHeight="1" thickBot="1" x14ac:dyDescent="0.35">
      <c r="A89" s="398" t="s">
        <v>310</v>
      </c>
      <c r="B89" s="376">
        <v>9.7356196098950001</v>
      </c>
      <c r="C89" s="376">
        <v>6.0802500000000004</v>
      </c>
      <c r="D89" s="377">
        <v>-3.6553696098950001</v>
      </c>
      <c r="E89" s="378">
        <v>0.62453652090300005</v>
      </c>
      <c r="F89" s="376">
        <v>13.069511083439</v>
      </c>
      <c r="G89" s="377">
        <v>7.6238814653390001</v>
      </c>
      <c r="H89" s="379">
        <v>0</v>
      </c>
      <c r="I89" s="376">
        <v>35.967860000000002</v>
      </c>
      <c r="J89" s="377">
        <v>28.34397853466</v>
      </c>
      <c r="K89" s="380">
        <v>2.7520432685170002</v>
      </c>
    </row>
    <row r="90" spans="1:11" ht="14.4" customHeight="1" thickBot="1" x14ac:dyDescent="0.35">
      <c r="A90" s="397" t="s">
        <v>311</v>
      </c>
      <c r="B90" s="381">
        <v>1416.5218794075699</v>
      </c>
      <c r="C90" s="381">
        <v>1068.5511899999999</v>
      </c>
      <c r="D90" s="382">
        <v>-347.97068940757401</v>
      </c>
      <c r="E90" s="388">
        <v>0.75434852474400005</v>
      </c>
      <c r="F90" s="381">
        <v>614.84605306471997</v>
      </c>
      <c r="G90" s="382">
        <v>358.66019762108698</v>
      </c>
      <c r="H90" s="384">
        <v>119.869</v>
      </c>
      <c r="I90" s="381">
        <v>616.17967999999996</v>
      </c>
      <c r="J90" s="382">
        <v>257.51948237891401</v>
      </c>
      <c r="K90" s="389">
        <v>1.0021690420360001</v>
      </c>
    </row>
    <row r="91" spans="1:11" ht="14.4" customHeight="1" thickBot="1" x14ac:dyDescent="0.35">
      <c r="A91" s="398" t="s">
        <v>312</v>
      </c>
      <c r="B91" s="376">
        <v>2.5219239451469999</v>
      </c>
      <c r="C91" s="376">
        <v>1.694</v>
      </c>
      <c r="D91" s="377">
        <v>-0.82792394514699996</v>
      </c>
      <c r="E91" s="378">
        <v>0.67170939205299995</v>
      </c>
      <c r="F91" s="376">
        <v>0.47187841615800002</v>
      </c>
      <c r="G91" s="377">
        <v>0.27526240942500002</v>
      </c>
      <c r="H91" s="379">
        <v>0</v>
      </c>
      <c r="I91" s="376">
        <v>0</v>
      </c>
      <c r="J91" s="377">
        <v>-0.27526240942500002</v>
      </c>
      <c r="K91" s="380">
        <v>0</v>
      </c>
    </row>
    <row r="92" spans="1:11" ht="14.4" customHeight="1" thickBot="1" x14ac:dyDescent="0.35">
      <c r="A92" s="398" t="s">
        <v>313</v>
      </c>
      <c r="B92" s="376">
        <v>1388.9999562498699</v>
      </c>
      <c r="C92" s="376">
        <v>1063.1371899999999</v>
      </c>
      <c r="D92" s="377">
        <v>-325.86276624986601</v>
      </c>
      <c r="E92" s="378">
        <v>0.76539756910400003</v>
      </c>
      <c r="F92" s="376">
        <v>614.37417464856105</v>
      </c>
      <c r="G92" s="377">
        <v>358.384935211661</v>
      </c>
      <c r="H92" s="379">
        <v>119.869</v>
      </c>
      <c r="I92" s="376">
        <v>556.66467999999998</v>
      </c>
      <c r="J92" s="377">
        <v>198.279744788339</v>
      </c>
      <c r="K92" s="380">
        <v>0.90606783775999999</v>
      </c>
    </row>
    <row r="93" spans="1:11" ht="14.4" customHeight="1" thickBot="1" x14ac:dyDescent="0.35">
      <c r="A93" s="398" t="s">
        <v>314</v>
      </c>
      <c r="B93" s="376">
        <v>0</v>
      </c>
      <c r="C93" s="376">
        <v>3.72</v>
      </c>
      <c r="D93" s="377">
        <v>3.72</v>
      </c>
      <c r="E93" s="386" t="s">
        <v>228</v>
      </c>
      <c r="F93" s="376">
        <v>0</v>
      </c>
      <c r="G93" s="377">
        <v>0</v>
      </c>
      <c r="H93" s="379">
        <v>0</v>
      </c>
      <c r="I93" s="376">
        <v>59.515000000000001</v>
      </c>
      <c r="J93" s="377">
        <v>59.515000000000001</v>
      </c>
      <c r="K93" s="387" t="s">
        <v>228</v>
      </c>
    </row>
    <row r="94" spans="1:11" ht="14.4" customHeight="1" thickBot="1" x14ac:dyDescent="0.35">
      <c r="A94" s="398" t="s">
        <v>315</v>
      </c>
      <c r="B94" s="376">
        <v>24.999999212559999</v>
      </c>
      <c r="C94" s="376">
        <v>0</v>
      </c>
      <c r="D94" s="377">
        <v>-24.999999212559999</v>
      </c>
      <c r="E94" s="378">
        <v>0</v>
      </c>
      <c r="F94" s="376">
        <v>0</v>
      </c>
      <c r="G94" s="377">
        <v>0</v>
      </c>
      <c r="H94" s="379">
        <v>0</v>
      </c>
      <c r="I94" s="376">
        <v>0</v>
      </c>
      <c r="J94" s="377">
        <v>0</v>
      </c>
      <c r="K94" s="380">
        <v>0</v>
      </c>
    </row>
    <row r="95" spans="1:11" ht="14.4" customHeight="1" thickBot="1" x14ac:dyDescent="0.35">
      <c r="A95" s="395" t="s">
        <v>35</v>
      </c>
      <c r="B95" s="376">
        <v>28614.999104996401</v>
      </c>
      <c r="C95" s="376">
        <v>27959.217939999999</v>
      </c>
      <c r="D95" s="377">
        <v>-655.78116499636599</v>
      </c>
      <c r="E95" s="378">
        <v>0.97708260752999998</v>
      </c>
      <c r="F95" s="376">
        <v>28431.002566736301</v>
      </c>
      <c r="G95" s="377">
        <v>16584.751497262801</v>
      </c>
      <c r="H95" s="379">
        <v>3213.3034699999998</v>
      </c>
      <c r="I95" s="376">
        <v>16730.221549999998</v>
      </c>
      <c r="J95" s="377">
        <v>145.470052737175</v>
      </c>
      <c r="K95" s="380">
        <v>0.58844993280500002</v>
      </c>
    </row>
    <row r="96" spans="1:11" ht="14.4" customHeight="1" thickBot="1" x14ac:dyDescent="0.35">
      <c r="A96" s="401" t="s">
        <v>316</v>
      </c>
      <c r="B96" s="381">
        <v>21264.999336503599</v>
      </c>
      <c r="C96" s="381">
        <v>20822.701000000001</v>
      </c>
      <c r="D96" s="382">
        <v>-442.29833650355101</v>
      </c>
      <c r="E96" s="388">
        <v>0.979200641885</v>
      </c>
      <c r="F96" s="381">
        <v>21059.001901195901</v>
      </c>
      <c r="G96" s="382">
        <v>12284.417775697601</v>
      </c>
      <c r="H96" s="384">
        <v>2377.2280000000001</v>
      </c>
      <c r="I96" s="381">
        <v>12413.564</v>
      </c>
      <c r="J96" s="382">
        <v>129.14622430242201</v>
      </c>
      <c r="K96" s="389">
        <v>0.58946592332500003</v>
      </c>
    </row>
    <row r="97" spans="1:11" ht="14.4" customHeight="1" thickBot="1" x14ac:dyDescent="0.35">
      <c r="A97" s="397" t="s">
        <v>317</v>
      </c>
      <c r="B97" s="381">
        <v>20999.999338550901</v>
      </c>
      <c r="C97" s="381">
        <v>20555.767</v>
      </c>
      <c r="D97" s="382">
        <v>-444.23233855089302</v>
      </c>
      <c r="E97" s="388">
        <v>0.97884607845000005</v>
      </c>
      <c r="F97" s="381">
        <v>20770.001875105099</v>
      </c>
      <c r="G97" s="382">
        <v>12115.8344271446</v>
      </c>
      <c r="H97" s="384">
        <v>2365.4079999999999</v>
      </c>
      <c r="I97" s="381">
        <v>12252.922</v>
      </c>
      <c r="J97" s="382">
        <v>137.087572855373</v>
      </c>
      <c r="K97" s="389">
        <v>0.58993360105000003</v>
      </c>
    </row>
    <row r="98" spans="1:11" ht="14.4" customHeight="1" thickBot="1" x14ac:dyDescent="0.35">
      <c r="A98" s="398" t="s">
        <v>318</v>
      </c>
      <c r="B98" s="376">
        <v>20999.999338550901</v>
      </c>
      <c r="C98" s="376">
        <v>20555.767</v>
      </c>
      <c r="D98" s="377">
        <v>-444.23233855089302</v>
      </c>
      <c r="E98" s="378">
        <v>0.97884607845000005</v>
      </c>
      <c r="F98" s="376">
        <v>20770.001875105099</v>
      </c>
      <c r="G98" s="377">
        <v>12115.8344271446</v>
      </c>
      <c r="H98" s="379">
        <v>2365.4079999999999</v>
      </c>
      <c r="I98" s="376">
        <v>12252.922</v>
      </c>
      <c r="J98" s="377">
        <v>137.087572855373</v>
      </c>
      <c r="K98" s="380">
        <v>0.58993360105000003</v>
      </c>
    </row>
    <row r="99" spans="1:11" ht="14.4" customHeight="1" thickBot="1" x14ac:dyDescent="0.35">
      <c r="A99" s="397" t="s">
        <v>319</v>
      </c>
      <c r="B99" s="381">
        <v>0</v>
      </c>
      <c r="C99" s="381">
        <v>-11.303000000000001</v>
      </c>
      <c r="D99" s="382">
        <v>-11.303000000000001</v>
      </c>
      <c r="E99" s="383" t="s">
        <v>239</v>
      </c>
      <c r="F99" s="381">
        <v>0</v>
      </c>
      <c r="G99" s="382">
        <v>0</v>
      </c>
      <c r="H99" s="384">
        <v>0</v>
      </c>
      <c r="I99" s="381">
        <v>0</v>
      </c>
      <c r="J99" s="382">
        <v>0</v>
      </c>
      <c r="K99" s="385" t="s">
        <v>228</v>
      </c>
    </row>
    <row r="100" spans="1:11" ht="14.4" customHeight="1" thickBot="1" x14ac:dyDescent="0.35">
      <c r="A100" s="398" t="s">
        <v>320</v>
      </c>
      <c r="B100" s="376">
        <v>0</v>
      </c>
      <c r="C100" s="376">
        <v>-11.303000000000001</v>
      </c>
      <c r="D100" s="377">
        <v>-11.303000000000001</v>
      </c>
      <c r="E100" s="386" t="s">
        <v>239</v>
      </c>
      <c r="F100" s="376">
        <v>0</v>
      </c>
      <c r="G100" s="377">
        <v>0</v>
      </c>
      <c r="H100" s="379">
        <v>0</v>
      </c>
      <c r="I100" s="376">
        <v>0</v>
      </c>
      <c r="J100" s="377">
        <v>0</v>
      </c>
      <c r="K100" s="387" t="s">
        <v>228</v>
      </c>
    </row>
    <row r="101" spans="1:11" ht="14.4" customHeight="1" thickBot="1" x14ac:dyDescent="0.35">
      <c r="A101" s="397" t="s">
        <v>321</v>
      </c>
      <c r="B101" s="381">
        <v>200</v>
      </c>
      <c r="C101" s="381">
        <v>221.05</v>
      </c>
      <c r="D101" s="382">
        <v>21.05</v>
      </c>
      <c r="E101" s="388">
        <v>1.1052500000000001</v>
      </c>
      <c r="F101" s="381">
        <v>230.00002076428399</v>
      </c>
      <c r="G101" s="382">
        <v>134.16667877916501</v>
      </c>
      <c r="H101" s="384">
        <v>11.82</v>
      </c>
      <c r="I101" s="381">
        <v>123.02</v>
      </c>
      <c r="J101" s="382">
        <v>-11.146678779165001</v>
      </c>
      <c r="K101" s="389">
        <v>0.53486951692899998</v>
      </c>
    </row>
    <row r="102" spans="1:11" ht="14.4" customHeight="1" thickBot="1" x14ac:dyDescent="0.35">
      <c r="A102" s="398" t="s">
        <v>322</v>
      </c>
      <c r="B102" s="376">
        <v>200</v>
      </c>
      <c r="C102" s="376">
        <v>221.05</v>
      </c>
      <c r="D102" s="377">
        <v>21.05</v>
      </c>
      <c r="E102" s="378">
        <v>1.1052500000000001</v>
      </c>
      <c r="F102" s="376">
        <v>230.00002076428399</v>
      </c>
      <c r="G102" s="377">
        <v>134.16667877916501</v>
      </c>
      <c r="H102" s="379">
        <v>11.82</v>
      </c>
      <c r="I102" s="376">
        <v>123.02</v>
      </c>
      <c r="J102" s="377">
        <v>-11.146678779165001</v>
      </c>
      <c r="K102" s="380">
        <v>0.53486951692899998</v>
      </c>
    </row>
    <row r="103" spans="1:11" ht="14.4" customHeight="1" thickBot="1" x14ac:dyDescent="0.35">
      <c r="A103" s="397" t="s">
        <v>323</v>
      </c>
      <c r="B103" s="381">
        <v>64.999997952656997</v>
      </c>
      <c r="C103" s="381">
        <v>57.186999999999998</v>
      </c>
      <c r="D103" s="382">
        <v>-7.8129979526569997</v>
      </c>
      <c r="E103" s="388">
        <v>0.87980002771099997</v>
      </c>
      <c r="F103" s="381">
        <v>59.000005326489998</v>
      </c>
      <c r="G103" s="382">
        <v>34.416669773785003</v>
      </c>
      <c r="H103" s="384">
        <v>0</v>
      </c>
      <c r="I103" s="381">
        <v>37.622</v>
      </c>
      <c r="J103" s="382">
        <v>3.205330226214</v>
      </c>
      <c r="K103" s="389">
        <v>0.63766095938099998</v>
      </c>
    </row>
    <row r="104" spans="1:11" ht="14.4" customHeight="1" thickBot="1" x14ac:dyDescent="0.35">
      <c r="A104" s="398" t="s">
        <v>324</v>
      </c>
      <c r="B104" s="376">
        <v>64.999997952656997</v>
      </c>
      <c r="C104" s="376">
        <v>57.186999999999998</v>
      </c>
      <c r="D104" s="377">
        <v>-7.8129979526569997</v>
      </c>
      <c r="E104" s="378">
        <v>0.87980002771099997</v>
      </c>
      <c r="F104" s="376">
        <v>59.000005326489998</v>
      </c>
      <c r="G104" s="377">
        <v>34.416669773785003</v>
      </c>
      <c r="H104" s="379">
        <v>0</v>
      </c>
      <c r="I104" s="376">
        <v>37.622</v>
      </c>
      <c r="J104" s="377">
        <v>3.205330226214</v>
      </c>
      <c r="K104" s="380">
        <v>0.63766095938099998</v>
      </c>
    </row>
    <row r="105" spans="1:11" ht="14.4" customHeight="1" thickBot="1" x14ac:dyDescent="0.35">
      <c r="A105" s="396" t="s">
        <v>325</v>
      </c>
      <c r="B105" s="376">
        <v>7139.9997751072997</v>
      </c>
      <c r="C105" s="376">
        <v>6930.4989999999998</v>
      </c>
      <c r="D105" s="377">
        <v>-209.50077510730301</v>
      </c>
      <c r="E105" s="378">
        <v>0.97065815382200005</v>
      </c>
      <c r="F105" s="376">
        <v>7061.0006374635004</v>
      </c>
      <c r="G105" s="377">
        <v>4118.9170385203797</v>
      </c>
      <c r="H105" s="379">
        <v>800.59609999999998</v>
      </c>
      <c r="I105" s="376">
        <v>4132.3012500000004</v>
      </c>
      <c r="J105" s="377">
        <v>13.384211479623</v>
      </c>
      <c r="K105" s="380">
        <v>0.58522884533800001</v>
      </c>
    </row>
    <row r="106" spans="1:11" ht="14.4" customHeight="1" thickBot="1" x14ac:dyDescent="0.35">
      <c r="A106" s="397" t="s">
        <v>326</v>
      </c>
      <c r="B106" s="381">
        <v>1889.99994046958</v>
      </c>
      <c r="C106" s="381">
        <v>1857.8985</v>
      </c>
      <c r="D106" s="382">
        <v>-32.101440469579003</v>
      </c>
      <c r="E106" s="388">
        <v>0.98301511032699995</v>
      </c>
      <c r="F106" s="381">
        <v>1869.00016873237</v>
      </c>
      <c r="G106" s="382">
        <v>1090.2500984272201</v>
      </c>
      <c r="H106" s="384">
        <v>213.68559999999999</v>
      </c>
      <c r="I106" s="381">
        <v>1108.3420000000001</v>
      </c>
      <c r="J106" s="382">
        <v>18.091901572782</v>
      </c>
      <c r="K106" s="389">
        <v>0.59301332259999995</v>
      </c>
    </row>
    <row r="107" spans="1:11" ht="14.4" customHeight="1" thickBot="1" x14ac:dyDescent="0.35">
      <c r="A107" s="398" t="s">
        <v>327</v>
      </c>
      <c r="B107" s="376">
        <v>1889.99994046958</v>
      </c>
      <c r="C107" s="376">
        <v>1857.8985</v>
      </c>
      <c r="D107" s="377">
        <v>-32.101440469579003</v>
      </c>
      <c r="E107" s="378">
        <v>0.98301511032699995</v>
      </c>
      <c r="F107" s="376">
        <v>1869.00016873237</v>
      </c>
      <c r="G107" s="377">
        <v>1090.2500984272201</v>
      </c>
      <c r="H107" s="379">
        <v>213.68559999999999</v>
      </c>
      <c r="I107" s="376">
        <v>1108.3420000000001</v>
      </c>
      <c r="J107" s="377">
        <v>18.091901572782</v>
      </c>
      <c r="K107" s="380">
        <v>0.59301332259999995</v>
      </c>
    </row>
    <row r="108" spans="1:11" ht="14.4" customHeight="1" thickBot="1" x14ac:dyDescent="0.35">
      <c r="A108" s="397" t="s">
        <v>328</v>
      </c>
      <c r="B108" s="381">
        <v>5249.9998346377197</v>
      </c>
      <c r="C108" s="381">
        <v>5076.4444999999996</v>
      </c>
      <c r="D108" s="382">
        <v>-173.55533463772301</v>
      </c>
      <c r="E108" s="388">
        <v>0.96694183998000005</v>
      </c>
      <c r="F108" s="381">
        <v>5192.0004687311302</v>
      </c>
      <c r="G108" s="382">
        <v>3028.6669400931601</v>
      </c>
      <c r="H108" s="384">
        <v>586.91049999999996</v>
      </c>
      <c r="I108" s="381">
        <v>3023.9592499999999</v>
      </c>
      <c r="J108" s="382">
        <v>-4.7076900931579999</v>
      </c>
      <c r="K108" s="389">
        <v>0.58242661344299995</v>
      </c>
    </row>
    <row r="109" spans="1:11" ht="14.4" customHeight="1" thickBot="1" x14ac:dyDescent="0.35">
      <c r="A109" s="398" t="s">
        <v>329</v>
      </c>
      <c r="B109" s="376">
        <v>5249.9998346377197</v>
      </c>
      <c r="C109" s="376">
        <v>5076.4444999999996</v>
      </c>
      <c r="D109" s="377">
        <v>-173.55533463772301</v>
      </c>
      <c r="E109" s="378">
        <v>0.96694183998000005</v>
      </c>
      <c r="F109" s="376">
        <v>5192.0004687311302</v>
      </c>
      <c r="G109" s="377">
        <v>3028.6669400931601</v>
      </c>
      <c r="H109" s="379">
        <v>586.91049999999996</v>
      </c>
      <c r="I109" s="376">
        <v>3023.9592499999999</v>
      </c>
      <c r="J109" s="377">
        <v>-4.7076900931579999</v>
      </c>
      <c r="K109" s="380">
        <v>0.58242661344299995</v>
      </c>
    </row>
    <row r="110" spans="1:11" ht="14.4" customHeight="1" thickBot="1" x14ac:dyDescent="0.35">
      <c r="A110" s="397" t="s">
        <v>330</v>
      </c>
      <c r="B110" s="381">
        <v>0</v>
      </c>
      <c r="C110" s="381">
        <v>-1.018</v>
      </c>
      <c r="D110" s="382">
        <v>-1.018</v>
      </c>
      <c r="E110" s="383" t="s">
        <v>239</v>
      </c>
      <c r="F110" s="381">
        <v>0</v>
      </c>
      <c r="G110" s="382">
        <v>0</v>
      </c>
      <c r="H110" s="384">
        <v>0</v>
      </c>
      <c r="I110" s="381">
        <v>0</v>
      </c>
      <c r="J110" s="382">
        <v>0</v>
      </c>
      <c r="K110" s="385" t="s">
        <v>228</v>
      </c>
    </row>
    <row r="111" spans="1:11" ht="14.4" customHeight="1" thickBot="1" x14ac:dyDescent="0.35">
      <c r="A111" s="398" t="s">
        <v>331</v>
      </c>
      <c r="B111" s="376">
        <v>0</v>
      </c>
      <c r="C111" s="376">
        <v>-1.018</v>
      </c>
      <c r="D111" s="377">
        <v>-1.018</v>
      </c>
      <c r="E111" s="386" t="s">
        <v>239</v>
      </c>
      <c r="F111" s="376">
        <v>0</v>
      </c>
      <c r="G111" s="377">
        <v>0</v>
      </c>
      <c r="H111" s="379">
        <v>0</v>
      </c>
      <c r="I111" s="376">
        <v>0</v>
      </c>
      <c r="J111" s="377">
        <v>0</v>
      </c>
      <c r="K111" s="387" t="s">
        <v>228</v>
      </c>
    </row>
    <row r="112" spans="1:11" ht="14.4" customHeight="1" thickBot="1" x14ac:dyDescent="0.35">
      <c r="A112" s="397" t="s">
        <v>332</v>
      </c>
      <c r="B112" s="381">
        <v>0</v>
      </c>
      <c r="C112" s="381">
        <v>-2.8260000000000001</v>
      </c>
      <c r="D112" s="382">
        <v>-2.8260000000000001</v>
      </c>
      <c r="E112" s="383" t="s">
        <v>239</v>
      </c>
      <c r="F112" s="381">
        <v>0</v>
      </c>
      <c r="G112" s="382">
        <v>0</v>
      </c>
      <c r="H112" s="384">
        <v>0</v>
      </c>
      <c r="I112" s="381">
        <v>0</v>
      </c>
      <c r="J112" s="382">
        <v>0</v>
      </c>
      <c r="K112" s="385" t="s">
        <v>228</v>
      </c>
    </row>
    <row r="113" spans="1:11" ht="14.4" customHeight="1" thickBot="1" x14ac:dyDescent="0.35">
      <c r="A113" s="398" t="s">
        <v>333</v>
      </c>
      <c r="B113" s="376">
        <v>0</v>
      </c>
      <c r="C113" s="376">
        <v>-2.8260000000000001</v>
      </c>
      <c r="D113" s="377">
        <v>-2.8260000000000001</v>
      </c>
      <c r="E113" s="386" t="s">
        <v>239</v>
      </c>
      <c r="F113" s="376">
        <v>0</v>
      </c>
      <c r="G113" s="377">
        <v>0</v>
      </c>
      <c r="H113" s="379">
        <v>0</v>
      </c>
      <c r="I113" s="376">
        <v>0</v>
      </c>
      <c r="J113" s="377">
        <v>0</v>
      </c>
      <c r="K113" s="387" t="s">
        <v>228</v>
      </c>
    </row>
    <row r="114" spans="1:11" ht="14.4" customHeight="1" thickBot="1" x14ac:dyDescent="0.35">
      <c r="A114" s="396" t="s">
        <v>334</v>
      </c>
      <c r="B114" s="376">
        <v>209.99999338550899</v>
      </c>
      <c r="C114" s="376">
        <v>206.01794000000001</v>
      </c>
      <c r="D114" s="377">
        <v>-3.9820533855079998</v>
      </c>
      <c r="E114" s="378">
        <v>0.981037840424</v>
      </c>
      <c r="F114" s="376">
        <v>311.00002807692198</v>
      </c>
      <c r="G114" s="377">
        <v>181.41668304487101</v>
      </c>
      <c r="H114" s="379">
        <v>35.479370000000003</v>
      </c>
      <c r="I114" s="376">
        <v>184.3563</v>
      </c>
      <c r="J114" s="377">
        <v>2.9396169551279998</v>
      </c>
      <c r="K114" s="380">
        <v>0.59278547702999995</v>
      </c>
    </row>
    <row r="115" spans="1:11" ht="14.4" customHeight="1" thickBot="1" x14ac:dyDescent="0.35">
      <c r="A115" s="397" t="s">
        <v>335</v>
      </c>
      <c r="B115" s="381">
        <v>209.99999338550899</v>
      </c>
      <c r="C115" s="381">
        <v>206.01794000000001</v>
      </c>
      <c r="D115" s="382">
        <v>-3.9820533855079998</v>
      </c>
      <c r="E115" s="388">
        <v>0.981037840424</v>
      </c>
      <c r="F115" s="381">
        <v>311.00002807692198</v>
      </c>
      <c r="G115" s="382">
        <v>181.41668304487101</v>
      </c>
      <c r="H115" s="384">
        <v>35.479370000000003</v>
      </c>
      <c r="I115" s="381">
        <v>184.3563</v>
      </c>
      <c r="J115" s="382">
        <v>2.9396169551279998</v>
      </c>
      <c r="K115" s="389">
        <v>0.59278547702999995</v>
      </c>
    </row>
    <row r="116" spans="1:11" ht="14.4" customHeight="1" thickBot="1" x14ac:dyDescent="0.35">
      <c r="A116" s="398" t="s">
        <v>336</v>
      </c>
      <c r="B116" s="376">
        <v>209.99999338550899</v>
      </c>
      <c r="C116" s="376">
        <v>206.01794000000001</v>
      </c>
      <c r="D116" s="377">
        <v>-3.9820533855079998</v>
      </c>
      <c r="E116" s="378">
        <v>0.981037840424</v>
      </c>
      <c r="F116" s="376">
        <v>311.00002807692198</v>
      </c>
      <c r="G116" s="377">
        <v>181.41668304487101</v>
      </c>
      <c r="H116" s="379">
        <v>35.479370000000003</v>
      </c>
      <c r="I116" s="376">
        <v>184.3563</v>
      </c>
      <c r="J116" s="377">
        <v>2.9396169551279998</v>
      </c>
      <c r="K116" s="380">
        <v>0.59278547702999995</v>
      </c>
    </row>
    <row r="117" spans="1:11" ht="14.4" customHeight="1" thickBot="1" x14ac:dyDescent="0.35">
      <c r="A117" s="395" t="s">
        <v>337</v>
      </c>
      <c r="B117" s="376">
        <v>0.102009169451</v>
      </c>
      <c r="C117" s="376">
        <v>0</v>
      </c>
      <c r="D117" s="377">
        <v>-0.102009169451</v>
      </c>
      <c r="E117" s="378">
        <v>0</v>
      </c>
      <c r="F117" s="376">
        <v>0</v>
      </c>
      <c r="G117" s="377">
        <v>0</v>
      </c>
      <c r="H117" s="379">
        <v>0</v>
      </c>
      <c r="I117" s="376">
        <v>0</v>
      </c>
      <c r="J117" s="377">
        <v>0</v>
      </c>
      <c r="K117" s="380">
        <v>0</v>
      </c>
    </row>
    <row r="118" spans="1:11" ht="14.4" customHeight="1" thickBot="1" x14ac:dyDescent="0.35">
      <c r="A118" s="396" t="s">
        <v>338</v>
      </c>
      <c r="B118" s="376">
        <v>0.102009169451</v>
      </c>
      <c r="C118" s="376">
        <v>0</v>
      </c>
      <c r="D118" s="377">
        <v>-0.102009169451</v>
      </c>
      <c r="E118" s="378">
        <v>0</v>
      </c>
      <c r="F118" s="376">
        <v>0</v>
      </c>
      <c r="G118" s="377">
        <v>0</v>
      </c>
      <c r="H118" s="379">
        <v>0</v>
      </c>
      <c r="I118" s="376">
        <v>0</v>
      </c>
      <c r="J118" s="377">
        <v>0</v>
      </c>
      <c r="K118" s="380">
        <v>0</v>
      </c>
    </row>
    <row r="119" spans="1:11" ht="14.4" customHeight="1" thickBot="1" x14ac:dyDescent="0.35">
      <c r="A119" s="397" t="s">
        <v>339</v>
      </c>
      <c r="B119" s="381">
        <v>0.102009169451</v>
      </c>
      <c r="C119" s="381">
        <v>0</v>
      </c>
      <c r="D119" s="382">
        <v>-0.102009169451</v>
      </c>
      <c r="E119" s="388">
        <v>0</v>
      </c>
      <c r="F119" s="381">
        <v>0</v>
      </c>
      <c r="G119" s="382">
        <v>0</v>
      </c>
      <c r="H119" s="384">
        <v>0</v>
      </c>
      <c r="I119" s="381">
        <v>0</v>
      </c>
      <c r="J119" s="382">
        <v>0</v>
      </c>
      <c r="K119" s="389">
        <v>0</v>
      </c>
    </row>
    <row r="120" spans="1:11" ht="14.4" customHeight="1" thickBot="1" x14ac:dyDescent="0.35">
      <c r="A120" s="398" t="s">
        <v>340</v>
      </c>
      <c r="B120" s="376">
        <v>0.102009169451</v>
      </c>
      <c r="C120" s="376">
        <v>0</v>
      </c>
      <c r="D120" s="377">
        <v>-0.102009169451</v>
      </c>
      <c r="E120" s="378">
        <v>0</v>
      </c>
      <c r="F120" s="376">
        <v>0</v>
      </c>
      <c r="G120" s="377">
        <v>0</v>
      </c>
      <c r="H120" s="379">
        <v>0</v>
      </c>
      <c r="I120" s="376">
        <v>0</v>
      </c>
      <c r="J120" s="377">
        <v>0</v>
      </c>
      <c r="K120" s="380">
        <v>0</v>
      </c>
    </row>
    <row r="121" spans="1:11" ht="14.4" customHeight="1" thickBot="1" x14ac:dyDescent="0.35">
      <c r="A121" s="395" t="s">
        <v>341</v>
      </c>
      <c r="B121" s="376">
        <v>0</v>
      </c>
      <c r="C121" s="376">
        <v>16.817699999999999</v>
      </c>
      <c r="D121" s="377">
        <v>16.817699999999999</v>
      </c>
      <c r="E121" s="386" t="s">
        <v>228</v>
      </c>
      <c r="F121" s="376">
        <v>0</v>
      </c>
      <c r="G121" s="377">
        <v>0</v>
      </c>
      <c r="H121" s="379">
        <v>13.025</v>
      </c>
      <c r="I121" s="376">
        <v>150.15666999999999</v>
      </c>
      <c r="J121" s="377">
        <v>150.15666999999999</v>
      </c>
      <c r="K121" s="387" t="s">
        <v>228</v>
      </c>
    </row>
    <row r="122" spans="1:11" ht="14.4" customHeight="1" thickBot="1" x14ac:dyDescent="0.35">
      <c r="A122" s="396" t="s">
        <v>342</v>
      </c>
      <c r="B122" s="376">
        <v>0</v>
      </c>
      <c r="C122" s="376">
        <v>0</v>
      </c>
      <c r="D122" s="377">
        <v>0</v>
      </c>
      <c r="E122" s="378">
        <v>1</v>
      </c>
      <c r="F122" s="376">
        <v>0</v>
      </c>
      <c r="G122" s="377">
        <v>0</v>
      </c>
      <c r="H122" s="379">
        <v>0</v>
      </c>
      <c r="I122" s="376">
        <v>12.35</v>
      </c>
      <c r="J122" s="377">
        <v>12.35</v>
      </c>
      <c r="K122" s="387" t="s">
        <v>239</v>
      </c>
    </row>
    <row r="123" spans="1:11" ht="14.4" customHeight="1" thickBot="1" x14ac:dyDescent="0.35">
      <c r="A123" s="400" t="s">
        <v>343</v>
      </c>
      <c r="B123" s="376">
        <v>0</v>
      </c>
      <c r="C123" s="376">
        <v>0</v>
      </c>
      <c r="D123" s="377">
        <v>0</v>
      </c>
      <c r="E123" s="378">
        <v>1</v>
      </c>
      <c r="F123" s="376">
        <v>0</v>
      </c>
      <c r="G123" s="377">
        <v>0</v>
      </c>
      <c r="H123" s="379">
        <v>0</v>
      </c>
      <c r="I123" s="376">
        <v>12.35</v>
      </c>
      <c r="J123" s="377">
        <v>12.35</v>
      </c>
      <c r="K123" s="387" t="s">
        <v>239</v>
      </c>
    </row>
    <row r="124" spans="1:11" ht="14.4" customHeight="1" thickBot="1" x14ac:dyDescent="0.35">
      <c r="A124" s="398" t="s">
        <v>344</v>
      </c>
      <c r="B124" s="376">
        <v>0</v>
      </c>
      <c r="C124" s="376">
        <v>0</v>
      </c>
      <c r="D124" s="377">
        <v>0</v>
      </c>
      <c r="E124" s="378">
        <v>1</v>
      </c>
      <c r="F124" s="376">
        <v>0</v>
      </c>
      <c r="G124" s="377">
        <v>0</v>
      </c>
      <c r="H124" s="379">
        <v>0</v>
      </c>
      <c r="I124" s="376">
        <v>12.35</v>
      </c>
      <c r="J124" s="377">
        <v>12.35</v>
      </c>
      <c r="K124" s="387" t="s">
        <v>239</v>
      </c>
    </row>
    <row r="125" spans="1:11" ht="14.4" customHeight="1" thickBot="1" x14ac:dyDescent="0.35">
      <c r="A125" s="396" t="s">
        <v>345</v>
      </c>
      <c r="B125" s="376">
        <v>0</v>
      </c>
      <c r="C125" s="376">
        <v>16.817699999999999</v>
      </c>
      <c r="D125" s="377">
        <v>16.817699999999999</v>
      </c>
      <c r="E125" s="386" t="s">
        <v>228</v>
      </c>
      <c r="F125" s="376">
        <v>0</v>
      </c>
      <c r="G125" s="377">
        <v>0</v>
      </c>
      <c r="H125" s="379">
        <v>13.025</v>
      </c>
      <c r="I125" s="376">
        <v>137.80667</v>
      </c>
      <c r="J125" s="377">
        <v>137.80667</v>
      </c>
      <c r="K125" s="387" t="s">
        <v>228</v>
      </c>
    </row>
    <row r="126" spans="1:11" ht="14.4" customHeight="1" thickBot="1" x14ac:dyDescent="0.35">
      <c r="A126" s="397" t="s">
        <v>346</v>
      </c>
      <c r="B126" s="381">
        <v>0</v>
      </c>
      <c r="C126" s="381">
        <v>16.817699999999999</v>
      </c>
      <c r="D126" s="382">
        <v>16.817699999999999</v>
      </c>
      <c r="E126" s="383" t="s">
        <v>228</v>
      </c>
      <c r="F126" s="381">
        <v>0</v>
      </c>
      <c r="G126" s="382">
        <v>0</v>
      </c>
      <c r="H126" s="384">
        <v>13.025</v>
      </c>
      <c r="I126" s="381">
        <v>137.80667</v>
      </c>
      <c r="J126" s="382">
        <v>137.80667</v>
      </c>
      <c r="K126" s="385" t="s">
        <v>228</v>
      </c>
    </row>
    <row r="127" spans="1:11" ht="14.4" customHeight="1" thickBot="1" x14ac:dyDescent="0.35">
      <c r="A127" s="398" t="s">
        <v>347</v>
      </c>
      <c r="B127" s="376">
        <v>0</v>
      </c>
      <c r="C127" s="376">
        <v>2.5177</v>
      </c>
      <c r="D127" s="377">
        <v>2.5177</v>
      </c>
      <c r="E127" s="386" t="s">
        <v>228</v>
      </c>
      <c r="F127" s="376">
        <v>0</v>
      </c>
      <c r="G127" s="377">
        <v>0</v>
      </c>
      <c r="H127" s="379">
        <v>10.025</v>
      </c>
      <c r="I127" s="376">
        <v>11.46367</v>
      </c>
      <c r="J127" s="377">
        <v>11.46367</v>
      </c>
      <c r="K127" s="387" t="s">
        <v>228</v>
      </c>
    </row>
    <row r="128" spans="1:11" ht="14.4" customHeight="1" thickBot="1" x14ac:dyDescent="0.35">
      <c r="A128" s="398" t="s">
        <v>348</v>
      </c>
      <c r="B128" s="376">
        <v>0</v>
      </c>
      <c r="C128" s="376">
        <v>9.4</v>
      </c>
      <c r="D128" s="377">
        <v>9.4</v>
      </c>
      <c r="E128" s="386" t="s">
        <v>239</v>
      </c>
      <c r="F128" s="376">
        <v>0</v>
      </c>
      <c r="G128" s="377">
        <v>0</v>
      </c>
      <c r="H128" s="379">
        <v>3</v>
      </c>
      <c r="I128" s="376">
        <v>120.29300000000001</v>
      </c>
      <c r="J128" s="377">
        <v>120.29300000000001</v>
      </c>
      <c r="K128" s="387" t="s">
        <v>228</v>
      </c>
    </row>
    <row r="129" spans="1:11" ht="14.4" customHeight="1" thickBot="1" x14ac:dyDescent="0.35">
      <c r="A129" s="398" t="s">
        <v>349</v>
      </c>
      <c r="B129" s="376">
        <v>0</v>
      </c>
      <c r="C129" s="376">
        <v>4.9000000000000004</v>
      </c>
      <c r="D129" s="377">
        <v>4.9000000000000004</v>
      </c>
      <c r="E129" s="386" t="s">
        <v>239</v>
      </c>
      <c r="F129" s="376">
        <v>0</v>
      </c>
      <c r="G129" s="377">
        <v>0</v>
      </c>
      <c r="H129" s="379">
        <v>0</v>
      </c>
      <c r="I129" s="376">
        <v>4.49</v>
      </c>
      <c r="J129" s="377">
        <v>4.49</v>
      </c>
      <c r="K129" s="387" t="s">
        <v>228</v>
      </c>
    </row>
    <row r="130" spans="1:11" ht="14.4" customHeight="1" thickBot="1" x14ac:dyDescent="0.35">
      <c r="A130" s="398" t="s">
        <v>350</v>
      </c>
      <c r="B130" s="376">
        <v>0</v>
      </c>
      <c r="C130" s="376">
        <v>0</v>
      </c>
      <c r="D130" s="377">
        <v>0</v>
      </c>
      <c r="E130" s="386" t="s">
        <v>228</v>
      </c>
      <c r="F130" s="376">
        <v>0</v>
      </c>
      <c r="G130" s="377">
        <v>0</v>
      </c>
      <c r="H130" s="379">
        <v>0</v>
      </c>
      <c r="I130" s="376">
        <v>1.56</v>
      </c>
      <c r="J130" s="377">
        <v>1.56</v>
      </c>
      <c r="K130" s="387" t="s">
        <v>239</v>
      </c>
    </row>
    <row r="131" spans="1:11" ht="14.4" customHeight="1" thickBot="1" x14ac:dyDescent="0.35">
      <c r="A131" s="395" t="s">
        <v>351</v>
      </c>
      <c r="B131" s="376">
        <v>809.99997448694501</v>
      </c>
      <c r="C131" s="376">
        <v>1003.32107</v>
      </c>
      <c r="D131" s="377">
        <v>193.32109551305501</v>
      </c>
      <c r="E131" s="378">
        <v>1.238668026669</v>
      </c>
      <c r="F131" s="376">
        <v>605.001397102091</v>
      </c>
      <c r="G131" s="377">
        <v>352.917481642886</v>
      </c>
      <c r="H131" s="379">
        <v>48.021000000000001</v>
      </c>
      <c r="I131" s="376">
        <v>436.21190999999999</v>
      </c>
      <c r="J131" s="377">
        <v>83.294428357113006</v>
      </c>
      <c r="K131" s="380">
        <v>0.72100975648800003</v>
      </c>
    </row>
    <row r="132" spans="1:11" ht="14.4" customHeight="1" thickBot="1" x14ac:dyDescent="0.35">
      <c r="A132" s="396" t="s">
        <v>352</v>
      </c>
      <c r="B132" s="376">
        <v>809.99997448694501</v>
      </c>
      <c r="C132" s="376">
        <v>846.35799999999995</v>
      </c>
      <c r="D132" s="377">
        <v>36.358025513054002</v>
      </c>
      <c r="E132" s="378">
        <v>1.044886452664</v>
      </c>
      <c r="F132" s="376">
        <v>605.001397102091</v>
      </c>
      <c r="G132" s="377">
        <v>352.917481642886</v>
      </c>
      <c r="H132" s="379">
        <v>48.021000000000001</v>
      </c>
      <c r="I132" s="376">
        <v>418.67399999999998</v>
      </c>
      <c r="J132" s="377">
        <v>65.756518357112995</v>
      </c>
      <c r="K132" s="380">
        <v>0.69202154243799996</v>
      </c>
    </row>
    <row r="133" spans="1:11" ht="14.4" customHeight="1" thickBot="1" x14ac:dyDescent="0.35">
      <c r="A133" s="397" t="s">
        <v>353</v>
      </c>
      <c r="B133" s="381">
        <v>809.99997448694501</v>
      </c>
      <c r="C133" s="381">
        <v>827.38599999999997</v>
      </c>
      <c r="D133" s="382">
        <v>17.386025513054001</v>
      </c>
      <c r="E133" s="388">
        <v>1.021464229704</v>
      </c>
      <c r="F133" s="381">
        <v>605.001397102091</v>
      </c>
      <c r="G133" s="382">
        <v>352.917481642886</v>
      </c>
      <c r="H133" s="384">
        <v>48.021000000000001</v>
      </c>
      <c r="I133" s="381">
        <v>338.529</v>
      </c>
      <c r="J133" s="382">
        <v>-14.388481642885999</v>
      </c>
      <c r="K133" s="389">
        <v>0.55955077396700004</v>
      </c>
    </row>
    <row r="134" spans="1:11" ht="14.4" customHeight="1" thickBot="1" x14ac:dyDescent="0.35">
      <c r="A134" s="398" t="s">
        <v>354</v>
      </c>
      <c r="B134" s="376">
        <v>66.999997889661003</v>
      </c>
      <c r="C134" s="376">
        <v>69.561000000000007</v>
      </c>
      <c r="D134" s="377">
        <v>2.5610021103379998</v>
      </c>
      <c r="E134" s="378">
        <v>1.038223913298</v>
      </c>
      <c r="F134" s="376">
        <v>77.000177812993002</v>
      </c>
      <c r="G134" s="377">
        <v>44.916770390911999</v>
      </c>
      <c r="H134" s="379">
        <v>6.41</v>
      </c>
      <c r="I134" s="376">
        <v>44.87</v>
      </c>
      <c r="J134" s="377">
        <v>-4.6770390911999998E-2</v>
      </c>
      <c r="K134" s="380">
        <v>0.58272592706100002</v>
      </c>
    </row>
    <row r="135" spans="1:11" ht="14.4" customHeight="1" thickBot="1" x14ac:dyDescent="0.35">
      <c r="A135" s="398" t="s">
        <v>355</v>
      </c>
      <c r="B135" s="376">
        <v>572.999981951878</v>
      </c>
      <c r="C135" s="376">
        <v>572.88300000000004</v>
      </c>
      <c r="D135" s="377">
        <v>-0.116981951877</v>
      </c>
      <c r="E135" s="378">
        <v>0.99979584300900004</v>
      </c>
      <c r="F135" s="376">
        <v>291.00067199455901</v>
      </c>
      <c r="G135" s="377">
        <v>169.75039199682601</v>
      </c>
      <c r="H135" s="379">
        <v>21.847999999999999</v>
      </c>
      <c r="I135" s="376">
        <v>155.31800000000001</v>
      </c>
      <c r="J135" s="377">
        <v>-14.432391996826</v>
      </c>
      <c r="K135" s="380">
        <v>0.53373759907600005</v>
      </c>
    </row>
    <row r="136" spans="1:11" ht="14.4" customHeight="1" thickBot="1" x14ac:dyDescent="0.35">
      <c r="A136" s="398" t="s">
        <v>356</v>
      </c>
      <c r="B136" s="376">
        <v>41.999998677100997</v>
      </c>
      <c r="C136" s="376">
        <v>63.832000000000001</v>
      </c>
      <c r="D136" s="377">
        <v>21.832001322899</v>
      </c>
      <c r="E136" s="378">
        <v>1.5198095716790001</v>
      </c>
      <c r="F136" s="376">
        <v>117.00027018338</v>
      </c>
      <c r="G136" s="377">
        <v>68.250157606971001</v>
      </c>
      <c r="H136" s="379">
        <v>9.7810000000000006</v>
      </c>
      <c r="I136" s="376">
        <v>68.466999999999999</v>
      </c>
      <c r="J136" s="377">
        <v>0.21684239302800001</v>
      </c>
      <c r="K136" s="380">
        <v>0.58518668283999997</v>
      </c>
    </row>
    <row r="137" spans="1:11" ht="14.4" customHeight="1" thickBot="1" x14ac:dyDescent="0.35">
      <c r="A137" s="398" t="s">
        <v>357</v>
      </c>
      <c r="B137" s="376">
        <v>127.999995968305</v>
      </c>
      <c r="C137" s="376">
        <v>121.11</v>
      </c>
      <c r="D137" s="377">
        <v>-6.8899959683049996</v>
      </c>
      <c r="E137" s="378">
        <v>0.94617190480199997</v>
      </c>
      <c r="F137" s="376">
        <v>120.000277111158</v>
      </c>
      <c r="G137" s="377">
        <v>70.000161648174995</v>
      </c>
      <c r="H137" s="379">
        <v>9.9819999999999993</v>
      </c>
      <c r="I137" s="376">
        <v>69.873999999999995</v>
      </c>
      <c r="J137" s="377">
        <v>-0.126161648175</v>
      </c>
      <c r="K137" s="380">
        <v>0.58228198869299996</v>
      </c>
    </row>
    <row r="138" spans="1:11" ht="14.4" customHeight="1" thickBot="1" x14ac:dyDescent="0.35">
      <c r="A138" s="397" t="s">
        <v>358</v>
      </c>
      <c r="B138" s="381">
        <v>0</v>
      </c>
      <c r="C138" s="381">
        <v>18.972000000000001</v>
      </c>
      <c r="D138" s="382">
        <v>18.972000000000001</v>
      </c>
      <c r="E138" s="383" t="s">
        <v>228</v>
      </c>
      <c r="F138" s="381">
        <v>0</v>
      </c>
      <c r="G138" s="382">
        <v>0</v>
      </c>
      <c r="H138" s="384">
        <v>0</v>
      </c>
      <c r="I138" s="381">
        <v>80.144999999999996</v>
      </c>
      <c r="J138" s="382">
        <v>80.144999999999996</v>
      </c>
      <c r="K138" s="385" t="s">
        <v>228</v>
      </c>
    </row>
    <row r="139" spans="1:11" ht="14.4" customHeight="1" thickBot="1" x14ac:dyDescent="0.35">
      <c r="A139" s="398" t="s">
        <v>359</v>
      </c>
      <c r="B139" s="376">
        <v>0</v>
      </c>
      <c r="C139" s="376">
        <v>2.7370000000000001</v>
      </c>
      <c r="D139" s="377">
        <v>2.7370000000000001</v>
      </c>
      <c r="E139" s="386" t="s">
        <v>228</v>
      </c>
      <c r="F139" s="376">
        <v>0</v>
      </c>
      <c r="G139" s="377">
        <v>0</v>
      </c>
      <c r="H139" s="379">
        <v>0</v>
      </c>
      <c r="I139" s="376">
        <v>80.144999999999996</v>
      </c>
      <c r="J139" s="377">
        <v>80.144999999999996</v>
      </c>
      <c r="K139" s="387" t="s">
        <v>228</v>
      </c>
    </row>
    <row r="140" spans="1:11" ht="14.4" customHeight="1" thickBot="1" x14ac:dyDescent="0.35">
      <c r="A140" s="398" t="s">
        <v>360</v>
      </c>
      <c r="B140" s="376">
        <v>0</v>
      </c>
      <c r="C140" s="376">
        <v>16.234999999999999</v>
      </c>
      <c r="D140" s="377">
        <v>16.234999999999999</v>
      </c>
      <c r="E140" s="386" t="s">
        <v>239</v>
      </c>
      <c r="F140" s="376">
        <v>0</v>
      </c>
      <c r="G140" s="377">
        <v>0</v>
      </c>
      <c r="H140" s="379">
        <v>0</v>
      </c>
      <c r="I140" s="376">
        <v>0</v>
      </c>
      <c r="J140" s="377">
        <v>0</v>
      </c>
      <c r="K140" s="387" t="s">
        <v>228</v>
      </c>
    </row>
    <row r="141" spans="1:11" ht="14.4" customHeight="1" thickBot="1" x14ac:dyDescent="0.35">
      <c r="A141" s="396" t="s">
        <v>361</v>
      </c>
      <c r="B141" s="376">
        <v>0</v>
      </c>
      <c r="C141" s="376">
        <v>156.96306999999999</v>
      </c>
      <c r="D141" s="377">
        <v>156.96306999999999</v>
      </c>
      <c r="E141" s="386" t="s">
        <v>228</v>
      </c>
      <c r="F141" s="376">
        <v>0</v>
      </c>
      <c r="G141" s="377">
        <v>0</v>
      </c>
      <c r="H141" s="379">
        <v>0</v>
      </c>
      <c r="I141" s="376">
        <v>17.53791</v>
      </c>
      <c r="J141" s="377">
        <v>17.53791</v>
      </c>
      <c r="K141" s="387" t="s">
        <v>228</v>
      </c>
    </row>
    <row r="142" spans="1:11" ht="14.4" customHeight="1" thickBot="1" x14ac:dyDescent="0.35">
      <c r="A142" s="397" t="s">
        <v>362</v>
      </c>
      <c r="B142" s="381">
        <v>0</v>
      </c>
      <c r="C142" s="381">
        <v>41.79759</v>
      </c>
      <c r="D142" s="382">
        <v>41.79759</v>
      </c>
      <c r="E142" s="383" t="s">
        <v>228</v>
      </c>
      <c r="F142" s="381">
        <v>0</v>
      </c>
      <c r="G142" s="382">
        <v>0</v>
      </c>
      <c r="H142" s="384">
        <v>0</v>
      </c>
      <c r="I142" s="381">
        <v>10.64091</v>
      </c>
      <c r="J142" s="382">
        <v>10.64091</v>
      </c>
      <c r="K142" s="385" t="s">
        <v>228</v>
      </c>
    </row>
    <row r="143" spans="1:11" ht="14.4" customHeight="1" thickBot="1" x14ac:dyDescent="0.35">
      <c r="A143" s="398" t="s">
        <v>363</v>
      </c>
      <c r="B143" s="376">
        <v>0</v>
      </c>
      <c r="C143" s="376">
        <v>7.8570900000000004</v>
      </c>
      <c r="D143" s="377">
        <v>7.8570900000000004</v>
      </c>
      <c r="E143" s="386" t="s">
        <v>239</v>
      </c>
      <c r="F143" s="376">
        <v>0</v>
      </c>
      <c r="G143" s="377">
        <v>0</v>
      </c>
      <c r="H143" s="379">
        <v>0</v>
      </c>
      <c r="I143" s="376">
        <v>7.6280099999999997</v>
      </c>
      <c r="J143" s="377">
        <v>7.6280099999999997</v>
      </c>
      <c r="K143" s="387" t="s">
        <v>228</v>
      </c>
    </row>
    <row r="144" spans="1:11" ht="14.4" customHeight="1" thickBot="1" x14ac:dyDescent="0.35">
      <c r="A144" s="398" t="s">
        <v>364</v>
      </c>
      <c r="B144" s="376">
        <v>0</v>
      </c>
      <c r="C144" s="376">
        <v>33.9405</v>
      </c>
      <c r="D144" s="377">
        <v>33.9405</v>
      </c>
      <c r="E144" s="386" t="s">
        <v>228</v>
      </c>
      <c r="F144" s="376">
        <v>0</v>
      </c>
      <c r="G144" s="377">
        <v>0</v>
      </c>
      <c r="H144" s="379">
        <v>0</v>
      </c>
      <c r="I144" s="376">
        <v>0</v>
      </c>
      <c r="J144" s="377">
        <v>0</v>
      </c>
      <c r="K144" s="387" t="s">
        <v>228</v>
      </c>
    </row>
    <row r="145" spans="1:11" ht="14.4" customHeight="1" thickBot="1" x14ac:dyDescent="0.35">
      <c r="A145" s="398" t="s">
        <v>365</v>
      </c>
      <c r="B145" s="376">
        <v>0</v>
      </c>
      <c r="C145" s="376">
        <v>0</v>
      </c>
      <c r="D145" s="377">
        <v>0</v>
      </c>
      <c r="E145" s="378">
        <v>1</v>
      </c>
      <c r="F145" s="376">
        <v>0</v>
      </c>
      <c r="G145" s="377">
        <v>0</v>
      </c>
      <c r="H145" s="379">
        <v>0</v>
      </c>
      <c r="I145" s="376">
        <v>3.0129000000000001</v>
      </c>
      <c r="J145" s="377">
        <v>3.0129000000000001</v>
      </c>
      <c r="K145" s="387" t="s">
        <v>239</v>
      </c>
    </row>
    <row r="146" spans="1:11" ht="14.4" customHeight="1" thickBot="1" x14ac:dyDescent="0.35">
      <c r="A146" s="397" t="s">
        <v>366</v>
      </c>
      <c r="B146" s="381">
        <v>0</v>
      </c>
      <c r="C146" s="381">
        <v>115.16548</v>
      </c>
      <c r="D146" s="382">
        <v>115.16548</v>
      </c>
      <c r="E146" s="383" t="s">
        <v>239</v>
      </c>
      <c r="F146" s="381">
        <v>0</v>
      </c>
      <c r="G146" s="382">
        <v>0</v>
      </c>
      <c r="H146" s="384">
        <v>0</v>
      </c>
      <c r="I146" s="381">
        <v>6.8970000000000002</v>
      </c>
      <c r="J146" s="382">
        <v>6.8970000000000002</v>
      </c>
      <c r="K146" s="385" t="s">
        <v>228</v>
      </c>
    </row>
    <row r="147" spans="1:11" ht="14.4" customHeight="1" thickBot="1" x14ac:dyDescent="0.35">
      <c r="A147" s="398" t="s">
        <v>367</v>
      </c>
      <c r="B147" s="376">
        <v>0</v>
      </c>
      <c r="C147" s="376">
        <v>115.16548</v>
      </c>
      <c r="D147" s="377">
        <v>115.16548</v>
      </c>
      <c r="E147" s="386" t="s">
        <v>239</v>
      </c>
      <c r="F147" s="376">
        <v>0</v>
      </c>
      <c r="G147" s="377">
        <v>0</v>
      </c>
      <c r="H147" s="379">
        <v>0</v>
      </c>
      <c r="I147" s="376">
        <v>6.8970000000000002</v>
      </c>
      <c r="J147" s="377">
        <v>6.8970000000000002</v>
      </c>
      <c r="K147" s="387" t="s">
        <v>228</v>
      </c>
    </row>
    <row r="148" spans="1:11" ht="14.4" customHeight="1" thickBot="1" x14ac:dyDescent="0.35">
      <c r="A148" s="394" t="s">
        <v>368</v>
      </c>
      <c r="B148" s="376">
        <v>31921.5512290064</v>
      </c>
      <c r="C148" s="376">
        <v>30524.14892</v>
      </c>
      <c r="D148" s="377">
        <v>-1397.4023090063599</v>
      </c>
      <c r="E148" s="378">
        <v>0.95622385958</v>
      </c>
      <c r="F148" s="376">
        <v>30048.153771825899</v>
      </c>
      <c r="G148" s="377">
        <v>17528.089700231802</v>
      </c>
      <c r="H148" s="379">
        <v>1692.01631</v>
      </c>
      <c r="I148" s="376">
        <v>17639.516940000001</v>
      </c>
      <c r="J148" s="377">
        <v>111.427239768243</v>
      </c>
      <c r="K148" s="380">
        <v>0.58704162238799995</v>
      </c>
    </row>
    <row r="149" spans="1:11" ht="14.4" customHeight="1" thickBot="1" x14ac:dyDescent="0.35">
      <c r="A149" s="395" t="s">
        <v>369</v>
      </c>
      <c r="B149" s="376">
        <v>31753.5512290064</v>
      </c>
      <c r="C149" s="376">
        <v>30164.274860000001</v>
      </c>
      <c r="D149" s="377">
        <v>-1589.27636900636</v>
      </c>
      <c r="E149" s="378">
        <v>0.94994964948799998</v>
      </c>
      <c r="F149" s="376">
        <v>29754.1097563564</v>
      </c>
      <c r="G149" s="377">
        <v>17356.564024541301</v>
      </c>
      <c r="H149" s="379">
        <v>1693.289</v>
      </c>
      <c r="I149" s="376">
        <v>17439.337810000001</v>
      </c>
      <c r="J149" s="377">
        <v>82.773785458738999</v>
      </c>
      <c r="K149" s="380">
        <v>0.58611526114500001</v>
      </c>
    </row>
    <row r="150" spans="1:11" ht="14.4" customHeight="1" thickBot="1" x14ac:dyDescent="0.35">
      <c r="A150" s="396" t="s">
        <v>370</v>
      </c>
      <c r="B150" s="376">
        <v>31753.5512290064</v>
      </c>
      <c r="C150" s="376">
        <v>30164.274860000001</v>
      </c>
      <c r="D150" s="377">
        <v>-1589.27636900636</v>
      </c>
      <c r="E150" s="378">
        <v>0.94994964948799998</v>
      </c>
      <c r="F150" s="376">
        <v>29754.1097563564</v>
      </c>
      <c r="G150" s="377">
        <v>17356.564024541301</v>
      </c>
      <c r="H150" s="379">
        <v>1693.289</v>
      </c>
      <c r="I150" s="376">
        <v>17439.337810000001</v>
      </c>
      <c r="J150" s="377">
        <v>82.773785458738999</v>
      </c>
      <c r="K150" s="380">
        <v>0.58611526114500001</v>
      </c>
    </row>
    <row r="151" spans="1:11" ht="14.4" customHeight="1" thickBot="1" x14ac:dyDescent="0.35">
      <c r="A151" s="397" t="s">
        <v>371</v>
      </c>
      <c r="B151" s="381">
        <v>10546.551229000799</v>
      </c>
      <c r="C151" s="381">
        <v>10134.549059999999</v>
      </c>
      <c r="D151" s="382">
        <v>-412.00216900082501</v>
      </c>
      <c r="E151" s="388">
        <v>0.96093489140999999</v>
      </c>
      <c r="F151" s="381">
        <v>10078.3264069741</v>
      </c>
      <c r="G151" s="382">
        <v>5879.0237374015296</v>
      </c>
      <c r="H151" s="384">
        <v>485.32400000000001</v>
      </c>
      <c r="I151" s="381">
        <v>5829.5351199999996</v>
      </c>
      <c r="J151" s="382">
        <v>-49.48861740153</v>
      </c>
      <c r="K151" s="389">
        <v>0.57842293299400005</v>
      </c>
    </row>
    <row r="152" spans="1:11" ht="14.4" customHeight="1" thickBot="1" x14ac:dyDescent="0.35">
      <c r="A152" s="398" t="s">
        <v>372</v>
      </c>
      <c r="B152" s="376">
        <v>4.5512290008239997</v>
      </c>
      <c r="C152" s="376">
        <v>2.1486399999999999</v>
      </c>
      <c r="D152" s="377">
        <v>-2.4025890008239998</v>
      </c>
      <c r="E152" s="378">
        <v>0.472101052179</v>
      </c>
      <c r="F152" s="376">
        <v>2.3760253773320001</v>
      </c>
      <c r="G152" s="377">
        <v>1.3860148034440001</v>
      </c>
      <c r="H152" s="379">
        <v>0</v>
      </c>
      <c r="I152" s="376">
        <v>0.16528000000000001</v>
      </c>
      <c r="J152" s="377">
        <v>-1.220734803444</v>
      </c>
      <c r="K152" s="380">
        <v>6.9561546596000001E-2</v>
      </c>
    </row>
    <row r="153" spans="1:11" ht="14.4" customHeight="1" thickBot="1" x14ac:dyDescent="0.35">
      <c r="A153" s="398" t="s">
        <v>373</v>
      </c>
      <c r="B153" s="376">
        <v>46</v>
      </c>
      <c r="C153" s="376">
        <v>45.496000000000002</v>
      </c>
      <c r="D153" s="377">
        <v>-0.504</v>
      </c>
      <c r="E153" s="378">
        <v>0.98904347826000005</v>
      </c>
      <c r="F153" s="376">
        <v>27.565708133326002</v>
      </c>
      <c r="G153" s="377">
        <v>16.079996411107</v>
      </c>
      <c r="H153" s="379">
        <v>0.193</v>
      </c>
      <c r="I153" s="376">
        <v>20.036999999999999</v>
      </c>
      <c r="J153" s="377">
        <v>3.9570035888919999</v>
      </c>
      <c r="K153" s="380">
        <v>0.72688138113800005</v>
      </c>
    </row>
    <row r="154" spans="1:11" ht="14.4" customHeight="1" thickBot="1" x14ac:dyDescent="0.35">
      <c r="A154" s="398" t="s">
        <v>374</v>
      </c>
      <c r="B154" s="376">
        <v>10496</v>
      </c>
      <c r="C154" s="376">
        <v>10086.904420000001</v>
      </c>
      <c r="D154" s="377">
        <v>-409.09558000000101</v>
      </c>
      <c r="E154" s="378">
        <v>0.96102366806399997</v>
      </c>
      <c r="F154" s="376">
        <v>10048.384673463401</v>
      </c>
      <c r="G154" s="377">
        <v>5861.5577261869803</v>
      </c>
      <c r="H154" s="379">
        <v>485.13099999999997</v>
      </c>
      <c r="I154" s="376">
        <v>5809.33284</v>
      </c>
      <c r="J154" s="377">
        <v>-52.224886186977997</v>
      </c>
      <c r="K154" s="380">
        <v>0.57813599188099996</v>
      </c>
    </row>
    <row r="155" spans="1:11" ht="14.4" customHeight="1" thickBot="1" x14ac:dyDescent="0.35">
      <c r="A155" s="397" t="s">
        <v>375</v>
      </c>
      <c r="B155" s="381">
        <v>6527.0000000017099</v>
      </c>
      <c r="C155" s="381">
        <v>6101.6289999999999</v>
      </c>
      <c r="D155" s="382">
        <v>-425.371000001705</v>
      </c>
      <c r="E155" s="388">
        <v>0.93482901792499995</v>
      </c>
      <c r="F155" s="381">
        <v>6252.7820034762099</v>
      </c>
      <c r="G155" s="382">
        <v>3647.4561686944598</v>
      </c>
      <c r="H155" s="384">
        <v>277.51400000000001</v>
      </c>
      <c r="I155" s="381">
        <v>3415.6626000000001</v>
      </c>
      <c r="J155" s="382">
        <v>-231.79356869445701</v>
      </c>
      <c r="K155" s="389">
        <v>0.54626286316999995</v>
      </c>
    </row>
    <row r="156" spans="1:11" ht="14.4" customHeight="1" thickBot="1" x14ac:dyDescent="0.35">
      <c r="A156" s="398" t="s">
        <v>376</v>
      </c>
      <c r="B156" s="376">
        <v>6512.0000000016998</v>
      </c>
      <c r="C156" s="376">
        <v>6096.1769999999997</v>
      </c>
      <c r="D156" s="377">
        <v>-415.82300000170198</v>
      </c>
      <c r="E156" s="378">
        <v>0.93614511670699996</v>
      </c>
      <c r="F156" s="376">
        <v>6241.00062577669</v>
      </c>
      <c r="G156" s="377">
        <v>3640.58369836974</v>
      </c>
      <c r="H156" s="379">
        <v>277.51400000000001</v>
      </c>
      <c r="I156" s="376">
        <v>3414.2125999999998</v>
      </c>
      <c r="J156" s="377">
        <v>-226.37109836973599</v>
      </c>
      <c r="K156" s="380">
        <v>0.54706173011699999</v>
      </c>
    </row>
    <row r="157" spans="1:11" ht="14.4" customHeight="1" thickBot="1" x14ac:dyDescent="0.35">
      <c r="A157" s="398" t="s">
        <v>377</v>
      </c>
      <c r="B157" s="376">
        <v>15.000000000003</v>
      </c>
      <c r="C157" s="376">
        <v>5.452</v>
      </c>
      <c r="D157" s="377">
        <v>-9.5480000000030003</v>
      </c>
      <c r="E157" s="378">
        <v>0.36346666666600003</v>
      </c>
      <c r="F157" s="376">
        <v>11.781377699521</v>
      </c>
      <c r="G157" s="377">
        <v>6.8724703247200001</v>
      </c>
      <c r="H157" s="379">
        <v>0</v>
      </c>
      <c r="I157" s="376">
        <v>1.45</v>
      </c>
      <c r="J157" s="377">
        <v>-5.4224703247199999</v>
      </c>
      <c r="K157" s="380">
        <v>0.123075589033</v>
      </c>
    </row>
    <row r="158" spans="1:11" ht="14.4" customHeight="1" thickBot="1" x14ac:dyDescent="0.35">
      <c r="A158" s="397" t="s">
        <v>378</v>
      </c>
      <c r="B158" s="381">
        <v>14680.0000000038</v>
      </c>
      <c r="C158" s="381">
        <v>13928.096799999999</v>
      </c>
      <c r="D158" s="382">
        <v>-751.90320000383099</v>
      </c>
      <c r="E158" s="388">
        <v>0.94878043596700001</v>
      </c>
      <c r="F158" s="381">
        <v>13423.001345906199</v>
      </c>
      <c r="G158" s="382">
        <v>7830.0841184452702</v>
      </c>
      <c r="H158" s="384">
        <v>930.45100000000002</v>
      </c>
      <c r="I158" s="381">
        <v>8208.0295499999993</v>
      </c>
      <c r="J158" s="382">
        <v>377.94543155472502</v>
      </c>
      <c r="K158" s="389">
        <v>0.61148988504699997</v>
      </c>
    </row>
    <row r="159" spans="1:11" ht="14.4" customHeight="1" thickBot="1" x14ac:dyDescent="0.35">
      <c r="A159" s="398" t="s">
        <v>379</v>
      </c>
      <c r="B159" s="376">
        <v>14680.0000000038</v>
      </c>
      <c r="C159" s="376">
        <v>13928.096799999999</v>
      </c>
      <c r="D159" s="377">
        <v>-751.90320000383099</v>
      </c>
      <c r="E159" s="378">
        <v>0.94878043596700001</v>
      </c>
      <c r="F159" s="376">
        <v>13423.001345906199</v>
      </c>
      <c r="G159" s="377">
        <v>7830.0841184452702</v>
      </c>
      <c r="H159" s="379">
        <v>930.45100000000002</v>
      </c>
      <c r="I159" s="376">
        <v>8208.0295499999993</v>
      </c>
      <c r="J159" s="377">
        <v>377.94543155472502</v>
      </c>
      <c r="K159" s="380">
        <v>0.61148988504699997</v>
      </c>
    </row>
    <row r="160" spans="1:11" ht="14.4" customHeight="1" thickBot="1" x14ac:dyDescent="0.35">
      <c r="A160" s="397" t="s">
        <v>380</v>
      </c>
      <c r="B160" s="381">
        <v>0</v>
      </c>
      <c r="C160" s="381">
        <v>0</v>
      </c>
      <c r="D160" s="382">
        <v>0</v>
      </c>
      <c r="E160" s="388">
        <v>1</v>
      </c>
      <c r="F160" s="381">
        <v>0</v>
      </c>
      <c r="G160" s="382">
        <v>0</v>
      </c>
      <c r="H160" s="384">
        <v>0</v>
      </c>
      <c r="I160" s="381">
        <v>-13.88946</v>
      </c>
      <c r="J160" s="382">
        <v>-13.88946</v>
      </c>
      <c r="K160" s="385" t="s">
        <v>239</v>
      </c>
    </row>
    <row r="161" spans="1:11" ht="14.4" customHeight="1" thickBot="1" x14ac:dyDescent="0.35">
      <c r="A161" s="398" t="s">
        <v>381</v>
      </c>
      <c r="B161" s="376">
        <v>0</v>
      </c>
      <c r="C161" s="376">
        <v>0</v>
      </c>
      <c r="D161" s="377">
        <v>0</v>
      </c>
      <c r="E161" s="378">
        <v>1</v>
      </c>
      <c r="F161" s="376">
        <v>0</v>
      </c>
      <c r="G161" s="377">
        <v>0</v>
      </c>
      <c r="H161" s="379">
        <v>0</v>
      </c>
      <c r="I161" s="376">
        <v>-13.88946</v>
      </c>
      <c r="J161" s="377">
        <v>-13.88946</v>
      </c>
      <c r="K161" s="387" t="s">
        <v>239</v>
      </c>
    </row>
    <row r="162" spans="1:11" ht="14.4" customHeight="1" thickBot="1" x14ac:dyDescent="0.35">
      <c r="A162" s="395" t="s">
        <v>382</v>
      </c>
      <c r="B162" s="376">
        <v>168</v>
      </c>
      <c r="C162" s="376">
        <v>359.87405999999999</v>
      </c>
      <c r="D162" s="377">
        <v>191.87405999999999</v>
      </c>
      <c r="E162" s="378">
        <v>2.1421074999999998</v>
      </c>
      <c r="F162" s="376">
        <v>294.04401546941898</v>
      </c>
      <c r="G162" s="377">
        <v>171.52567569049401</v>
      </c>
      <c r="H162" s="379">
        <v>-1.2726900000000001</v>
      </c>
      <c r="I162" s="376">
        <v>200.17912999999999</v>
      </c>
      <c r="J162" s="377">
        <v>28.653454309505001</v>
      </c>
      <c r="K162" s="380">
        <v>0.68077947337300004</v>
      </c>
    </row>
    <row r="163" spans="1:11" ht="14.4" customHeight="1" thickBot="1" x14ac:dyDescent="0.35">
      <c r="A163" s="401" t="s">
        <v>383</v>
      </c>
      <c r="B163" s="381">
        <v>168</v>
      </c>
      <c r="C163" s="381">
        <v>359.87405999999999</v>
      </c>
      <c r="D163" s="382">
        <v>191.87405999999999</v>
      </c>
      <c r="E163" s="388">
        <v>2.1421074999999998</v>
      </c>
      <c r="F163" s="381">
        <v>294.04401546941898</v>
      </c>
      <c r="G163" s="382">
        <v>171.52567569049401</v>
      </c>
      <c r="H163" s="384">
        <v>-1.2726900000000001</v>
      </c>
      <c r="I163" s="381">
        <v>200.17912999999999</v>
      </c>
      <c r="J163" s="382">
        <v>28.653454309505001</v>
      </c>
      <c r="K163" s="389">
        <v>0.68077947337300004</v>
      </c>
    </row>
    <row r="164" spans="1:11" ht="14.4" customHeight="1" thickBot="1" x14ac:dyDescent="0.35">
      <c r="A164" s="397" t="s">
        <v>384</v>
      </c>
      <c r="B164" s="381">
        <v>0</v>
      </c>
      <c r="C164" s="381">
        <v>2.7837100000000001</v>
      </c>
      <c r="D164" s="382">
        <v>2.7837100000000001</v>
      </c>
      <c r="E164" s="383" t="s">
        <v>228</v>
      </c>
      <c r="F164" s="381">
        <v>0</v>
      </c>
      <c r="G164" s="382">
        <v>0</v>
      </c>
      <c r="H164" s="384">
        <v>3.5539800000000001</v>
      </c>
      <c r="I164" s="381">
        <v>15.904339999999999</v>
      </c>
      <c r="J164" s="382">
        <v>15.904339999999999</v>
      </c>
      <c r="K164" s="385" t="s">
        <v>228</v>
      </c>
    </row>
    <row r="165" spans="1:11" ht="14.4" customHeight="1" thickBot="1" x14ac:dyDescent="0.35">
      <c r="A165" s="398" t="s">
        <v>385</v>
      </c>
      <c r="B165" s="376">
        <v>0</v>
      </c>
      <c r="C165" s="376">
        <v>7.1000000000000002E-4</v>
      </c>
      <c r="D165" s="377">
        <v>7.1000000000000002E-4</v>
      </c>
      <c r="E165" s="386" t="s">
        <v>228</v>
      </c>
      <c r="F165" s="376">
        <v>0</v>
      </c>
      <c r="G165" s="377">
        <v>0</v>
      </c>
      <c r="H165" s="379">
        <v>-2.0000000000000002E-5</v>
      </c>
      <c r="I165" s="376">
        <v>3.4000000000000002E-4</v>
      </c>
      <c r="J165" s="377">
        <v>3.4000000000000002E-4</v>
      </c>
      <c r="K165" s="387" t="s">
        <v>228</v>
      </c>
    </row>
    <row r="166" spans="1:11" ht="14.4" customHeight="1" thickBot="1" x14ac:dyDescent="0.35">
      <c r="A166" s="398" t="s">
        <v>386</v>
      </c>
      <c r="B166" s="376">
        <v>0</v>
      </c>
      <c r="C166" s="376">
        <v>2.7829999999999999</v>
      </c>
      <c r="D166" s="377">
        <v>2.7829999999999999</v>
      </c>
      <c r="E166" s="386" t="s">
        <v>239</v>
      </c>
      <c r="F166" s="376">
        <v>0</v>
      </c>
      <c r="G166" s="377">
        <v>0</v>
      </c>
      <c r="H166" s="379">
        <v>0</v>
      </c>
      <c r="I166" s="376">
        <v>12.35</v>
      </c>
      <c r="J166" s="377">
        <v>12.35</v>
      </c>
      <c r="K166" s="387" t="s">
        <v>239</v>
      </c>
    </row>
    <row r="167" spans="1:11" ht="14.4" customHeight="1" thickBot="1" x14ac:dyDescent="0.35">
      <c r="A167" s="398" t="s">
        <v>387</v>
      </c>
      <c r="B167" s="376">
        <v>0</v>
      </c>
      <c r="C167" s="376">
        <v>0</v>
      </c>
      <c r="D167" s="377">
        <v>0</v>
      </c>
      <c r="E167" s="378">
        <v>1</v>
      </c>
      <c r="F167" s="376">
        <v>0</v>
      </c>
      <c r="G167" s="377">
        <v>0</v>
      </c>
      <c r="H167" s="379">
        <v>3.5539999999999998</v>
      </c>
      <c r="I167" s="376">
        <v>3.5539999999999998</v>
      </c>
      <c r="J167" s="377">
        <v>3.5539999999999998</v>
      </c>
      <c r="K167" s="387" t="s">
        <v>239</v>
      </c>
    </row>
    <row r="168" spans="1:11" ht="14.4" customHeight="1" thickBot="1" x14ac:dyDescent="0.35">
      <c r="A168" s="397" t="s">
        <v>388</v>
      </c>
      <c r="B168" s="381">
        <v>168</v>
      </c>
      <c r="C168" s="381">
        <v>357.09035</v>
      </c>
      <c r="D168" s="382">
        <v>189.09035</v>
      </c>
      <c r="E168" s="388">
        <v>2.1255377976190002</v>
      </c>
      <c r="F168" s="381">
        <v>294.04401546941898</v>
      </c>
      <c r="G168" s="382">
        <v>171.52567569049401</v>
      </c>
      <c r="H168" s="384">
        <v>-4.82667</v>
      </c>
      <c r="I168" s="381">
        <v>184.27479</v>
      </c>
      <c r="J168" s="382">
        <v>12.749114309505</v>
      </c>
      <c r="K168" s="389">
        <v>0.62669117650899997</v>
      </c>
    </row>
    <row r="169" spans="1:11" ht="14.4" customHeight="1" thickBot="1" x14ac:dyDescent="0.35">
      <c r="A169" s="398" t="s">
        <v>389</v>
      </c>
      <c r="B169" s="376">
        <v>0</v>
      </c>
      <c r="C169" s="376">
        <v>1.7190000000000001</v>
      </c>
      <c r="D169" s="377">
        <v>1.7190000000000001</v>
      </c>
      <c r="E169" s="386" t="s">
        <v>228</v>
      </c>
      <c r="F169" s="376">
        <v>1.674890349697</v>
      </c>
      <c r="G169" s="377">
        <v>0.97701937065599997</v>
      </c>
      <c r="H169" s="379">
        <v>0.13200000000000001</v>
      </c>
      <c r="I169" s="376">
        <v>0.80400000000000005</v>
      </c>
      <c r="J169" s="377">
        <v>-0.17301937065600001</v>
      </c>
      <c r="K169" s="380">
        <v>0.48003142423299999</v>
      </c>
    </row>
    <row r="170" spans="1:11" ht="14.4" customHeight="1" thickBot="1" x14ac:dyDescent="0.35">
      <c r="A170" s="398" t="s">
        <v>390</v>
      </c>
      <c r="B170" s="376">
        <v>168</v>
      </c>
      <c r="C170" s="376">
        <v>355.37135000000001</v>
      </c>
      <c r="D170" s="377">
        <v>187.37135000000001</v>
      </c>
      <c r="E170" s="378">
        <v>2.1153056547609999</v>
      </c>
      <c r="F170" s="376">
        <v>292.36912511972201</v>
      </c>
      <c r="G170" s="377">
        <v>170.54865631983799</v>
      </c>
      <c r="H170" s="379">
        <v>-4.9586699999999997</v>
      </c>
      <c r="I170" s="376">
        <v>183.47078999999999</v>
      </c>
      <c r="J170" s="377">
        <v>12.922133680162</v>
      </c>
      <c r="K170" s="380">
        <v>0.62753134389499998</v>
      </c>
    </row>
    <row r="171" spans="1:11" ht="14.4" customHeight="1" thickBot="1" x14ac:dyDescent="0.35">
      <c r="A171" s="394" t="s">
        <v>391</v>
      </c>
      <c r="B171" s="376">
        <v>3582.4806220491801</v>
      </c>
      <c r="C171" s="376">
        <v>3465.1840499999998</v>
      </c>
      <c r="D171" s="377">
        <v>-117.29657204917901</v>
      </c>
      <c r="E171" s="378">
        <v>0.96725828150199999</v>
      </c>
      <c r="F171" s="376">
        <v>3766.3125080807699</v>
      </c>
      <c r="G171" s="377">
        <v>2197.0156297137801</v>
      </c>
      <c r="H171" s="379">
        <v>332.66937999999999</v>
      </c>
      <c r="I171" s="376">
        <v>2129.0117100000002</v>
      </c>
      <c r="J171" s="377">
        <v>-68.003919713783006</v>
      </c>
      <c r="K171" s="380">
        <v>0.56527749766699997</v>
      </c>
    </row>
    <row r="172" spans="1:11" ht="14.4" customHeight="1" thickBot="1" x14ac:dyDescent="0.35">
      <c r="A172" s="399" t="s">
        <v>392</v>
      </c>
      <c r="B172" s="381">
        <v>3582.4806220491801</v>
      </c>
      <c r="C172" s="381">
        <v>3465.1840499999998</v>
      </c>
      <c r="D172" s="382">
        <v>-117.29657204917901</v>
      </c>
      <c r="E172" s="388">
        <v>0.96725828150199999</v>
      </c>
      <c r="F172" s="381">
        <v>3766.3125080807699</v>
      </c>
      <c r="G172" s="382">
        <v>2197.0156297137801</v>
      </c>
      <c r="H172" s="384">
        <v>332.66937999999999</v>
      </c>
      <c r="I172" s="381">
        <v>2129.0117100000002</v>
      </c>
      <c r="J172" s="382">
        <v>-68.003919713783006</v>
      </c>
      <c r="K172" s="389">
        <v>0.56527749766699997</v>
      </c>
    </row>
    <row r="173" spans="1:11" ht="14.4" customHeight="1" thickBot="1" x14ac:dyDescent="0.35">
      <c r="A173" s="401" t="s">
        <v>41</v>
      </c>
      <c r="B173" s="381">
        <v>3582.4806220491801</v>
      </c>
      <c r="C173" s="381">
        <v>3465.1840499999998</v>
      </c>
      <c r="D173" s="382">
        <v>-117.29657204917901</v>
      </c>
      <c r="E173" s="388">
        <v>0.96725828150199999</v>
      </c>
      <c r="F173" s="381">
        <v>3766.3125080807699</v>
      </c>
      <c r="G173" s="382">
        <v>2197.0156297137801</v>
      </c>
      <c r="H173" s="384">
        <v>332.66937999999999</v>
      </c>
      <c r="I173" s="381">
        <v>2129.0117100000002</v>
      </c>
      <c r="J173" s="382">
        <v>-68.003919713783006</v>
      </c>
      <c r="K173" s="389">
        <v>0.56527749766699997</v>
      </c>
    </row>
    <row r="174" spans="1:11" ht="14.4" customHeight="1" thickBot="1" x14ac:dyDescent="0.35">
      <c r="A174" s="397" t="s">
        <v>393</v>
      </c>
      <c r="B174" s="381">
        <v>50.367290098094003</v>
      </c>
      <c r="C174" s="381">
        <v>43.792749999999998</v>
      </c>
      <c r="D174" s="382">
        <v>-6.5745400980940003</v>
      </c>
      <c r="E174" s="388">
        <v>0.86946805981999997</v>
      </c>
      <c r="F174" s="381">
        <v>50.835875060672997</v>
      </c>
      <c r="G174" s="382">
        <v>29.654260452058999</v>
      </c>
      <c r="H174" s="384">
        <v>3.9180000000000001</v>
      </c>
      <c r="I174" s="381">
        <v>27.425999999999998</v>
      </c>
      <c r="J174" s="382">
        <v>-2.2282604520590001</v>
      </c>
      <c r="K174" s="389">
        <v>0.53950089316299998</v>
      </c>
    </row>
    <row r="175" spans="1:11" ht="14.4" customHeight="1" thickBot="1" x14ac:dyDescent="0.35">
      <c r="A175" s="398" t="s">
        <v>394</v>
      </c>
      <c r="B175" s="376">
        <v>50.367290098094003</v>
      </c>
      <c r="C175" s="376">
        <v>43.792749999999998</v>
      </c>
      <c r="D175" s="377">
        <v>-6.5745400980940003</v>
      </c>
      <c r="E175" s="378">
        <v>0.86946805981999997</v>
      </c>
      <c r="F175" s="376">
        <v>50.835875060672997</v>
      </c>
      <c r="G175" s="377">
        <v>29.654260452058999</v>
      </c>
      <c r="H175" s="379">
        <v>3.9180000000000001</v>
      </c>
      <c r="I175" s="376">
        <v>27.425999999999998</v>
      </c>
      <c r="J175" s="377">
        <v>-2.2282604520590001</v>
      </c>
      <c r="K175" s="380">
        <v>0.53950089316299998</v>
      </c>
    </row>
    <row r="176" spans="1:11" ht="14.4" customHeight="1" thickBot="1" x14ac:dyDescent="0.35">
      <c r="A176" s="397" t="s">
        <v>395</v>
      </c>
      <c r="B176" s="381">
        <v>75.965065872737</v>
      </c>
      <c r="C176" s="381">
        <v>76.467759999999998</v>
      </c>
      <c r="D176" s="382">
        <v>0.50269412726200002</v>
      </c>
      <c r="E176" s="388">
        <v>1.0066174381799999</v>
      </c>
      <c r="F176" s="381">
        <v>89.918518263607993</v>
      </c>
      <c r="G176" s="382">
        <v>52.452468987103998</v>
      </c>
      <c r="H176" s="384">
        <v>7.1584000000000003</v>
      </c>
      <c r="I176" s="381">
        <v>45.429560000000002</v>
      </c>
      <c r="J176" s="382">
        <v>-7.0229089871039996</v>
      </c>
      <c r="K176" s="389">
        <v>0.50523030046799999</v>
      </c>
    </row>
    <row r="177" spans="1:11" ht="14.4" customHeight="1" thickBot="1" x14ac:dyDescent="0.35">
      <c r="A177" s="398" t="s">
        <v>396</v>
      </c>
      <c r="B177" s="376">
        <v>29.767342166795999</v>
      </c>
      <c r="C177" s="376">
        <v>35.89</v>
      </c>
      <c r="D177" s="377">
        <v>6.1226578332030002</v>
      </c>
      <c r="E177" s="378">
        <v>1.205683725436</v>
      </c>
      <c r="F177" s="376">
        <v>41.876389848820999</v>
      </c>
      <c r="G177" s="377">
        <v>24.427894078479</v>
      </c>
      <c r="H177" s="379">
        <v>4.8099999999999996</v>
      </c>
      <c r="I177" s="376">
        <v>21.46</v>
      </c>
      <c r="J177" s="377">
        <v>-2.967894078479</v>
      </c>
      <c r="K177" s="380">
        <v>0.51246060315700004</v>
      </c>
    </row>
    <row r="178" spans="1:11" ht="14.4" customHeight="1" thickBot="1" x14ac:dyDescent="0.35">
      <c r="A178" s="398" t="s">
        <v>397</v>
      </c>
      <c r="B178" s="376">
        <v>2.4363767074039999</v>
      </c>
      <c r="C178" s="376">
        <v>5.3600000000000002E-2</v>
      </c>
      <c r="D178" s="377">
        <v>-2.382776707404</v>
      </c>
      <c r="E178" s="378">
        <v>2.1999881971000002E-2</v>
      </c>
      <c r="F178" s="376">
        <v>0</v>
      </c>
      <c r="G178" s="377">
        <v>0</v>
      </c>
      <c r="H178" s="379">
        <v>0</v>
      </c>
      <c r="I178" s="376">
        <v>0</v>
      </c>
      <c r="J178" s="377">
        <v>0</v>
      </c>
      <c r="K178" s="380">
        <v>7</v>
      </c>
    </row>
    <row r="179" spans="1:11" ht="14.4" customHeight="1" thickBot="1" x14ac:dyDescent="0.35">
      <c r="A179" s="398" t="s">
        <v>398</v>
      </c>
      <c r="B179" s="376">
        <v>43.761346998534997</v>
      </c>
      <c r="C179" s="376">
        <v>40.524160000000002</v>
      </c>
      <c r="D179" s="377">
        <v>-3.2371869985349999</v>
      </c>
      <c r="E179" s="378">
        <v>0.92602634012499996</v>
      </c>
      <c r="F179" s="376">
        <v>48.042128414785999</v>
      </c>
      <c r="G179" s="377">
        <v>28.024574908624999</v>
      </c>
      <c r="H179" s="379">
        <v>2.3483999999999998</v>
      </c>
      <c r="I179" s="376">
        <v>23.969560000000001</v>
      </c>
      <c r="J179" s="377">
        <v>-4.055014908625</v>
      </c>
      <c r="K179" s="380">
        <v>0.49892793660200002</v>
      </c>
    </row>
    <row r="180" spans="1:11" ht="14.4" customHeight="1" thickBot="1" x14ac:dyDescent="0.35">
      <c r="A180" s="397" t="s">
        <v>399</v>
      </c>
      <c r="B180" s="381">
        <v>181.31590996225</v>
      </c>
      <c r="C180" s="381">
        <v>167.77928</v>
      </c>
      <c r="D180" s="382">
        <v>-13.536629962249</v>
      </c>
      <c r="E180" s="388">
        <v>0.92534229365099996</v>
      </c>
      <c r="F180" s="381">
        <v>174.76401946244701</v>
      </c>
      <c r="G180" s="382">
        <v>101.945678019761</v>
      </c>
      <c r="H180" s="384">
        <v>7.3785999999999996</v>
      </c>
      <c r="I180" s="381">
        <v>97.335899999999995</v>
      </c>
      <c r="J180" s="382">
        <v>-4.6097780197600002</v>
      </c>
      <c r="K180" s="389">
        <v>0.55695617610100001</v>
      </c>
    </row>
    <row r="181" spans="1:11" ht="14.4" customHeight="1" thickBot="1" x14ac:dyDescent="0.35">
      <c r="A181" s="398" t="s">
        <v>400</v>
      </c>
      <c r="B181" s="376">
        <v>181.31590996225</v>
      </c>
      <c r="C181" s="376">
        <v>167.77928</v>
      </c>
      <c r="D181" s="377">
        <v>-13.536629962249</v>
      </c>
      <c r="E181" s="378">
        <v>0.92534229365099996</v>
      </c>
      <c r="F181" s="376">
        <v>174.76401946244701</v>
      </c>
      <c r="G181" s="377">
        <v>101.945678019761</v>
      </c>
      <c r="H181" s="379">
        <v>7.3785999999999996</v>
      </c>
      <c r="I181" s="376">
        <v>97.335899999999995</v>
      </c>
      <c r="J181" s="377">
        <v>-4.6097780197600002</v>
      </c>
      <c r="K181" s="380">
        <v>0.55695617610100001</v>
      </c>
    </row>
    <row r="182" spans="1:11" ht="14.4" customHeight="1" thickBot="1" x14ac:dyDescent="0.35">
      <c r="A182" s="397" t="s">
        <v>401</v>
      </c>
      <c r="B182" s="381">
        <v>0</v>
      </c>
      <c r="C182" s="381">
        <v>5.6959999999999997</v>
      </c>
      <c r="D182" s="382">
        <v>5.6959999999999997</v>
      </c>
      <c r="E182" s="383" t="s">
        <v>228</v>
      </c>
      <c r="F182" s="381">
        <v>0</v>
      </c>
      <c r="G182" s="382">
        <v>0</v>
      </c>
      <c r="H182" s="384">
        <v>0.11</v>
      </c>
      <c r="I182" s="381">
        <v>3.698</v>
      </c>
      <c r="J182" s="382">
        <v>3.698</v>
      </c>
      <c r="K182" s="385" t="s">
        <v>239</v>
      </c>
    </row>
    <row r="183" spans="1:11" ht="14.4" customHeight="1" thickBot="1" x14ac:dyDescent="0.35">
      <c r="A183" s="398" t="s">
        <v>402</v>
      </c>
      <c r="B183" s="376">
        <v>0</v>
      </c>
      <c r="C183" s="376">
        <v>5.6959999999999997</v>
      </c>
      <c r="D183" s="377">
        <v>5.6959999999999997</v>
      </c>
      <c r="E183" s="386" t="s">
        <v>228</v>
      </c>
      <c r="F183" s="376">
        <v>0</v>
      </c>
      <c r="G183" s="377">
        <v>0</v>
      </c>
      <c r="H183" s="379">
        <v>0.11</v>
      </c>
      <c r="I183" s="376">
        <v>3.698</v>
      </c>
      <c r="J183" s="377">
        <v>3.698</v>
      </c>
      <c r="K183" s="387" t="s">
        <v>239</v>
      </c>
    </row>
    <row r="184" spans="1:11" ht="14.4" customHeight="1" thickBot="1" x14ac:dyDescent="0.35">
      <c r="A184" s="397" t="s">
        <v>403</v>
      </c>
      <c r="B184" s="381">
        <v>250</v>
      </c>
      <c r="C184" s="381">
        <v>228.59584000000001</v>
      </c>
      <c r="D184" s="382">
        <v>-21.404159999998999</v>
      </c>
      <c r="E184" s="388">
        <v>0.91438335999999998</v>
      </c>
      <c r="F184" s="381">
        <v>470.75036372250798</v>
      </c>
      <c r="G184" s="382">
        <v>274.60437883813</v>
      </c>
      <c r="H184" s="384">
        <v>28.492470000000001</v>
      </c>
      <c r="I184" s="381">
        <v>244.88902999999999</v>
      </c>
      <c r="J184" s="382">
        <v>-29.715348838129</v>
      </c>
      <c r="K184" s="389">
        <v>0.52020996449900003</v>
      </c>
    </row>
    <row r="185" spans="1:11" ht="14.4" customHeight="1" thickBot="1" x14ac:dyDescent="0.35">
      <c r="A185" s="398" t="s">
        <v>404</v>
      </c>
      <c r="B185" s="376">
        <v>250</v>
      </c>
      <c r="C185" s="376">
        <v>228.59584000000001</v>
      </c>
      <c r="D185" s="377">
        <v>-21.404159999998999</v>
      </c>
      <c r="E185" s="378">
        <v>0.91438335999999998</v>
      </c>
      <c r="F185" s="376">
        <v>470.75036372250798</v>
      </c>
      <c r="G185" s="377">
        <v>274.60437883813</v>
      </c>
      <c r="H185" s="379">
        <v>28.492470000000001</v>
      </c>
      <c r="I185" s="376">
        <v>244.88902999999999</v>
      </c>
      <c r="J185" s="377">
        <v>-29.715348838129</v>
      </c>
      <c r="K185" s="380">
        <v>0.52020996449900003</v>
      </c>
    </row>
    <row r="186" spans="1:11" ht="14.4" customHeight="1" thickBot="1" x14ac:dyDescent="0.35">
      <c r="A186" s="397" t="s">
        <v>405</v>
      </c>
      <c r="B186" s="381">
        <v>3024.8323561161001</v>
      </c>
      <c r="C186" s="381">
        <v>2942.8524200000002</v>
      </c>
      <c r="D186" s="382">
        <v>-81.979936116098003</v>
      </c>
      <c r="E186" s="388">
        <v>0.97289769267600001</v>
      </c>
      <c r="F186" s="381">
        <v>2980.0437315715299</v>
      </c>
      <c r="G186" s="382">
        <v>1738.35884341673</v>
      </c>
      <c r="H186" s="384">
        <v>285.61191000000002</v>
      </c>
      <c r="I186" s="381">
        <v>1710.2332200000001</v>
      </c>
      <c r="J186" s="382">
        <v>-28.125623416728001</v>
      </c>
      <c r="K186" s="389">
        <v>0.57389534317199997</v>
      </c>
    </row>
    <row r="187" spans="1:11" ht="14.4" customHeight="1" thickBot="1" x14ac:dyDescent="0.35">
      <c r="A187" s="398" t="s">
        <v>406</v>
      </c>
      <c r="B187" s="376">
        <v>3024.8323561161001</v>
      </c>
      <c r="C187" s="376">
        <v>2942.8524200000002</v>
      </c>
      <c r="D187" s="377">
        <v>-81.979936116098003</v>
      </c>
      <c r="E187" s="378">
        <v>0.97289769267600001</v>
      </c>
      <c r="F187" s="376">
        <v>2980.0437315715299</v>
      </c>
      <c r="G187" s="377">
        <v>1738.35884341673</v>
      </c>
      <c r="H187" s="379">
        <v>285.61191000000002</v>
      </c>
      <c r="I187" s="376">
        <v>1710.2332200000001</v>
      </c>
      <c r="J187" s="377">
        <v>-28.125623416728001</v>
      </c>
      <c r="K187" s="380">
        <v>0.57389534317199997</v>
      </c>
    </row>
    <row r="188" spans="1:11" ht="14.4" customHeight="1" thickBot="1" x14ac:dyDescent="0.35">
      <c r="A188" s="402"/>
      <c r="B188" s="376">
        <v>-13694.4005041372</v>
      </c>
      <c r="C188" s="376">
        <v>-12123.70984</v>
      </c>
      <c r="D188" s="377">
        <v>1570.69066413724</v>
      </c>
      <c r="E188" s="378">
        <v>0.88530416766499997</v>
      </c>
      <c r="F188" s="376">
        <v>-12690.1004963042</v>
      </c>
      <c r="G188" s="377">
        <v>-7402.5586228441198</v>
      </c>
      <c r="H188" s="379">
        <v>-2625.10329</v>
      </c>
      <c r="I188" s="376">
        <v>-7559.9222200000104</v>
      </c>
      <c r="J188" s="377">
        <v>-157.36359715588301</v>
      </c>
      <c r="K188" s="380">
        <v>0.59573383380199996</v>
      </c>
    </row>
    <row r="189" spans="1:11" ht="14.4" customHeight="1" thickBot="1" x14ac:dyDescent="0.35">
      <c r="A189" s="403" t="s">
        <v>53</v>
      </c>
      <c r="B189" s="390">
        <v>-13694.4005041372</v>
      </c>
      <c r="C189" s="390">
        <v>-12123.70984</v>
      </c>
      <c r="D189" s="391">
        <v>1570.69066413724</v>
      </c>
      <c r="E189" s="392">
        <v>-0.94321236664700003</v>
      </c>
      <c r="F189" s="390">
        <v>-12690.1004963042</v>
      </c>
      <c r="G189" s="391">
        <v>-7402.5586228441198</v>
      </c>
      <c r="H189" s="390">
        <v>-2625.10329</v>
      </c>
      <c r="I189" s="390">
        <v>-7559.9222200000004</v>
      </c>
      <c r="J189" s="391">
        <v>-157.363597155885</v>
      </c>
      <c r="K189" s="393">
        <v>0.59573383380199996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407</v>
      </c>
      <c r="B5" s="405" t="s">
        <v>408</v>
      </c>
      <c r="C5" s="406" t="s">
        <v>409</v>
      </c>
      <c r="D5" s="406" t="s">
        <v>409</v>
      </c>
      <c r="E5" s="406"/>
      <c r="F5" s="406" t="s">
        <v>409</v>
      </c>
      <c r="G5" s="406" t="s">
        <v>409</v>
      </c>
      <c r="H5" s="406" t="s">
        <v>409</v>
      </c>
      <c r="I5" s="407" t="s">
        <v>409</v>
      </c>
      <c r="J5" s="408" t="s">
        <v>56</v>
      </c>
    </row>
    <row r="6" spans="1:10" ht="14.4" customHeight="1" x14ac:dyDescent="0.3">
      <c r="A6" s="404" t="s">
        <v>407</v>
      </c>
      <c r="B6" s="405" t="s">
        <v>236</v>
      </c>
      <c r="C6" s="406">
        <v>144.17509999999999</v>
      </c>
      <c r="D6" s="406">
        <v>147.62745000000001</v>
      </c>
      <c r="E6" s="406"/>
      <c r="F6" s="406">
        <v>170.04552999999999</v>
      </c>
      <c r="G6" s="406">
        <v>156.34586233079801</v>
      </c>
      <c r="H6" s="406">
        <v>13.699667669201972</v>
      </c>
      <c r="I6" s="407">
        <v>1.0876241140313396</v>
      </c>
      <c r="J6" s="408" t="s">
        <v>1</v>
      </c>
    </row>
    <row r="7" spans="1:10" ht="14.4" customHeight="1" x14ac:dyDescent="0.3">
      <c r="A7" s="404" t="s">
        <v>407</v>
      </c>
      <c r="B7" s="405" t="s">
        <v>237</v>
      </c>
      <c r="C7" s="406">
        <v>0.98872000000000004</v>
      </c>
      <c r="D7" s="406">
        <v>1.10371</v>
      </c>
      <c r="E7" s="406"/>
      <c r="F7" s="406">
        <v>0.92672999999999994</v>
      </c>
      <c r="G7" s="406">
        <v>1.1666667719921668</v>
      </c>
      <c r="H7" s="406">
        <v>-0.2399367719921669</v>
      </c>
      <c r="I7" s="407">
        <v>0.79433992828778544</v>
      </c>
      <c r="J7" s="408" t="s">
        <v>1</v>
      </c>
    </row>
    <row r="8" spans="1:10" ht="14.4" customHeight="1" x14ac:dyDescent="0.3">
      <c r="A8" s="404" t="s">
        <v>407</v>
      </c>
      <c r="B8" s="405" t="s">
        <v>238</v>
      </c>
      <c r="C8" s="406" t="s">
        <v>409</v>
      </c>
      <c r="D8" s="406">
        <v>0.10105</v>
      </c>
      <c r="E8" s="406"/>
      <c r="F8" s="406">
        <v>0</v>
      </c>
      <c r="G8" s="406">
        <v>5.8943899161583338E-2</v>
      </c>
      <c r="H8" s="406">
        <v>-5.8943899161583338E-2</v>
      </c>
      <c r="I8" s="407">
        <v>0</v>
      </c>
      <c r="J8" s="408" t="s">
        <v>1</v>
      </c>
    </row>
    <row r="9" spans="1:10" ht="14.4" customHeight="1" x14ac:dyDescent="0.3">
      <c r="A9" s="404" t="s">
        <v>407</v>
      </c>
      <c r="B9" s="405" t="s">
        <v>240</v>
      </c>
      <c r="C9" s="406">
        <v>29.21</v>
      </c>
      <c r="D9" s="406">
        <v>38.567099999999996</v>
      </c>
      <c r="E9" s="406"/>
      <c r="F9" s="406">
        <v>24.425999999999998</v>
      </c>
      <c r="G9" s="406">
        <v>32.083336229799748</v>
      </c>
      <c r="H9" s="406">
        <v>-7.6573362297997498</v>
      </c>
      <c r="I9" s="407">
        <v>0.76132980139741713</v>
      </c>
      <c r="J9" s="408" t="s">
        <v>1</v>
      </c>
    </row>
    <row r="10" spans="1:10" ht="14.4" customHeight="1" x14ac:dyDescent="0.3">
      <c r="A10" s="404" t="s">
        <v>407</v>
      </c>
      <c r="B10" s="405" t="s">
        <v>410</v>
      </c>
      <c r="C10" s="406">
        <v>174.37381999999999</v>
      </c>
      <c r="D10" s="406">
        <v>187.39931000000001</v>
      </c>
      <c r="E10" s="406"/>
      <c r="F10" s="406">
        <v>195.39825999999996</v>
      </c>
      <c r="G10" s="406">
        <v>189.65480923175153</v>
      </c>
      <c r="H10" s="406">
        <v>5.7434507682484366</v>
      </c>
      <c r="I10" s="407">
        <v>1.0302837074973941</v>
      </c>
      <c r="J10" s="408" t="s">
        <v>411</v>
      </c>
    </row>
    <row r="12" spans="1:10" ht="14.4" customHeight="1" x14ac:dyDescent="0.3">
      <c r="A12" s="404" t="s">
        <v>407</v>
      </c>
      <c r="B12" s="405" t="s">
        <v>408</v>
      </c>
      <c r="C12" s="406" t="s">
        <v>409</v>
      </c>
      <c r="D12" s="406" t="s">
        <v>409</v>
      </c>
      <c r="E12" s="406"/>
      <c r="F12" s="406" t="s">
        <v>409</v>
      </c>
      <c r="G12" s="406" t="s">
        <v>409</v>
      </c>
      <c r="H12" s="406" t="s">
        <v>409</v>
      </c>
      <c r="I12" s="407" t="s">
        <v>409</v>
      </c>
      <c r="J12" s="408" t="s">
        <v>56</v>
      </c>
    </row>
    <row r="13" spans="1:10" ht="14.4" customHeight="1" x14ac:dyDescent="0.3">
      <c r="A13" s="404" t="s">
        <v>412</v>
      </c>
      <c r="B13" s="405" t="s">
        <v>413</v>
      </c>
      <c r="C13" s="406" t="s">
        <v>409</v>
      </c>
      <c r="D13" s="406" t="s">
        <v>409</v>
      </c>
      <c r="E13" s="406"/>
      <c r="F13" s="406" t="s">
        <v>409</v>
      </c>
      <c r="G13" s="406" t="s">
        <v>409</v>
      </c>
      <c r="H13" s="406" t="s">
        <v>409</v>
      </c>
      <c r="I13" s="407" t="s">
        <v>409</v>
      </c>
      <c r="J13" s="408" t="s">
        <v>0</v>
      </c>
    </row>
    <row r="14" spans="1:10" ht="14.4" customHeight="1" x14ac:dyDescent="0.3">
      <c r="A14" s="404" t="s">
        <v>412</v>
      </c>
      <c r="B14" s="405" t="s">
        <v>236</v>
      </c>
      <c r="C14" s="406">
        <v>144.17509999999999</v>
      </c>
      <c r="D14" s="406">
        <v>147.62745000000001</v>
      </c>
      <c r="E14" s="406"/>
      <c r="F14" s="406">
        <v>170.04552999999999</v>
      </c>
      <c r="G14" s="406">
        <v>156.34586233079801</v>
      </c>
      <c r="H14" s="406">
        <v>13.699667669201972</v>
      </c>
      <c r="I14" s="407">
        <v>1.0876241140313396</v>
      </c>
      <c r="J14" s="408" t="s">
        <v>1</v>
      </c>
    </row>
    <row r="15" spans="1:10" ht="14.4" customHeight="1" x14ac:dyDescent="0.3">
      <c r="A15" s="404" t="s">
        <v>412</v>
      </c>
      <c r="B15" s="405" t="s">
        <v>237</v>
      </c>
      <c r="C15" s="406">
        <v>0.98872000000000004</v>
      </c>
      <c r="D15" s="406">
        <v>1.10371</v>
      </c>
      <c r="E15" s="406"/>
      <c r="F15" s="406">
        <v>0.92672999999999994</v>
      </c>
      <c r="G15" s="406">
        <v>1.1666667719921668</v>
      </c>
      <c r="H15" s="406">
        <v>-0.2399367719921669</v>
      </c>
      <c r="I15" s="407">
        <v>0.79433992828778544</v>
      </c>
      <c r="J15" s="408" t="s">
        <v>1</v>
      </c>
    </row>
    <row r="16" spans="1:10" ht="14.4" customHeight="1" x14ac:dyDescent="0.3">
      <c r="A16" s="404" t="s">
        <v>412</v>
      </c>
      <c r="B16" s="405" t="s">
        <v>238</v>
      </c>
      <c r="C16" s="406" t="s">
        <v>409</v>
      </c>
      <c r="D16" s="406">
        <v>0.10105</v>
      </c>
      <c r="E16" s="406"/>
      <c r="F16" s="406">
        <v>0</v>
      </c>
      <c r="G16" s="406">
        <v>5.8943899161583338E-2</v>
      </c>
      <c r="H16" s="406">
        <v>-5.8943899161583338E-2</v>
      </c>
      <c r="I16" s="407">
        <v>0</v>
      </c>
      <c r="J16" s="408" t="s">
        <v>1</v>
      </c>
    </row>
    <row r="17" spans="1:10" ht="14.4" customHeight="1" x14ac:dyDescent="0.3">
      <c r="A17" s="404" t="s">
        <v>412</v>
      </c>
      <c r="B17" s="405" t="s">
        <v>240</v>
      </c>
      <c r="C17" s="406">
        <v>29.21</v>
      </c>
      <c r="D17" s="406">
        <v>38.567099999999996</v>
      </c>
      <c r="E17" s="406"/>
      <c r="F17" s="406">
        <v>24.425999999999998</v>
      </c>
      <c r="G17" s="406">
        <v>32.083336229799748</v>
      </c>
      <c r="H17" s="406">
        <v>-7.6573362297997498</v>
      </c>
      <c r="I17" s="407">
        <v>0.76132980139741713</v>
      </c>
      <c r="J17" s="408" t="s">
        <v>1</v>
      </c>
    </row>
    <row r="18" spans="1:10" ht="14.4" customHeight="1" x14ac:dyDescent="0.3">
      <c r="A18" s="404" t="s">
        <v>412</v>
      </c>
      <c r="B18" s="405" t="s">
        <v>414</v>
      </c>
      <c r="C18" s="406">
        <v>174.37381999999999</v>
      </c>
      <c r="D18" s="406">
        <v>187.39931000000001</v>
      </c>
      <c r="E18" s="406"/>
      <c r="F18" s="406">
        <v>195.39825999999996</v>
      </c>
      <c r="G18" s="406">
        <v>189.65480923175153</v>
      </c>
      <c r="H18" s="406">
        <v>5.7434507682484366</v>
      </c>
      <c r="I18" s="407">
        <v>1.0302837074973941</v>
      </c>
      <c r="J18" s="408" t="s">
        <v>415</v>
      </c>
    </row>
    <row r="19" spans="1:10" ht="14.4" customHeight="1" x14ac:dyDescent="0.3">
      <c r="A19" s="404" t="s">
        <v>409</v>
      </c>
      <c r="B19" s="405" t="s">
        <v>409</v>
      </c>
      <c r="C19" s="406" t="s">
        <v>409</v>
      </c>
      <c r="D19" s="406" t="s">
        <v>409</v>
      </c>
      <c r="E19" s="406"/>
      <c r="F19" s="406" t="s">
        <v>409</v>
      </c>
      <c r="G19" s="406" t="s">
        <v>409</v>
      </c>
      <c r="H19" s="406" t="s">
        <v>409</v>
      </c>
      <c r="I19" s="407" t="s">
        <v>409</v>
      </c>
      <c r="J19" s="408" t="s">
        <v>416</v>
      </c>
    </row>
    <row r="20" spans="1:10" ht="14.4" customHeight="1" x14ac:dyDescent="0.3">
      <c r="A20" s="404" t="s">
        <v>407</v>
      </c>
      <c r="B20" s="405" t="s">
        <v>410</v>
      </c>
      <c r="C20" s="406">
        <v>174.37381999999999</v>
      </c>
      <c r="D20" s="406">
        <v>187.39931000000001</v>
      </c>
      <c r="E20" s="406"/>
      <c r="F20" s="406">
        <v>195.39825999999996</v>
      </c>
      <c r="G20" s="406">
        <v>189.65480923175153</v>
      </c>
      <c r="H20" s="406">
        <v>5.7434507682484366</v>
      </c>
      <c r="I20" s="407">
        <v>1.0302837074973941</v>
      </c>
      <c r="J20" s="408" t="s">
        <v>411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116.71960326924329</v>
      </c>
      <c r="M3" s="84">
        <f>SUBTOTAL(9,M5:M1048576)</f>
        <v>1464</v>
      </c>
      <c r="N3" s="85">
        <f>SUBTOTAL(9,N5:N1048576)</f>
        <v>170877.49918617218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407</v>
      </c>
      <c r="B5" s="417" t="s">
        <v>408</v>
      </c>
      <c r="C5" s="418" t="s">
        <v>412</v>
      </c>
      <c r="D5" s="419" t="s">
        <v>672</v>
      </c>
      <c r="E5" s="418" t="s">
        <v>417</v>
      </c>
      <c r="F5" s="419" t="s">
        <v>673</v>
      </c>
      <c r="G5" s="418" t="s">
        <v>418</v>
      </c>
      <c r="H5" s="418" t="s">
        <v>419</v>
      </c>
      <c r="I5" s="418" t="s">
        <v>419</v>
      </c>
      <c r="J5" s="418" t="s">
        <v>420</v>
      </c>
      <c r="K5" s="418" t="s">
        <v>421</v>
      </c>
      <c r="L5" s="420">
        <v>92.94999999999996</v>
      </c>
      <c r="M5" s="420">
        <v>2</v>
      </c>
      <c r="N5" s="421">
        <v>185.89999999999992</v>
      </c>
    </row>
    <row r="6" spans="1:14" ht="14.4" customHeight="1" x14ac:dyDescent="0.3">
      <c r="A6" s="422" t="s">
        <v>407</v>
      </c>
      <c r="B6" s="423" t="s">
        <v>408</v>
      </c>
      <c r="C6" s="424" t="s">
        <v>412</v>
      </c>
      <c r="D6" s="425" t="s">
        <v>672</v>
      </c>
      <c r="E6" s="424" t="s">
        <v>417</v>
      </c>
      <c r="F6" s="425" t="s">
        <v>673</v>
      </c>
      <c r="G6" s="424" t="s">
        <v>418</v>
      </c>
      <c r="H6" s="424" t="s">
        <v>422</v>
      </c>
      <c r="I6" s="424" t="s">
        <v>423</v>
      </c>
      <c r="J6" s="424" t="s">
        <v>424</v>
      </c>
      <c r="K6" s="424" t="s">
        <v>425</v>
      </c>
      <c r="L6" s="426">
        <v>87.030000000000015</v>
      </c>
      <c r="M6" s="426">
        <v>6</v>
      </c>
      <c r="N6" s="427">
        <v>522.18000000000006</v>
      </c>
    </row>
    <row r="7" spans="1:14" ht="14.4" customHeight="1" x14ac:dyDescent="0.3">
      <c r="A7" s="422" t="s">
        <v>407</v>
      </c>
      <c r="B7" s="423" t="s">
        <v>408</v>
      </c>
      <c r="C7" s="424" t="s">
        <v>412</v>
      </c>
      <c r="D7" s="425" t="s">
        <v>672</v>
      </c>
      <c r="E7" s="424" t="s">
        <v>417</v>
      </c>
      <c r="F7" s="425" t="s">
        <v>673</v>
      </c>
      <c r="G7" s="424" t="s">
        <v>418</v>
      </c>
      <c r="H7" s="424" t="s">
        <v>426</v>
      </c>
      <c r="I7" s="424" t="s">
        <v>427</v>
      </c>
      <c r="J7" s="424" t="s">
        <v>428</v>
      </c>
      <c r="K7" s="424" t="s">
        <v>429</v>
      </c>
      <c r="L7" s="426">
        <v>96.820000000000022</v>
      </c>
      <c r="M7" s="426">
        <v>2</v>
      </c>
      <c r="N7" s="427">
        <v>193.64000000000004</v>
      </c>
    </row>
    <row r="8" spans="1:14" ht="14.4" customHeight="1" x14ac:dyDescent="0.3">
      <c r="A8" s="422" t="s">
        <v>407</v>
      </c>
      <c r="B8" s="423" t="s">
        <v>408</v>
      </c>
      <c r="C8" s="424" t="s">
        <v>412</v>
      </c>
      <c r="D8" s="425" t="s">
        <v>672</v>
      </c>
      <c r="E8" s="424" t="s">
        <v>417</v>
      </c>
      <c r="F8" s="425" t="s">
        <v>673</v>
      </c>
      <c r="G8" s="424" t="s">
        <v>418</v>
      </c>
      <c r="H8" s="424" t="s">
        <v>430</v>
      </c>
      <c r="I8" s="424" t="s">
        <v>431</v>
      </c>
      <c r="J8" s="424" t="s">
        <v>428</v>
      </c>
      <c r="K8" s="424" t="s">
        <v>432</v>
      </c>
      <c r="L8" s="426">
        <v>100.76000000000002</v>
      </c>
      <c r="M8" s="426">
        <v>4</v>
      </c>
      <c r="N8" s="427">
        <v>403.04000000000008</v>
      </c>
    </row>
    <row r="9" spans="1:14" ht="14.4" customHeight="1" x14ac:dyDescent="0.3">
      <c r="A9" s="422" t="s">
        <v>407</v>
      </c>
      <c r="B9" s="423" t="s">
        <v>408</v>
      </c>
      <c r="C9" s="424" t="s">
        <v>412</v>
      </c>
      <c r="D9" s="425" t="s">
        <v>672</v>
      </c>
      <c r="E9" s="424" t="s">
        <v>417</v>
      </c>
      <c r="F9" s="425" t="s">
        <v>673</v>
      </c>
      <c r="G9" s="424" t="s">
        <v>418</v>
      </c>
      <c r="H9" s="424" t="s">
        <v>433</v>
      </c>
      <c r="I9" s="424" t="s">
        <v>434</v>
      </c>
      <c r="J9" s="424" t="s">
        <v>435</v>
      </c>
      <c r="K9" s="424" t="s">
        <v>436</v>
      </c>
      <c r="L9" s="426">
        <v>43.619999999999976</v>
      </c>
      <c r="M9" s="426">
        <v>2</v>
      </c>
      <c r="N9" s="427">
        <v>87.239999999999952</v>
      </c>
    </row>
    <row r="10" spans="1:14" ht="14.4" customHeight="1" x14ac:dyDescent="0.3">
      <c r="A10" s="422" t="s">
        <v>407</v>
      </c>
      <c r="B10" s="423" t="s">
        <v>408</v>
      </c>
      <c r="C10" s="424" t="s">
        <v>412</v>
      </c>
      <c r="D10" s="425" t="s">
        <v>672</v>
      </c>
      <c r="E10" s="424" t="s">
        <v>417</v>
      </c>
      <c r="F10" s="425" t="s">
        <v>673</v>
      </c>
      <c r="G10" s="424" t="s">
        <v>418</v>
      </c>
      <c r="H10" s="424" t="s">
        <v>437</v>
      </c>
      <c r="I10" s="424" t="s">
        <v>438</v>
      </c>
      <c r="J10" s="424" t="s">
        <v>439</v>
      </c>
      <c r="K10" s="424" t="s">
        <v>440</v>
      </c>
      <c r="L10" s="426">
        <v>72.335151212201637</v>
      </c>
      <c r="M10" s="426">
        <v>2</v>
      </c>
      <c r="N10" s="427">
        <v>144.67030242440327</v>
      </c>
    </row>
    <row r="11" spans="1:14" ht="14.4" customHeight="1" x14ac:dyDescent="0.3">
      <c r="A11" s="422" t="s">
        <v>407</v>
      </c>
      <c r="B11" s="423" t="s">
        <v>408</v>
      </c>
      <c r="C11" s="424" t="s">
        <v>412</v>
      </c>
      <c r="D11" s="425" t="s">
        <v>672</v>
      </c>
      <c r="E11" s="424" t="s">
        <v>417</v>
      </c>
      <c r="F11" s="425" t="s">
        <v>673</v>
      </c>
      <c r="G11" s="424" t="s">
        <v>418</v>
      </c>
      <c r="H11" s="424" t="s">
        <v>441</v>
      </c>
      <c r="I11" s="424" t="s">
        <v>442</v>
      </c>
      <c r="J11" s="424" t="s">
        <v>443</v>
      </c>
      <c r="K11" s="424" t="s">
        <v>444</v>
      </c>
      <c r="L11" s="426">
        <v>59.389999999999979</v>
      </c>
      <c r="M11" s="426">
        <v>1</v>
      </c>
      <c r="N11" s="427">
        <v>59.389999999999979</v>
      </c>
    </row>
    <row r="12" spans="1:14" ht="14.4" customHeight="1" x14ac:dyDescent="0.3">
      <c r="A12" s="422" t="s">
        <v>407</v>
      </c>
      <c r="B12" s="423" t="s">
        <v>408</v>
      </c>
      <c r="C12" s="424" t="s">
        <v>412</v>
      </c>
      <c r="D12" s="425" t="s">
        <v>672</v>
      </c>
      <c r="E12" s="424" t="s">
        <v>417</v>
      </c>
      <c r="F12" s="425" t="s">
        <v>673</v>
      </c>
      <c r="G12" s="424" t="s">
        <v>418</v>
      </c>
      <c r="H12" s="424" t="s">
        <v>445</v>
      </c>
      <c r="I12" s="424" t="s">
        <v>446</v>
      </c>
      <c r="J12" s="424" t="s">
        <v>447</v>
      </c>
      <c r="K12" s="424" t="s">
        <v>448</v>
      </c>
      <c r="L12" s="426">
        <v>38.350000000000016</v>
      </c>
      <c r="M12" s="426">
        <v>1</v>
      </c>
      <c r="N12" s="427">
        <v>38.350000000000016</v>
      </c>
    </row>
    <row r="13" spans="1:14" ht="14.4" customHeight="1" x14ac:dyDescent="0.3">
      <c r="A13" s="422" t="s">
        <v>407</v>
      </c>
      <c r="B13" s="423" t="s">
        <v>408</v>
      </c>
      <c r="C13" s="424" t="s">
        <v>412</v>
      </c>
      <c r="D13" s="425" t="s">
        <v>672</v>
      </c>
      <c r="E13" s="424" t="s">
        <v>417</v>
      </c>
      <c r="F13" s="425" t="s">
        <v>673</v>
      </c>
      <c r="G13" s="424" t="s">
        <v>418</v>
      </c>
      <c r="H13" s="424" t="s">
        <v>449</v>
      </c>
      <c r="I13" s="424" t="s">
        <v>450</v>
      </c>
      <c r="J13" s="424" t="s">
        <v>451</v>
      </c>
      <c r="K13" s="424" t="s">
        <v>452</v>
      </c>
      <c r="L13" s="426">
        <v>88.720000000000041</v>
      </c>
      <c r="M13" s="426">
        <v>1</v>
      </c>
      <c r="N13" s="427">
        <v>88.720000000000041</v>
      </c>
    </row>
    <row r="14" spans="1:14" ht="14.4" customHeight="1" x14ac:dyDescent="0.3">
      <c r="A14" s="422" t="s">
        <v>407</v>
      </c>
      <c r="B14" s="423" t="s">
        <v>408</v>
      </c>
      <c r="C14" s="424" t="s">
        <v>412</v>
      </c>
      <c r="D14" s="425" t="s">
        <v>672</v>
      </c>
      <c r="E14" s="424" t="s">
        <v>417</v>
      </c>
      <c r="F14" s="425" t="s">
        <v>673</v>
      </c>
      <c r="G14" s="424" t="s">
        <v>418</v>
      </c>
      <c r="H14" s="424" t="s">
        <v>453</v>
      </c>
      <c r="I14" s="424" t="s">
        <v>454</v>
      </c>
      <c r="J14" s="424" t="s">
        <v>455</v>
      </c>
      <c r="K14" s="424" t="s">
        <v>456</v>
      </c>
      <c r="L14" s="426">
        <v>117.40963070577219</v>
      </c>
      <c r="M14" s="426">
        <v>9</v>
      </c>
      <c r="N14" s="427">
        <v>1056.6866763519497</v>
      </c>
    </row>
    <row r="15" spans="1:14" ht="14.4" customHeight="1" x14ac:dyDescent="0.3">
      <c r="A15" s="422" t="s">
        <v>407</v>
      </c>
      <c r="B15" s="423" t="s">
        <v>408</v>
      </c>
      <c r="C15" s="424" t="s">
        <v>412</v>
      </c>
      <c r="D15" s="425" t="s">
        <v>672</v>
      </c>
      <c r="E15" s="424" t="s">
        <v>417</v>
      </c>
      <c r="F15" s="425" t="s">
        <v>673</v>
      </c>
      <c r="G15" s="424" t="s">
        <v>418</v>
      </c>
      <c r="H15" s="424" t="s">
        <v>457</v>
      </c>
      <c r="I15" s="424" t="s">
        <v>458</v>
      </c>
      <c r="J15" s="424" t="s">
        <v>459</v>
      </c>
      <c r="K15" s="424" t="s">
        <v>460</v>
      </c>
      <c r="L15" s="426">
        <v>152.30105263157893</v>
      </c>
      <c r="M15" s="426">
        <v>19</v>
      </c>
      <c r="N15" s="427">
        <v>2893.7199999999993</v>
      </c>
    </row>
    <row r="16" spans="1:14" ht="14.4" customHeight="1" x14ac:dyDescent="0.3">
      <c r="A16" s="422" t="s">
        <v>407</v>
      </c>
      <c r="B16" s="423" t="s">
        <v>408</v>
      </c>
      <c r="C16" s="424" t="s">
        <v>412</v>
      </c>
      <c r="D16" s="425" t="s">
        <v>672</v>
      </c>
      <c r="E16" s="424" t="s">
        <v>417</v>
      </c>
      <c r="F16" s="425" t="s">
        <v>673</v>
      </c>
      <c r="G16" s="424" t="s">
        <v>418</v>
      </c>
      <c r="H16" s="424" t="s">
        <v>461</v>
      </c>
      <c r="I16" s="424" t="s">
        <v>462</v>
      </c>
      <c r="J16" s="424" t="s">
        <v>463</v>
      </c>
      <c r="K16" s="424"/>
      <c r="L16" s="426">
        <v>140.47666666666663</v>
      </c>
      <c r="M16" s="426">
        <v>3</v>
      </c>
      <c r="N16" s="427">
        <v>421.42999999999989</v>
      </c>
    </row>
    <row r="17" spans="1:14" ht="14.4" customHeight="1" x14ac:dyDescent="0.3">
      <c r="A17" s="422" t="s">
        <v>407</v>
      </c>
      <c r="B17" s="423" t="s">
        <v>408</v>
      </c>
      <c r="C17" s="424" t="s">
        <v>412</v>
      </c>
      <c r="D17" s="425" t="s">
        <v>672</v>
      </c>
      <c r="E17" s="424" t="s">
        <v>417</v>
      </c>
      <c r="F17" s="425" t="s">
        <v>673</v>
      </c>
      <c r="G17" s="424" t="s">
        <v>418</v>
      </c>
      <c r="H17" s="424" t="s">
        <v>464</v>
      </c>
      <c r="I17" s="424" t="s">
        <v>465</v>
      </c>
      <c r="J17" s="424" t="s">
        <v>466</v>
      </c>
      <c r="K17" s="424" t="s">
        <v>467</v>
      </c>
      <c r="L17" s="426">
        <v>35.930000000000014</v>
      </c>
      <c r="M17" s="426">
        <v>1</v>
      </c>
      <c r="N17" s="427">
        <v>35.930000000000014</v>
      </c>
    </row>
    <row r="18" spans="1:14" ht="14.4" customHeight="1" x14ac:dyDescent="0.3">
      <c r="A18" s="422" t="s">
        <v>407</v>
      </c>
      <c r="B18" s="423" t="s">
        <v>408</v>
      </c>
      <c r="C18" s="424" t="s">
        <v>412</v>
      </c>
      <c r="D18" s="425" t="s">
        <v>672</v>
      </c>
      <c r="E18" s="424" t="s">
        <v>417</v>
      </c>
      <c r="F18" s="425" t="s">
        <v>673</v>
      </c>
      <c r="G18" s="424" t="s">
        <v>418</v>
      </c>
      <c r="H18" s="424" t="s">
        <v>468</v>
      </c>
      <c r="I18" s="424" t="s">
        <v>469</v>
      </c>
      <c r="J18" s="424" t="s">
        <v>470</v>
      </c>
      <c r="K18" s="424" t="s">
        <v>471</v>
      </c>
      <c r="L18" s="426">
        <v>45.190000000000005</v>
      </c>
      <c r="M18" s="426">
        <v>1</v>
      </c>
      <c r="N18" s="427">
        <v>45.190000000000005</v>
      </c>
    </row>
    <row r="19" spans="1:14" ht="14.4" customHeight="1" x14ac:dyDescent="0.3">
      <c r="A19" s="422" t="s">
        <v>407</v>
      </c>
      <c r="B19" s="423" t="s">
        <v>408</v>
      </c>
      <c r="C19" s="424" t="s">
        <v>412</v>
      </c>
      <c r="D19" s="425" t="s">
        <v>672</v>
      </c>
      <c r="E19" s="424" t="s">
        <v>417</v>
      </c>
      <c r="F19" s="425" t="s">
        <v>673</v>
      </c>
      <c r="G19" s="424" t="s">
        <v>418</v>
      </c>
      <c r="H19" s="424" t="s">
        <v>472</v>
      </c>
      <c r="I19" s="424" t="s">
        <v>473</v>
      </c>
      <c r="J19" s="424" t="s">
        <v>474</v>
      </c>
      <c r="K19" s="424" t="s">
        <v>475</v>
      </c>
      <c r="L19" s="426">
        <v>27.669999999999998</v>
      </c>
      <c r="M19" s="426">
        <v>1</v>
      </c>
      <c r="N19" s="427">
        <v>27.669999999999998</v>
      </c>
    </row>
    <row r="20" spans="1:14" ht="14.4" customHeight="1" x14ac:dyDescent="0.3">
      <c r="A20" s="422" t="s">
        <v>407</v>
      </c>
      <c r="B20" s="423" t="s">
        <v>408</v>
      </c>
      <c r="C20" s="424" t="s">
        <v>412</v>
      </c>
      <c r="D20" s="425" t="s">
        <v>672</v>
      </c>
      <c r="E20" s="424" t="s">
        <v>417</v>
      </c>
      <c r="F20" s="425" t="s">
        <v>673</v>
      </c>
      <c r="G20" s="424" t="s">
        <v>418</v>
      </c>
      <c r="H20" s="424" t="s">
        <v>476</v>
      </c>
      <c r="I20" s="424" t="s">
        <v>462</v>
      </c>
      <c r="J20" s="424" t="s">
        <v>477</v>
      </c>
      <c r="K20" s="424"/>
      <c r="L20" s="426">
        <v>37.434480510723503</v>
      </c>
      <c r="M20" s="426">
        <v>30</v>
      </c>
      <c r="N20" s="427">
        <v>1123.0344153217052</v>
      </c>
    </row>
    <row r="21" spans="1:14" ht="14.4" customHeight="1" x14ac:dyDescent="0.3">
      <c r="A21" s="422" t="s">
        <v>407</v>
      </c>
      <c r="B21" s="423" t="s">
        <v>408</v>
      </c>
      <c r="C21" s="424" t="s">
        <v>412</v>
      </c>
      <c r="D21" s="425" t="s">
        <v>672</v>
      </c>
      <c r="E21" s="424" t="s">
        <v>417</v>
      </c>
      <c r="F21" s="425" t="s">
        <v>673</v>
      </c>
      <c r="G21" s="424" t="s">
        <v>418</v>
      </c>
      <c r="H21" s="424" t="s">
        <v>478</v>
      </c>
      <c r="I21" s="424" t="s">
        <v>479</v>
      </c>
      <c r="J21" s="424" t="s">
        <v>480</v>
      </c>
      <c r="K21" s="424" t="s">
        <v>481</v>
      </c>
      <c r="L21" s="426">
        <v>73.609999999999957</v>
      </c>
      <c r="M21" s="426">
        <v>1</v>
      </c>
      <c r="N21" s="427">
        <v>73.609999999999957</v>
      </c>
    </row>
    <row r="22" spans="1:14" ht="14.4" customHeight="1" x14ac:dyDescent="0.3">
      <c r="A22" s="422" t="s">
        <v>407</v>
      </c>
      <c r="B22" s="423" t="s">
        <v>408</v>
      </c>
      <c r="C22" s="424" t="s">
        <v>412</v>
      </c>
      <c r="D22" s="425" t="s">
        <v>672</v>
      </c>
      <c r="E22" s="424" t="s">
        <v>417</v>
      </c>
      <c r="F22" s="425" t="s">
        <v>673</v>
      </c>
      <c r="G22" s="424" t="s">
        <v>418</v>
      </c>
      <c r="H22" s="424" t="s">
        <v>482</v>
      </c>
      <c r="I22" s="424" t="s">
        <v>483</v>
      </c>
      <c r="J22" s="424" t="s">
        <v>484</v>
      </c>
      <c r="K22" s="424" t="s">
        <v>485</v>
      </c>
      <c r="L22" s="426">
        <v>52.170000000000009</v>
      </c>
      <c r="M22" s="426">
        <v>2</v>
      </c>
      <c r="N22" s="427">
        <v>104.34000000000002</v>
      </c>
    </row>
    <row r="23" spans="1:14" ht="14.4" customHeight="1" x14ac:dyDescent="0.3">
      <c r="A23" s="422" t="s">
        <v>407</v>
      </c>
      <c r="B23" s="423" t="s">
        <v>408</v>
      </c>
      <c r="C23" s="424" t="s">
        <v>412</v>
      </c>
      <c r="D23" s="425" t="s">
        <v>672</v>
      </c>
      <c r="E23" s="424" t="s">
        <v>417</v>
      </c>
      <c r="F23" s="425" t="s">
        <v>673</v>
      </c>
      <c r="G23" s="424" t="s">
        <v>418</v>
      </c>
      <c r="H23" s="424" t="s">
        <v>486</v>
      </c>
      <c r="I23" s="424" t="s">
        <v>462</v>
      </c>
      <c r="J23" s="424" t="s">
        <v>487</v>
      </c>
      <c r="K23" s="424"/>
      <c r="L23" s="426">
        <v>75.166000318563334</v>
      </c>
      <c r="M23" s="426">
        <v>5</v>
      </c>
      <c r="N23" s="427">
        <v>375.83000159281664</v>
      </c>
    </row>
    <row r="24" spans="1:14" ht="14.4" customHeight="1" x14ac:dyDescent="0.3">
      <c r="A24" s="422" t="s">
        <v>407</v>
      </c>
      <c r="B24" s="423" t="s">
        <v>408</v>
      </c>
      <c r="C24" s="424" t="s">
        <v>412</v>
      </c>
      <c r="D24" s="425" t="s">
        <v>672</v>
      </c>
      <c r="E24" s="424" t="s">
        <v>417</v>
      </c>
      <c r="F24" s="425" t="s">
        <v>673</v>
      </c>
      <c r="G24" s="424" t="s">
        <v>418</v>
      </c>
      <c r="H24" s="424" t="s">
        <v>488</v>
      </c>
      <c r="I24" s="424" t="s">
        <v>489</v>
      </c>
      <c r="J24" s="424" t="s">
        <v>490</v>
      </c>
      <c r="K24" s="424" t="s">
        <v>491</v>
      </c>
      <c r="L24" s="426">
        <v>152.17117318870842</v>
      </c>
      <c r="M24" s="426">
        <v>590</v>
      </c>
      <c r="N24" s="427">
        <v>89780.992181337977</v>
      </c>
    </row>
    <row r="25" spans="1:14" ht="14.4" customHeight="1" x14ac:dyDescent="0.3">
      <c r="A25" s="422" t="s">
        <v>407</v>
      </c>
      <c r="B25" s="423" t="s">
        <v>408</v>
      </c>
      <c r="C25" s="424" t="s">
        <v>412</v>
      </c>
      <c r="D25" s="425" t="s">
        <v>672</v>
      </c>
      <c r="E25" s="424" t="s">
        <v>417</v>
      </c>
      <c r="F25" s="425" t="s">
        <v>673</v>
      </c>
      <c r="G25" s="424" t="s">
        <v>418</v>
      </c>
      <c r="H25" s="424" t="s">
        <v>492</v>
      </c>
      <c r="I25" s="424" t="s">
        <v>462</v>
      </c>
      <c r="J25" s="424" t="s">
        <v>493</v>
      </c>
      <c r="K25" s="424"/>
      <c r="L25" s="426">
        <v>84.362583851820659</v>
      </c>
      <c r="M25" s="426">
        <v>2</v>
      </c>
      <c r="N25" s="427">
        <v>168.72516770364132</v>
      </c>
    </row>
    <row r="26" spans="1:14" ht="14.4" customHeight="1" x14ac:dyDescent="0.3">
      <c r="A26" s="422" t="s">
        <v>407</v>
      </c>
      <c r="B26" s="423" t="s">
        <v>408</v>
      </c>
      <c r="C26" s="424" t="s">
        <v>412</v>
      </c>
      <c r="D26" s="425" t="s">
        <v>672</v>
      </c>
      <c r="E26" s="424" t="s">
        <v>417</v>
      </c>
      <c r="F26" s="425" t="s">
        <v>673</v>
      </c>
      <c r="G26" s="424" t="s">
        <v>418</v>
      </c>
      <c r="H26" s="424" t="s">
        <v>494</v>
      </c>
      <c r="I26" s="424" t="s">
        <v>462</v>
      </c>
      <c r="J26" s="424" t="s">
        <v>495</v>
      </c>
      <c r="K26" s="424"/>
      <c r="L26" s="426">
        <v>46.319999999999986</v>
      </c>
      <c r="M26" s="426">
        <v>1</v>
      </c>
      <c r="N26" s="427">
        <v>46.319999999999986</v>
      </c>
    </row>
    <row r="27" spans="1:14" ht="14.4" customHeight="1" x14ac:dyDescent="0.3">
      <c r="A27" s="422" t="s">
        <v>407</v>
      </c>
      <c r="B27" s="423" t="s">
        <v>408</v>
      </c>
      <c r="C27" s="424" t="s">
        <v>412</v>
      </c>
      <c r="D27" s="425" t="s">
        <v>672</v>
      </c>
      <c r="E27" s="424" t="s">
        <v>417</v>
      </c>
      <c r="F27" s="425" t="s">
        <v>673</v>
      </c>
      <c r="G27" s="424" t="s">
        <v>418</v>
      </c>
      <c r="H27" s="424" t="s">
        <v>496</v>
      </c>
      <c r="I27" s="424" t="s">
        <v>462</v>
      </c>
      <c r="J27" s="424" t="s">
        <v>497</v>
      </c>
      <c r="K27" s="424"/>
      <c r="L27" s="426">
        <v>280.65601799514786</v>
      </c>
      <c r="M27" s="426">
        <v>26</v>
      </c>
      <c r="N27" s="427">
        <v>7297.0564678738447</v>
      </c>
    </row>
    <row r="28" spans="1:14" ht="14.4" customHeight="1" x14ac:dyDescent="0.3">
      <c r="A28" s="422" t="s">
        <v>407</v>
      </c>
      <c r="B28" s="423" t="s">
        <v>408</v>
      </c>
      <c r="C28" s="424" t="s">
        <v>412</v>
      </c>
      <c r="D28" s="425" t="s">
        <v>672</v>
      </c>
      <c r="E28" s="424" t="s">
        <v>417</v>
      </c>
      <c r="F28" s="425" t="s">
        <v>673</v>
      </c>
      <c r="G28" s="424" t="s">
        <v>418</v>
      </c>
      <c r="H28" s="424" t="s">
        <v>498</v>
      </c>
      <c r="I28" s="424" t="s">
        <v>499</v>
      </c>
      <c r="J28" s="424" t="s">
        <v>500</v>
      </c>
      <c r="K28" s="424" t="s">
        <v>501</v>
      </c>
      <c r="L28" s="426">
        <v>26.910000000000004</v>
      </c>
      <c r="M28" s="426">
        <v>1</v>
      </c>
      <c r="N28" s="427">
        <v>26.910000000000004</v>
      </c>
    </row>
    <row r="29" spans="1:14" ht="14.4" customHeight="1" x14ac:dyDescent="0.3">
      <c r="A29" s="422" t="s">
        <v>407</v>
      </c>
      <c r="B29" s="423" t="s">
        <v>408</v>
      </c>
      <c r="C29" s="424" t="s">
        <v>412</v>
      </c>
      <c r="D29" s="425" t="s">
        <v>672</v>
      </c>
      <c r="E29" s="424" t="s">
        <v>417</v>
      </c>
      <c r="F29" s="425" t="s">
        <v>673</v>
      </c>
      <c r="G29" s="424" t="s">
        <v>418</v>
      </c>
      <c r="H29" s="424" t="s">
        <v>502</v>
      </c>
      <c r="I29" s="424" t="s">
        <v>503</v>
      </c>
      <c r="J29" s="424" t="s">
        <v>504</v>
      </c>
      <c r="K29" s="424" t="s">
        <v>505</v>
      </c>
      <c r="L29" s="426">
        <v>48.400000000000006</v>
      </c>
      <c r="M29" s="426">
        <v>9</v>
      </c>
      <c r="N29" s="427">
        <v>435.6</v>
      </c>
    </row>
    <row r="30" spans="1:14" ht="14.4" customHeight="1" x14ac:dyDescent="0.3">
      <c r="A30" s="422" t="s">
        <v>407</v>
      </c>
      <c r="B30" s="423" t="s">
        <v>408</v>
      </c>
      <c r="C30" s="424" t="s">
        <v>412</v>
      </c>
      <c r="D30" s="425" t="s">
        <v>672</v>
      </c>
      <c r="E30" s="424" t="s">
        <v>417</v>
      </c>
      <c r="F30" s="425" t="s">
        <v>673</v>
      </c>
      <c r="G30" s="424" t="s">
        <v>418</v>
      </c>
      <c r="H30" s="424" t="s">
        <v>506</v>
      </c>
      <c r="I30" s="424" t="s">
        <v>462</v>
      </c>
      <c r="J30" s="424" t="s">
        <v>507</v>
      </c>
      <c r="K30" s="424" t="s">
        <v>508</v>
      </c>
      <c r="L30" s="426">
        <v>23.700785588696945</v>
      </c>
      <c r="M30" s="426">
        <v>156</v>
      </c>
      <c r="N30" s="427">
        <v>3697.3225518367235</v>
      </c>
    </row>
    <row r="31" spans="1:14" ht="14.4" customHeight="1" x14ac:dyDescent="0.3">
      <c r="A31" s="422" t="s">
        <v>407</v>
      </c>
      <c r="B31" s="423" t="s">
        <v>408</v>
      </c>
      <c r="C31" s="424" t="s">
        <v>412</v>
      </c>
      <c r="D31" s="425" t="s">
        <v>672</v>
      </c>
      <c r="E31" s="424" t="s">
        <v>417</v>
      </c>
      <c r="F31" s="425" t="s">
        <v>673</v>
      </c>
      <c r="G31" s="424" t="s">
        <v>418</v>
      </c>
      <c r="H31" s="424" t="s">
        <v>509</v>
      </c>
      <c r="I31" s="424" t="s">
        <v>462</v>
      </c>
      <c r="J31" s="424" t="s">
        <v>510</v>
      </c>
      <c r="K31" s="424"/>
      <c r="L31" s="426">
        <v>75.890106411553404</v>
      </c>
      <c r="M31" s="426">
        <v>4</v>
      </c>
      <c r="N31" s="427">
        <v>303.56042564621362</v>
      </c>
    </row>
    <row r="32" spans="1:14" ht="14.4" customHeight="1" x14ac:dyDescent="0.3">
      <c r="A32" s="422" t="s">
        <v>407</v>
      </c>
      <c r="B32" s="423" t="s">
        <v>408</v>
      </c>
      <c r="C32" s="424" t="s">
        <v>412</v>
      </c>
      <c r="D32" s="425" t="s">
        <v>672</v>
      </c>
      <c r="E32" s="424" t="s">
        <v>417</v>
      </c>
      <c r="F32" s="425" t="s">
        <v>673</v>
      </c>
      <c r="G32" s="424" t="s">
        <v>418</v>
      </c>
      <c r="H32" s="424" t="s">
        <v>511</v>
      </c>
      <c r="I32" s="424" t="s">
        <v>462</v>
      </c>
      <c r="J32" s="424" t="s">
        <v>512</v>
      </c>
      <c r="K32" s="424"/>
      <c r="L32" s="426">
        <v>27.664693063892482</v>
      </c>
      <c r="M32" s="426">
        <v>9</v>
      </c>
      <c r="N32" s="427">
        <v>248.98223757503234</v>
      </c>
    </row>
    <row r="33" spans="1:14" ht="14.4" customHeight="1" x14ac:dyDescent="0.3">
      <c r="A33" s="422" t="s">
        <v>407</v>
      </c>
      <c r="B33" s="423" t="s">
        <v>408</v>
      </c>
      <c r="C33" s="424" t="s">
        <v>412</v>
      </c>
      <c r="D33" s="425" t="s">
        <v>672</v>
      </c>
      <c r="E33" s="424" t="s">
        <v>417</v>
      </c>
      <c r="F33" s="425" t="s">
        <v>673</v>
      </c>
      <c r="G33" s="424" t="s">
        <v>418</v>
      </c>
      <c r="H33" s="424" t="s">
        <v>513</v>
      </c>
      <c r="I33" s="424" t="s">
        <v>462</v>
      </c>
      <c r="J33" s="424" t="s">
        <v>514</v>
      </c>
      <c r="K33" s="424"/>
      <c r="L33" s="426">
        <v>139.26003267982404</v>
      </c>
      <c r="M33" s="426">
        <v>7</v>
      </c>
      <c r="N33" s="427">
        <v>974.82022875876817</v>
      </c>
    </row>
    <row r="34" spans="1:14" ht="14.4" customHeight="1" x14ac:dyDescent="0.3">
      <c r="A34" s="422" t="s">
        <v>407</v>
      </c>
      <c r="B34" s="423" t="s">
        <v>408</v>
      </c>
      <c r="C34" s="424" t="s">
        <v>412</v>
      </c>
      <c r="D34" s="425" t="s">
        <v>672</v>
      </c>
      <c r="E34" s="424" t="s">
        <v>417</v>
      </c>
      <c r="F34" s="425" t="s">
        <v>673</v>
      </c>
      <c r="G34" s="424" t="s">
        <v>418</v>
      </c>
      <c r="H34" s="424" t="s">
        <v>515</v>
      </c>
      <c r="I34" s="424" t="s">
        <v>462</v>
      </c>
      <c r="J34" s="424" t="s">
        <v>516</v>
      </c>
      <c r="K34" s="424"/>
      <c r="L34" s="426">
        <v>126.53199106595984</v>
      </c>
      <c r="M34" s="426">
        <v>6</v>
      </c>
      <c r="N34" s="427">
        <v>759.19194639575903</v>
      </c>
    </row>
    <row r="35" spans="1:14" ht="14.4" customHeight="1" x14ac:dyDescent="0.3">
      <c r="A35" s="422" t="s">
        <v>407</v>
      </c>
      <c r="B35" s="423" t="s">
        <v>408</v>
      </c>
      <c r="C35" s="424" t="s">
        <v>412</v>
      </c>
      <c r="D35" s="425" t="s">
        <v>672</v>
      </c>
      <c r="E35" s="424" t="s">
        <v>417</v>
      </c>
      <c r="F35" s="425" t="s">
        <v>673</v>
      </c>
      <c r="G35" s="424" t="s">
        <v>418</v>
      </c>
      <c r="H35" s="424" t="s">
        <v>517</v>
      </c>
      <c r="I35" s="424" t="s">
        <v>462</v>
      </c>
      <c r="J35" s="424" t="s">
        <v>518</v>
      </c>
      <c r="K35" s="424"/>
      <c r="L35" s="426">
        <v>133.52844284724492</v>
      </c>
      <c r="M35" s="426">
        <v>1</v>
      </c>
      <c r="N35" s="427">
        <v>133.52844284724492</v>
      </c>
    </row>
    <row r="36" spans="1:14" ht="14.4" customHeight="1" x14ac:dyDescent="0.3">
      <c r="A36" s="422" t="s">
        <v>407</v>
      </c>
      <c r="B36" s="423" t="s">
        <v>408</v>
      </c>
      <c r="C36" s="424" t="s">
        <v>412</v>
      </c>
      <c r="D36" s="425" t="s">
        <v>672</v>
      </c>
      <c r="E36" s="424" t="s">
        <v>417</v>
      </c>
      <c r="F36" s="425" t="s">
        <v>673</v>
      </c>
      <c r="G36" s="424" t="s">
        <v>418</v>
      </c>
      <c r="H36" s="424" t="s">
        <v>519</v>
      </c>
      <c r="I36" s="424" t="s">
        <v>462</v>
      </c>
      <c r="J36" s="424" t="s">
        <v>520</v>
      </c>
      <c r="K36" s="424" t="s">
        <v>521</v>
      </c>
      <c r="L36" s="426">
        <v>75.019998272893105</v>
      </c>
      <c r="M36" s="426">
        <v>2</v>
      </c>
      <c r="N36" s="427">
        <v>150.03999654578621</v>
      </c>
    </row>
    <row r="37" spans="1:14" ht="14.4" customHeight="1" x14ac:dyDescent="0.3">
      <c r="A37" s="422" t="s">
        <v>407</v>
      </c>
      <c r="B37" s="423" t="s">
        <v>408</v>
      </c>
      <c r="C37" s="424" t="s">
        <v>412</v>
      </c>
      <c r="D37" s="425" t="s">
        <v>672</v>
      </c>
      <c r="E37" s="424" t="s">
        <v>417</v>
      </c>
      <c r="F37" s="425" t="s">
        <v>673</v>
      </c>
      <c r="G37" s="424" t="s">
        <v>418</v>
      </c>
      <c r="H37" s="424" t="s">
        <v>522</v>
      </c>
      <c r="I37" s="424" t="s">
        <v>462</v>
      </c>
      <c r="J37" s="424" t="s">
        <v>523</v>
      </c>
      <c r="K37" s="424" t="s">
        <v>524</v>
      </c>
      <c r="L37" s="426">
        <v>96.84</v>
      </c>
      <c r="M37" s="426">
        <v>1</v>
      </c>
      <c r="N37" s="427">
        <v>96.84</v>
      </c>
    </row>
    <row r="38" spans="1:14" ht="14.4" customHeight="1" x14ac:dyDescent="0.3">
      <c r="A38" s="422" t="s">
        <v>407</v>
      </c>
      <c r="B38" s="423" t="s">
        <v>408</v>
      </c>
      <c r="C38" s="424" t="s">
        <v>412</v>
      </c>
      <c r="D38" s="425" t="s">
        <v>672</v>
      </c>
      <c r="E38" s="424" t="s">
        <v>417</v>
      </c>
      <c r="F38" s="425" t="s">
        <v>673</v>
      </c>
      <c r="G38" s="424" t="s">
        <v>418</v>
      </c>
      <c r="H38" s="424" t="s">
        <v>525</v>
      </c>
      <c r="I38" s="424" t="s">
        <v>462</v>
      </c>
      <c r="J38" s="424" t="s">
        <v>526</v>
      </c>
      <c r="K38" s="424"/>
      <c r="L38" s="426">
        <v>137.05471476927949</v>
      </c>
      <c r="M38" s="426">
        <v>7</v>
      </c>
      <c r="N38" s="427">
        <v>959.3830033849564</v>
      </c>
    </row>
    <row r="39" spans="1:14" ht="14.4" customHeight="1" x14ac:dyDescent="0.3">
      <c r="A39" s="422" t="s">
        <v>407</v>
      </c>
      <c r="B39" s="423" t="s">
        <v>408</v>
      </c>
      <c r="C39" s="424" t="s">
        <v>412</v>
      </c>
      <c r="D39" s="425" t="s">
        <v>672</v>
      </c>
      <c r="E39" s="424" t="s">
        <v>417</v>
      </c>
      <c r="F39" s="425" t="s">
        <v>673</v>
      </c>
      <c r="G39" s="424" t="s">
        <v>418</v>
      </c>
      <c r="H39" s="424" t="s">
        <v>527</v>
      </c>
      <c r="I39" s="424" t="s">
        <v>462</v>
      </c>
      <c r="J39" s="424" t="s">
        <v>528</v>
      </c>
      <c r="K39" s="424" t="s">
        <v>529</v>
      </c>
      <c r="L39" s="426">
        <v>75.020024909183206</v>
      </c>
      <c r="M39" s="426">
        <v>2</v>
      </c>
      <c r="N39" s="427">
        <v>150.04004981836641</v>
      </c>
    </row>
    <row r="40" spans="1:14" ht="14.4" customHeight="1" x14ac:dyDescent="0.3">
      <c r="A40" s="422" t="s">
        <v>407</v>
      </c>
      <c r="B40" s="423" t="s">
        <v>408</v>
      </c>
      <c r="C40" s="424" t="s">
        <v>412</v>
      </c>
      <c r="D40" s="425" t="s">
        <v>672</v>
      </c>
      <c r="E40" s="424" t="s">
        <v>417</v>
      </c>
      <c r="F40" s="425" t="s">
        <v>673</v>
      </c>
      <c r="G40" s="424" t="s">
        <v>418</v>
      </c>
      <c r="H40" s="424" t="s">
        <v>530</v>
      </c>
      <c r="I40" s="424" t="s">
        <v>462</v>
      </c>
      <c r="J40" s="424" t="s">
        <v>531</v>
      </c>
      <c r="K40" s="424"/>
      <c r="L40" s="426">
        <v>33.880017109391531</v>
      </c>
      <c r="M40" s="426">
        <v>5</v>
      </c>
      <c r="N40" s="427">
        <v>169.40008554695765</v>
      </c>
    </row>
    <row r="41" spans="1:14" ht="14.4" customHeight="1" x14ac:dyDescent="0.3">
      <c r="A41" s="422" t="s">
        <v>407</v>
      </c>
      <c r="B41" s="423" t="s">
        <v>408</v>
      </c>
      <c r="C41" s="424" t="s">
        <v>412</v>
      </c>
      <c r="D41" s="425" t="s">
        <v>672</v>
      </c>
      <c r="E41" s="424" t="s">
        <v>417</v>
      </c>
      <c r="F41" s="425" t="s">
        <v>673</v>
      </c>
      <c r="G41" s="424" t="s">
        <v>418</v>
      </c>
      <c r="H41" s="424" t="s">
        <v>532</v>
      </c>
      <c r="I41" s="424" t="s">
        <v>462</v>
      </c>
      <c r="J41" s="424" t="s">
        <v>533</v>
      </c>
      <c r="K41" s="424"/>
      <c r="L41" s="426">
        <v>52.870397099836602</v>
      </c>
      <c r="M41" s="426">
        <v>1</v>
      </c>
      <c r="N41" s="427">
        <v>52.870397099836602</v>
      </c>
    </row>
    <row r="42" spans="1:14" ht="14.4" customHeight="1" x14ac:dyDescent="0.3">
      <c r="A42" s="422" t="s">
        <v>407</v>
      </c>
      <c r="B42" s="423" t="s">
        <v>408</v>
      </c>
      <c r="C42" s="424" t="s">
        <v>412</v>
      </c>
      <c r="D42" s="425" t="s">
        <v>672</v>
      </c>
      <c r="E42" s="424" t="s">
        <v>417</v>
      </c>
      <c r="F42" s="425" t="s">
        <v>673</v>
      </c>
      <c r="G42" s="424" t="s">
        <v>418</v>
      </c>
      <c r="H42" s="424" t="s">
        <v>534</v>
      </c>
      <c r="I42" s="424" t="s">
        <v>462</v>
      </c>
      <c r="J42" s="424" t="s">
        <v>535</v>
      </c>
      <c r="K42" s="424"/>
      <c r="L42" s="426">
        <v>38.163959611299838</v>
      </c>
      <c r="M42" s="426">
        <v>30</v>
      </c>
      <c r="N42" s="427">
        <v>1144.9187883389952</v>
      </c>
    </row>
    <row r="43" spans="1:14" ht="14.4" customHeight="1" x14ac:dyDescent="0.3">
      <c r="A43" s="422" t="s">
        <v>407</v>
      </c>
      <c r="B43" s="423" t="s">
        <v>408</v>
      </c>
      <c r="C43" s="424" t="s">
        <v>412</v>
      </c>
      <c r="D43" s="425" t="s">
        <v>672</v>
      </c>
      <c r="E43" s="424" t="s">
        <v>417</v>
      </c>
      <c r="F43" s="425" t="s">
        <v>673</v>
      </c>
      <c r="G43" s="424" t="s">
        <v>418</v>
      </c>
      <c r="H43" s="424" t="s">
        <v>536</v>
      </c>
      <c r="I43" s="424" t="s">
        <v>462</v>
      </c>
      <c r="J43" s="424" t="s">
        <v>537</v>
      </c>
      <c r="K43" s="424"/>
      <c r="L43" s="426">
        <v>44.675015481724245</v>
      </c>
      <c r="M43" s="426">
        <v>2</v>
      </c>
      <c r="N43" s="427">
        <v>89.350030963448489</v>
      </c>
    </row>
    <row r="44" spans="1:14" ht="14.4" customHeight="1" x14ac:dyDescent="0.3">
      <c r="A44" s="422" t="s">
        <v>407</v>
      </c>
      <c r="B44" s="423" t="s">
        <v>408</v>
      </c>
      <c r="C44" s="424" t="s">
        <v>412</v>
      </c>
      <c r="D44" s="425" t="s">
        <v>672</v>
      </c>
      <c r="E44" s="424" t="s">
        <v>417</v>
      </c>
      <c r="F44" s="425" t="s">
        <v>673</v>
      </c>
      <c r="G44" s="424" t="s">
        <v>418</v>
      </c>
      <c r="H44" s="424" t="s">
        <v>538</v>
      </c>
      <c r="I44" s="424" t="s">
        <v>462</v>
      </c>
      <c r="J44" s="424" t="s">
        <v>539</v>
      </c>
      <c r="K44" s="424"/>
      <c r="L44" s="426">
        <v>31.87099851673457</v>
      </c>
      <c r="M44" s="426">
        <v>2</v>
      </c>
      <c r="N44" s="427">
        <v>63.74199703346914</v>
      </c>
    </row>
    <row r="45" spans="1:14" ht="14.4" customHeight="1" x14ac:dyDescent="0.3">
      <c r="A45" s="422" t="s">
        <v>407</v>
      </c>
      <c r="B45" s="423" t="s">
        <v>408</v>
      </c>
      <c r="C45" s="424" t="s">
        <v>412</v>
      </c>
      <c r="D45" s="425" t="s">
        <v>672</v>
      </c>
      <c r="E45" s="424" t="s">
        <v>417</v>
      </c>
      <c r="F45" s="425" t="s">
        <v>673</v>
      </c>
      <c r="G45" s="424" t="s">
        <v>418</v>
      </c>
      <c r="H45" s="424" t="s">
        <v>540</v>
      </c>
      <c r="I45" s="424" t="s">
        <v>462</v>
      </c>
      <c r="J45" s="424" t="s">
        <v>541</v>
      </c>
      <c r="K45" s="424"/>
      <c r="L45" s="426">
        <v>274.33800243623097</v>
      </c>
      <c r="M45" s="426">
        <v>1</v>
      </c>
      <c r="N45" s="427">
        <v>274.33800243623097</v>
      </c>
    </row>
    <row r="46" spans="1:14" ht="14.4" customHeight="1" x14ac:dyDescent="0.3">
      <c r="A46" s="422" t="s">
        <v>407</v>
      </c>
      <c r="B46" s="423" t="s">
        <v>408</v>
      </c>
      <c r="C46" s="424" t="s">
        <v>412</v>
      </c>
      <c r="D46" s="425" t="s">
        <v>672</v>
      </c>
      <c r="E46" s="424" t="s">
        <v>417</v>
      </c>
      <c r="F46" s="425" t="s">
        <v>673</v>
      </c>
      <c r="G46" s="424" t="s">
        <v>418</v>
      </c>
      <c r="H46" s="424" t="s">
        <v>542</v>
      </c>
      <c r="I46" s="424" t="s">
        <v>462</v>
      </c>
      <c r="J46" s="424" t="s">
        <v>543</v>
      </c>
      <c r="K46" s="424"/>
      <c r="L46" s="426">
        <v>44.673266898612106</v>
      </c>
      <c r="M46" s="426">
        <v>7</v>
      </c>
      <c r="N46" s="427">
        <v>312.71286829028475</v>
      </c>
    </row>
    <row r="47" spans="1:14" ht="14.4" customHeight="1" x14ac:dyDescent="0.3">
      <c r="A47" s="422" t="s">
        <v>407</v>
      </c>
      <c r="B47" s="423" t="s">
        <v>408</v>
      </c>
      <c r="C47" s="424" t="s">
        <v>412</v>
      </c>
      <c r="D47" s="425" t="s">
        <v>672</v>
      </c>
      <c r="E47" s="424" t="s">
        <v>417</v>
      </c>
      <c r="F47" s="425" t="s">
        <v>673</v>
      </c>
      <c r="G47" s="424" t="s">
        <v>418</v>
      </c>
      <c r="H47" s="424" t="s">
        <v>544</v>
      </c>
      <c r="I47" s="424" t="s">
        <v>545</v>
      </c>
      <c r="J47" s="424" t="s">
        <v>546</v>
      </c>
      <c r="K47" s="424" t="s">
        <v>547</v>
      </c>
      <c r="L47" s="426">
        <v>83.129999999999967</v>
      </c>
      <c r="M47" s="426">
        <v>1</v>
      </c>
      <c r="N47" s="427">
        <v>83.129999999999967</v>
      </c>
    </row>
    <row r="48" spans="1:14" ht="14.4" customHeight="1" x14ac:dyDescent="0.3">
      <c r="A48" s="422" t="s">
        <v>407</v>
      </c>
      <c r="B48" s="423" t="s">
        <v>408</v>
      </c>
      <c r="C48" s="424" t="s">
        <v>412</v>
      </c>
      <c r="D48" s="425" t="s">
        <v>672</v>
      </c>
      <c r="E48" s="424" t="s">
        <v>417</v>
      </c>
      <c r="F48" s="425" t="s">
        <v>673</v>
      </c>
      <c r="G48" s="424" t="s">
        <v>418</v>
      </c>
      <c r="H48" s="424" t="s">
        <v>548</v>
      </c>
      <c r="I48" s="424" t="s">
        <v>549</v>
      </c>
      <c r="J48" s="424" t="s">
        <v>550</v>
      </c>
      <c r="K48" s="424" t="s">
        <v>551</v>
      </c>
      <c r="L48" s="426">
        <v>586.39324317415765</v>
      </c>
      <c r="M48" s="426">
        <v>1</v>
      </c>
      <c r="N48" s="427">
        <v>586.39324317415765</v>
      </c>
    </row>
    <row r="49" spans="1:14" ht="14.4" customHeight="1" x14ac:dyDescent="0.3">
      <c r="A49" s="422" t="s">
        <v>407</v>
      </c>
      <c r="B49" s="423" t="s">
        <v>408</v>
      </c>
      <c r="C49" s="424" t="s">
        <v>412</v>
      </c>
      <c r="D49" s="425" t="s">
        <v>672</v>
      </c>
      <c r="E49" s="424" t="s">
        <v>417</v>
      </c>
      <c r="F49" s="425" t="s">
        <v>673</v>
      </c>
      <c r="G49" s="424" t="s">
        <v>418</v>
      </c>
      <c r="H49" s="424" t="s">
        <v>552</v>
      </c>
      <c r="I49" s="424" t="s">
        <v>462</v>
      </c>
      <c r="J49" s="424" t="s">
        <v>553</v>
      </c>
      <c r="K49" s="424" t="s">
        <v>554</v>
      </c>
      <c r="L49" s="426">
        <v>75.020101200730068</v>
      </c>
      <c r="M49" s="426">
        <v>1</v>
      </c>
      <c r="N49" s="427">
        <v>75.020101200730068</v>
      </c>
    </row>
    <row r="50" spans="1:14" ht="14.4" customHeight="1" x14ac:dyDescent="0.3">
      <c r="A50" s="422" t="s">
        <v>407</v>
      </c>
      <c r="B50" s="423" t="s">
        <v>408</v>
      </c>
      <c r="C50" s="424" t="s">
        <v>412</v>
      </c>
      <c r="D50" s="425" t="s">
        <v>672</v>
      </c>
      <c r="E50" s="424" t="s">
        <v>417</v>
      </c>
      <c r="F50" s="425" t="s">
        <v>673</v>
      </c>
      <c r="G50" s="424" t="s">
        <v>418</v>
      </c>
      <c r="H50" s="424" t="s">
        <v>555</v>
      </c>
      <c r="I50" s="424" t="s">
        <v>462</v>
      </c>
      <c r="J50" s="424" t="s">
        <v>556</v>
      </c>
      <c r="K50" s="424"/>
      <c r="L50" s="426">
        <v>41.887718408478946</v>
      </c>
      <c r="M50" s="426">
        <v>10</v>
      </c>
      <c r="N50" s="427">
        <v>418.87718408478946</v>
      </c>
    </row>
    <row r="51" spans="1:14" ht="14.4" customHeight="1" x14ac:dyDescent="0.3">
      <c r="A51" s="422" t="s">
        <v>407</v>
      </c>
      <c r="B51" s="423" t="s">
        <v>408</v>
      </c>
      <c r="C51" s="424" t="s">
        <v>412</v>
      </c>
      <c r="D51" s="425" t="s">
        <v>672</v>
      </c>
      <c r="E51" s="424" t="s">
        <v>417</v>
      </c>
      <c r="F51" s="425" t="s">
        <v>673</v>
      </c>
      <c r="G51" s="424" t="s">
        <v>418</v>
      </c>
      <c r="H51" s="424" t="s">
        <v>557</v>
      </c>
      <c r="I51" s="424" t="s">
        <v>558</v>
      </c>
      <c r="J51" s="424" t="s">
        <v>559</v>
      </c>
      <c r="K51" s="424" t="s">
        <v>560</v>
      </c>
      <c r="L51" s="426">
        <v>88.120000000000019</v>
      </c>
      <c r="M51" s="426">
        <v>10</v>
      </c>
      <c r="N51" s="427">
        <v>881.20000000000016</v>
      </c>
    </row>
    <row r="52" spans="1:14" ht="14.4" customHeight="1" x14ac:dyDescent="0.3">
      <c r="A52" s="422" t="s">
        <v>407</v>
      </c>
      <c r="B52" s="423" t="s">
        <v>408</v>
      </c>
      <c r="C52" s="424" t="s">
        <v>412</v>
      </c>
      <c r="D52" s="425" t="s">
        <v>672</v>
      </c>
      <c r="E52" s="424" t="s">
        <v>417</v>
      </c>
      <c r="F52" s="425" t="s">
        <v>673</v>
      </c>
      <c r="G52" s="424" t="s">
        <v>418</v>
      </c>
      <c r="H52" s="424" t="s">
        <v>561</v>
      </c>
      <c r="I52" s="424" t="s">
        <v>438</v>
      </c>
      <c r="J52" s="424" t="s">
        <v>562</v>
      </c>
      <c r="K52" s="424"/>
      <c r="L52" s="426">
        <v>90.75607151990242</v>
      </c>
      <c r="M52" s="426">
        <v>2</v>
      </c>
      <c r="N52" s="427">
        <v>181.51214303980484</v>
      </c>
    </row>
    <row r="53" spans="1:14" ht="14.4" customHeight="1" x14ac:dyDescent="0.3">
      <c r="A53" s="422" t="s">
        <v>407</v>
      </c>
      <c r="B53" s="423" t="s">
        <v>408</v>
      </c>
      <c r="C53" s="424" t="s">
        <v>412</v>
      </c>
      <c r="D53" s="425" t="s">
        <v>672</v>
      </c>
      <c r="E53" s="424" t="s">
        <v>417</v>
      </c>
      <c r="F53" s="425" t="s">
        <v>673</v>
      </c>
      <c r="G53" s="424" t="s">
        <v>418</v>
      </c>
      <c r="H53" s="424" t="s">
        <v>563</v>
      </c>
      <c r="I53" s="424" t="s">
        <v>462</v>
      </c>
      <c r="J53" s="424" t="s">
        <v>564</v>
      </c>
      <c r="K53" s="424"/>
      <c r="L53" s="426">
        <v>77.363253032024573</v>
      </c>
      <c r="M53" s="426">
        <v>5</v>
      </c>
      <c r="N53" s="427">
        <v>386.8162651601229</v>
      </c>
    </row>
    <row r="54" spans="1:14" ht="14.4" customHeight="1" x14ac:dyDescent="0.3">
      <c r="A54" s="422" t="s">
        <v>407</v>
      </c>
      <c r="B54" s="423" t="s">
        <v>408</v>
      </c>
      <c r="C54" s="424" t="s">
        <v>412</v>
      </c>
      <c r="D54" s="425" t="s">
        <v>672</v>
      </c>
      <c r="E54" s="424" t="s">
        <v>417</v>
      </c>
      <c r="F54" s="425" t="s">
        <v>673</v>
      </c>
      <c r="G54" s="424" t="s">
        <v>418</v>
      </c>
      <c r="H54" s="424" t="s">
        <v>565</v>
      </c>
      <c r="I54" s="424" t="s">
        <v>462</v>
      </c>
      <c r="J54" s="424" t="s">
        <v>566</v>
      </c>
      <c r="K54" s="424" t="s">
        <v>567</v>
      </c>
      <c r="L54" s="426">
        <v>113.22580071592044</v>
      </c>
      <c r="M54" s="426">
        <v>59</v>
      </c>
      <c r="N54" s="427">
        <v>6680.3222422393064</v>
      </c>
    </row>
    <row r="55" spans="1:14" ht="14.4" customHeight="1" x14ac:dyDescent="0.3">
      <c r="A55" s="422" t="s">
        <v>407</v>
      </c>
      <c r="B55" s="423" t="s">
        <v>408</v>
      </c>
      <c r="C55" s="424" t="s">
        <v>412</v>
      </c>
      <c r="D55" s="425" t="s">
        <v>672</v>
      </c>
      <c r="E55" s="424" t="s">
        <v>417</v>
      </c>
      <c r="F55" s="425" t="s">
        <v>673</v>
      </c>
      <c r="G55" s="424" t="s">
        <v>418</v>
      </c>
      <c r="H55" s="424" t="s">
        <v>568</v>
      </c>
      <c r="I55" s="424" t="s">
        <v>462</v>
      </c>
      <c r="J55" s="424" t="s">
        <v>569</v>
      </c>
      <c r="K55" s="424"/>
      <c r="L55" s="426">
        <v>55.400025471765737</v>
      </c>
      <c r="M55" s="426">
        <v>3</v>
      </c>
      <c r="N55" s="427">
        <v>166.20007641529722</v>
      </c>
    </row>
    <row r="56" spans="1:14" ht="14.4" customHeight="1" x14ac:dyDescent="0.3">
      <c r="A56" s="422" t="s">
        <v>407</v>
      </c>
      <c r="B56" s="423" t="s">
        <v>408</v>
      </c>
      <c r="C56" s="424" t="s">
        <v>412</v>
      </c>
      <c r="D56" s="425" t="s">
        <v>672</v>
      </c>
      <c r="E56" s="424" t="s">
        <v>417</v>
      </c>
      <c r="F56" s="425" t="s">
        <v>673</v>
      </c>
      <c r="G56" s="424" t="s">
        <v>418</v>
      </c>
      <c r="H56" s="424" t="s">
        <v>570</v>
      </c>
      <c r="I56" s="424" t="s">
        <v>462</v>
      </c>
      <c r="J56" s="424" t="s">
        <v>571</v>
      </c>
      <c r="K56" s="424"/>
      <c r="L56" s="426">
        <v>193.77179277650771</v>
      </c>
      <c r="M56" s="426">
        <v>2</v>
      </c>
      <c r="N56" s="427">
        <v>387.54358555301542</v>
      </c>
    </row>
    <row r="57" spans="1:14" ht="14.4" customHeight="1" x14ac:dyDescent="0.3">
      <c r="A57" s="422" t="s">
        <v>407</v>
      </c>
      <c r="B57" s="423" t="s">
        <v>408</v>
      </c>
      <c r="C57" s="424" t="s">
        <v>412</v>
      </c>
      <c r="D57" s="425" t="s">
        <v>672</v>
      </c>
      <c r="E57" s="424" t="s">
        <v>417</v>
      </c>
      <c r="F57" s="425" t="s">
        <v>673</v>
      </c>
      <c r="G57" s="424" t="s">
        <v>418</v>
      </c>
      <c r="H57" s="424" t="s">
        <v>572</v>
      </c>
      <c r="I57" s="424" t="s">
        <v>462</v>
      </c>
      <c r="J57" s="424" t="s">
        <v>573</v>
      </c>
      <c r="K57" s="424"/>
      <c r="L57" s="426">
        <v>57.71661286765579</v>
      </c>
      <c r="M57" s="426">
        <v>11</v>
      </c>
      <c r="N57" s="427">
        <v>634.88274154421367</v>
      </c>
    </row>
    <row r="58" spans="1:14" ht="14.4" customHeight="1" x14ac:dyDescent="0.3">
      <c r="A58" s="422" t="s">
        <v>407</v>
      </c>
      <c r="B58" s="423" t="s">
        <v>408</v>
      </c>
      <c r="C58" s="424" t="s">
        <v>412</v>
      </c>
      <c r="D58" s="425" t="s">
        <v>672</v>
      </c>
      <c r="E58" s="424" t="s">
        <v>417</v>
      </c>
      <c r="F58" s="425" t="s">
        <v>673</v>
      </c>
      <c r="G58" s="424" t="s">
        <v>418</v>
      </c>
      <c r="H58" s="424" t="s">
        <v>574</v>
      </c>
      <c r="I58" s="424" t="s">
        <v>575</v>
      </c>
      <c r="J58" s="424" t="s">
        <v>576</v>
      </c>
      <c r="K58" s="424" t="s">
        <v>577</v>
      </c>
      <c r="L58" s="426">
        <v>510.05929465939818</v>
      </c>
      <c r="M58" s="426">
        <v>6</v>
      </c>
      <c r="N58" s="427">
        <v>3060.3557679563892</v>
      </c>
    </row>
    <row r="59" spans="1:14" ht="14.4" customHeight="1" x14ac:dyDescent="0.3">
      <c r="A59" s="422" t="s">
        <v>407</v>
      </c>
      <c r="B59" s="423" t="s">
        <v>408</v>
      </c>
      <c r="C59" s="424" t="s">
        <v>412</v>
      </c>
      <c r="D59" s="425" t="s">
        <v>672</v>
      </c>
      <c r="E59" s="424" t="s">
        <v>417</v>
      </c>
      <c r="F59" s="425" t="s">
        <v>673</v>
      </c>
      <c r="G59" s="424" t="s">
        <v>418</v>
      </c>
      <c r="H59" s="424" t="s">
        <v>578</v>
      </c>
      <c r="I59" s="424" t="s">
        <v>579</v>
      </c>
      <c r="J59" s="424" t="s">
        <v>580</v>
      </c>
      <c r="K59" s="424" t="s">
        <v>581</v>
      </c>
      <c r="L59" s="426">
        <v>192.050062566783</v>
      </c>
      <c r="M59" s="426">
        <v>13</v>
      </c>
      <c r="N59" s="427">
        <v>2496.6508133681791</v>
      </c>
    </row>
    <row r="60" spans="1:14" ht="14.4" customHeight="1" x14ac:dyDescent="0.3">
      <c r="A60" s="422" t="s">
        <v>407</v>
      </c>
      <c r="B60" s="423" t="s">
        <v>408</v>
      </c>
      <c r="C60" s="424" t="s">
        <v>412</v>
      </c>
      <c r="D60" s="425" t="s">
        <v>672</v>
      </c>
      <c r="E60" s="424" t="s">
        <v>417</v>
      </c>
      <c r="F60" s="425" t="s">
        <v>673</v>
      </c>
      <c r="G60" s="424" t="s">
        <v>418</v>
      </c>
      <c r="H60" s="424" t="s">
        <v>582</v>
      </c>
      <c r="I60" s="424" t="s">
        <v>462</v>
      </c>
      <c r="J60" s="424" t="s">
        <v>583</v>
      </c>
      <c r="K60" s="424"/>
      <c r="L60" s="426">
        <v>108.63500000000002</v>
      </c>
      <c r="M60" s="426">
        <v>2</v>
      </c>
      <c r="N60" s="427">
        <v>217.27000000000004</v>
      </c>
    </row>
    <row r="61" spans="1:14" ht="14.4" customHeight="1" x14ac:dyDescent="0.3">
      <c r="A61" s="422" t="s">
        <v>407</v>
      </c>
      <c r="B61" s="423" t="s">
        <v>408</v>
      </c>
      <c r="C61" s="424" t="s">
        <v>412</v>
      </c>
      <c r="D61" s="425" t="s">
        <v>672</v>
      </c>
      <c r="E61" s="424" t="s">
        <v>417</v>
      </c>
      <c r="F61" s="425" t="s">
        <v>673</v>
      </c>
      <c r="G61" s="424" t="s">
        <v>418</v>
      </c>
      <c r="H61" s="424" t="s">
        <v>584</v>
      </c>
      <c r="I61" s="424" t="s">
        <v>462</v>
      </c>
      <c r="J61" s="424" t="s">
        <v>585</v>
      </c>
      <c r="K61" s="424"/>
      <c r="L61" s="426">
        <v>28.654195844623729</v>
      </c>
      <c r="M61" s="426">
        <v>3</v>
      </c>
      <c r="N61" s="427">
        <v>85.962587533871186</v>
      </c>
    </row>
    <row r="62" spans="1:14" ht="14.4" customHeight="1" x14ac:dyDescent="0.3">
      <c r="A62" s="422" t="s">
        <v>407</v>
      </c>
      <c r="B62" s="423" t="s">
        <v>408</v>
      </c>
      <c r="C62" s="424" t="s">
        <v>412</v>
      </c>
      <c r="D62" s="425" t="s">
        <v>672</v>
      </c>
      <c r="E62" s="424" t="s">
        <v>417</v>
      </c>
      <c r="F62" s="425" t="s">
        <v>673</v>
      </c>
      <c r="G62" s="424" t="s">
        <v>418</v>
      </c>
      <c r="H62" s="424" t="s">
        <v>586</v>
      </c>
      <c r="I62" s="424" t="s">
        <v>462</v>
      </c>
      <c r="J62" s="424" t="s">
        <v>587</v>
      </c>
      <c r="K62" s="424"/>
      <c r="L62" s="426">
        <v>91.204265029084937</v>
      </c>
      <c r="M62" s="426">
        <v>15</v>
      </c>
      <c r="N62" s="427">
        <v>1368.0639754362739</v>
      </c>
    </row>
    <row r="63" spans="1:14" ht="14.4" customHeight="1" x14ac:dyDescent="0.3">
      <c r="A63" s="422" t="s">
        <v>407</v>
      </c>
      <c r="B63" s="423" t="s">
        <v>408</v>
      </c>
      <c r="C63" s="424" t="s">
        <v>412</v>
      </c>
      <c r="D63" s="425" t="s">
        <v>672</v>
      </c>
      <c r="E63" s="424" t="s">
        <v>417</v>
      </c>
      <c r="F63" s="425" t="s">
        <v>673</v>
      </c>
      <c r="G63" s="424" t="s">
        <v>418</v>
      </c>
      <c r="H63" s="424" t="s">
        <v>588</v>
      </c>
      <c r="I63" s="424" t="s">
        <v>462</v>
      </c>
      <c r="J63" s="424" t="s">
        <v>589</v>
      </c>
      <c r="K63" s="424"/>
      <c r="L63" s="426">
        <v>122.13290515590953</v>
      </c>
      <c r="M63" s="426">
        <v>8</v>
      </c>
      <c r="N63" s="427">
        <v>977.06324124727621</v>
      </c>
    </row>
    <row r="64" spans="1:14" ht="14.4" customHeight="1" x14ac:dyDescent="0.3">
      <c r="A64" s="422" t="s">
        <v>407</v>
      </c>
      <c r="B64" s="423" t="s">
        <v>408</v>
      </c>
      <c r="C64" s="424" t="s">
        <v>412</v>
      </c>
      <c r="D64" s="425" t="s">
        <v>672</v>
      </c>
      <c r="E64" s="424" t="s">
        <v>417</v>
      </c>
      <c r="F64" s="425" t="s">
        <v>673</v>
      </c>
      <c r="G64" s="424" t="s">
        <v>418</v>
      </c>
      <c r="H64" s="424" t="s">
        <v>590</v>
      </c>
      <c r="I64" s="424" t="s">
        <v>462</v>
      </c>
      <c r="J64" s="424" t="s">
        <v>591</v>
      </c>
      <c r="K64" s="424"/>
      <c r="L64" s="426">
        <v>127.25026326146417</v>
      </c>
      <c r="M64" s="426">
        <v>3</v>
      </c>
      <c r="N64" s="427">
        <v>381.75078978439251</v>
      </c>
    </row>
    <row r="65" spans="1:14" ht="14.4" customHeight="1" x14ac:dyDescent="0.3">
      <c r="A65" s="422" t="s">
        <v>407</v>
      </c>
      <c r="B65" s="423" t="s">
        <v>408</v>
      </c>
      <c r="C65" s="424" t="s">
        <v>412</v>
      </c>
      <c r="D65" s="425" t="s">
        <v>672</v>
      </c>
      <c r="E65" s="424" t="s">
        <v>417</v>
      </c>
      <c r="F65" s="425" t="s">
        <v>673</v>
      </c>
      <c r="G65" s="424" t="s">
        <v>418</v>
      </c>
      <c r="H65" s="424" t="s">
        <v>592</v>
      </c>
      <c r="I65" s="424" t="s">
        <v>462</v>
      </c>
      <c r="J65" s="424" t="s">
        <v>593</v>
      </c>
      <c r="K65" s="424"/>
      <c r="L65" s="426">
        <v>100.47086103050455</v>
      </c>
      <c r="M65" s="426">
        <v>19</v>
      </c>
      <c r="N65" s="427">
        <v>1908.9463595795864</v>
      </c>
    </row>
    <row r="66" spans="1:14" ht="14.4" customHeight="1" x14ac:dyDescent="0.3">
      <c r="A66" s="422" t="s">
        <v>407</v>
      </c>
      <c r="B66" s="423" t="s">
        <v>408</v>
      </c>
      <c r="C66" s="424" t="s">
        <v>412</v>
      </c>
      <c r="D66" s="425" t="s">
        <v>672</v>
      </c>
      <c r="E66" s="424" t="s">
        <v>417</v>
      </c>
      <c r="F66" s="425" t="s">
        <v>673</v>
      </c>
      <c r="G66" s="424" t="s">
        <v>418</v>
      </c>
      <c r="H66" s="424" t="s">
        <v>594</v>
      </c>
      <c r="I66" s="424" t="s">
        <v>462</v>
      </c>
      <c r="J66" s="424" t="s">
        <v>595</v>
      </c>
      <c r="K66" s="424"/>
      <c r="L66" s="426">
        <v>44.820670779722818</v>
      </c>
      <c r="M66" s="426">
        <v>13</v>
      </c>
      <c r="N66" s="427">
        <v>582.66872013639659</v>
      </c>
    </row>
    <row r="67" spans="1:14" ht="14.4" customHeight="1" x14ac:dyDescent="0.3">
      <c r="A67" s="422" t="s">
        <v>407</v>
      </c>
      <c r="B67" s="423" t="s">
        <v>408</v>
      </c>
      <c r="C67" s="424" t="s">
        <v>412</v>
      </c>
      <c r="D67" s="425" t="s">
        <v>672</v>
      </c>
      <c r="E67" s="424" t="s">
        <v>417</v>
      </c>
      <c r="F67" s="425" t="s">
        <v>673</v>
      </c>
      <c r="G67" s="424" t="s">
        <v>418</v>
      </c>
      <c r="H67" s="424" t="s">
        <v>596</v>
      </c>
      <c r="I67" s="424" t="s">
        <v>462</v>
      </c>
      <c r="J67" s="424" t="s">
        <v>597</v>
      </c>
      <c r="K67" s="424"/>
      <c r="L67" s="426">
        <v>64.103396697463239</v>
      </c>
      <c r="M67" s="426">
        <v>14</v>
      </c>
      <c r="N67" s="427">
        <v>897.44755376448541</v>
      </c>
    </row>
    <row r="68" spans="1:14" ht="14.4" customHeight="1" x14ac:dyDescent="0.3">
      <c r="A68" s="422" t="s">
        <v>407</v>
      </c>
      <c r="B68" s="423" t="s">
        <v>408</v>
      </c>
      <c r="C68" s="424" t="s">
        <v>412</v>
      </c>
      <c r="D68" s="425" t="s">
        <v>672</v>
      </c>
      <c r="E68" s="424" t="s">
        <v>417</v>
      </c>
      <c r="F68" s="425" t="s">
        <v>673</v>
      </c>
      <c r="G68" s="424" t="s">
        <v>418</v>
      </c>
      <c r="H68" s="424" t="s">
        <v>598</v>
      </c>
      <c r="I68" s="424" t="s">
        <v>462</v>
      </c>
      <c r="J68" s="424" t="s">
        <v>599</v>
      </c>
      <c r="K68" s="424"/>
      <c r="L68" s="426">
        <v>44.837277167159378</v>
      </c>
      <c r="M68" s="426">
        <v>2</v>
      </c>
      <c r="N68" s="427">
        <v>89.674554334318756</v>
      </c>
    </row>
    <row r="69" spans="1:14" ht="14.4" customHeight="1" x14ac:dyDescent="0.3">
      <c r="A69" s="422" t="s">
        <v>407</v>
      </c>
      <c r="B69" s="423" t="s">
        <v>408</v>
      </c>
      <c r="C69" s="424" t="s">
        <v>412</v>
      </c>
      <c r="D69" s="425" t="s">
        <v>672</v>
      </c>
      <c r="E69" s="424" t="s">
        <v>417</v>
      </c>
      <c r="F69" s="425" t="s">
        <v>673</v>
      </c>
      <c r="G69" s="424" t="s">
        <v>418</v>
      </c>
      <c r="H69" s="424" t="s">
        <v>600</v>
      </c>
      <c r="I69" s="424" t="s">
        <v>462</v>
      </c>
      <c r="J69" s="424" t="s">
        <v>601</v>
      </c>
      <c r="K69" s="424"/>
      <c r="L69" s="426">
        <v>88.977687097386791</v>
      </c>
      <c r="M69" s="426">
        <v>18</v>
      </c>
      <c r="N69" s="427">
        <v>1601.5983677529623</v>
      </c>
    </row>
    <row r="70" spans="1:14" ht="14.4" customHeight="1" x14ac:dyDescent="0.3">
      <c r="A70" s="422" t="s">
        <v>407</v>
      </c>
      <c r="B70" s="423" t="s">
        <v>408</v>
      </c>
      <c r="C70" s="424" t="s">
        <v>412</v>
      </c>
      <c r="D70" s="425" t="s">
        <v>672</v>
      </c>
      <c r="E70" s="424" t="s">
        <v>417</v>
      </c>
      <c r="F70" s="425" t="s">
        <v>673</v>
      </c>
      <c r="G70" s="424" t="s">
        <v>418</v>
      </c>
      <c r="H70" s="424" t="s">
        <v>602</v>
      </c>
      <c r="I70" s="424" t="s">
        <v>462</v>
      </c>
      <c r="J70" s="424" t="s">
        <v>603</v>
      </c>
      <c r="K70" s="424" t="s">
        <v>567</v>
      </c>
      <c r="L70" s="426">
        <v>117.46773696959819</v>
      </c>
      <c r="M70" s="426">
        <v>10</v>
      </c>
      <c r="N70" s="427">
        <v>1174.677369695982</v>
      </c>
    </row>
    <row r="71" spans="1:14" ht="14.4" customHeight="1" x14ac:dyDescent="0.3">
      <c r="A71" s="422" t="s">
        <v>407</v>
      </c>
      <c r="B71" s="423" t="s">
        <v>408</v>
      </c>
      <c r="C71" s="424" t="s">
        <v>412</v>
      </c>
      <c r="D71" s="425" t="s">
        <v>672</v>
      </c>
      <c r="E71" s="424" t="s">
        <v>417</v>
      </c>
      <c r="F71" s="425" t="s">
        <v>673</v>
      </c>
      <c r="G71" s="424" t="s">
        <v>418</v>
      </c>
      <c r="H71" s="424" t="s">
        <v>604</v>
      </c>
      <c r="I71" s="424" t="s">
        <v>462</v>
      </c>
      <c r="J71" s="424" t="s">
        <v>605</v>
      </c>
      <c r="K71" s="424" t="s">
        <v>567</v>
      </c>
      <c r="L71" s="426">
        <v>110.9896281579756</v>
      </c>
      <c r="M71" s="426">
        <v>13</v>
      </c>
      <c r="N71" s="427">
        <v>1442.8651660536827</v>
      </c>
    </row>
    <row r="72" spans="1:14" ht="14.4" customHeight="1" x14ac:dyDescent="0.3">
      <c r="A72" s="422" t="s">
        <v>407</v>
      </c>
      <c r="B72" s="423" t="s">
        <v>408</v>
      </c>
      <c r="C72" s="424" t="s">
        <v>412</v>
      </c>
      <c r="D72" s="425" t="s">
        <v>672</v>
      </c>
      <c r="E72" s="424" t="s">
        <v>417</v>
      </c>
      <c r="F72" s="425" t="s">
        <v>673</v>
      </c>
      <c r="G72" s="424" t="s">
        <v>418</v>
      </c>
      <c r="H72" s="424" t="s">
        <v>606</v>
      </c>
      <c r="I72" s="424" t="s">
        <v>462</v>
      </c>
      <c r="J72" s="424" t="s">
        <v>607</v>
      </c>
      <c r="K72" s="424"/>
      <c r="L72" s="426">
        <v>219.95215507156138</v>
      </c>
      <c r="M72" s="426">
        <v>31</v>
      </c>
      <c r="N72" s="427">
        <v>6818.5168072184024</v>
      </c>
    </row>
    <row r="73" spans="1:14" ht="14.4" customHeight="1" x14ac:dyDescent="0.3">
      <c r="A73" s="422" t="s">
        <v>407</v>
      </c>
      <c r="B73" s="423" t="s">
        <v>408</v>
      </c>
      <c r="C73" s="424" t="s">
        <v>412</v>
      </c>
      <c r="D73" s="425" t="s">
        <v>672</v>
      </c>
      <c r="E73" s="424" t="s">
        <v>417</v>
      </c>
      <c r="F73" s="425" t="s">
        <v>673</v>
      </c>
      <c r="G73" s="424" t="s">
        <v>418</v>
      </c>
      <c r="H73" s="424" t="s">
        <v>608</v>
      </c>
      <c r="I73" s="424" t="s">
        <v>462</v>
      </c>
      <c r="J73" s="424" t="s">
        <v>609</v>
      </c>
      <c r="K73" s="424"/>
      <c r="L73" s="426">
        <v>96.993082175449629</v>
      </c>
      <c r="M73" s="426">
        <v>1</v>
      </c>
      <c r="N73" s="427">
        <v>96.993082175449629</v>
      </c>
    </row>
    <row r="74" spans="1:14" ht="14.4" customHeight="1" x14ac:dyDescent="0.3">
      <c r="A74" s="422" t="s">
        <v>407</v>
      </c>
      <c r="B74" s="423" t="s">
        <v>408</v>
      </c>
      <c r="C74" s="424" t="s">
        <v>412</v>
      </c>
      <c r="D74" s="425" t="s">
        <v>672</v>
      </c>
      <c r="E74" s="424" t="s">
        <v>417</v>
      </c>
      <c r="F74" s="425" t="s">
        <v>673</v>
      </c>
      <c r="G74" s="424" t="s">
        <v>418</v>
      </c>
      <c r="H74" s="424" t="s">
        <v>610</v>
      </c>
      <c r="I74" s="424" t="s">
        <v>462</v>
      </c>
      <c r="J74" s="424" t="s">
        <v>611</v>
      </c>
      <c r="K74" s="424"/>
      <c r="L74" s="426">
        <v>202.94418390514195</v>
      </c>
      <c r="M74" s="426">
        <v>2</v>
      </c>
      <c r="N74" s="427">
        <v>405.88836781028391</v>
      </c>
    </row>
    <row r="75" spans="1:14" ht="14.4" customHeight="1" x14ac:dyDescent="0.3">
      <c r="A75" s="422" t="s">
        <v>407</v>
      </c>
      <c r="B75" s="423" t="s">
        <v>408</v>
      </c>
      <c r="C75" s="424" t="s">
        <v>412</v>
      </c>
      <c r="D75" s="425" t="s">
        <v>672</v>
      </c>
      <c r="E75" s="424" t="s">
        <v>417</v>
      </c>
      <c r="F75" s="425" t="s">
        <v>673</v>
      </c>
      <c r="G75" s="424" t="s">
        <v>418</v>
      </c>
      <c r="H75" s="424" t="s">
        <v>612</v>
      </c>
      <c r="I75" s="424" t="s">
        <v>613</v>
      </c>
      <c r="J75" s="424" t="s">
        <v>614</v>
      </c>
      <c r="K75" s="424" t="s">
        <v>615</v>
      </c>
      <c r="L75" s="426">
        <v>154.25331990770167</v>
      </c>
      <c r="M75" s="426">
        <v>6</v>
      </c>
      <c r="N75" s="427">
        <v>925.51991944621</v>
      </c>
    </row>
    <row r="76" spans="1:14" ht="14.4" customHeight="1" x14ac:dyDescent="0.3">
      <c r="A76" s="422" t="s">
        <v>407</v>
      </c>
      <c r="B76" s="423" t="s">
        <v>408</v>
      </c>
      <c r="C76" s="424" t="s">
        <v>412</v>
      </c>
      <c r="D76" s="425" t="s">
        <v>672</v>
      </c>
      <c r="E76" s="424" t="s">
        <v>417</v>
      </c>
      <c r="F76" s="425" t="s">
        <v>673</v>
      </c>
      <c r="G76" s="424" t="s">
        <v>418</v>
      </c>
      <c r="H76" s="424" t="s">
        <v>616</v>
      </c>
      <c r="I76" s="424" t="s">
        <v>462</v>
      </c>
      <c r="J76" s="424" t="s">
        <v>617</v>
      </c>
      <c r="K76" s="424"/>
      <c r="L76" s="426">
        <v>68.664498360703263</v>
      </c>
      <c r="M76" s="426">
        <v>40</v>
      </c>
      <c r="N76" s="427">
        <v>2746.5799344281304</v>
      </c>
    </row>
    <row r="77" spans="1:14" ht="14.4" customHeight="1" x14ac:dyDescent="0.3">
      <c r="A77" s="422" t="s">
        <v>407</v>
      </c>
      <c r="B77" s="423" t="s">
        <v>408</v>
      </c>
      <c r="C77" s="424" t="s">
        <v>412</v>
      </c>
      <c r="D77" s="425" t="s">
        <v>672</v>
      </c>
      <c r="E77" s="424" t="s">
        <v>417</v>
      </c>
      <c r="F77" s="425" t="s">
        <v>673</v>
      </c>
      <c r="G77" s="424" t="s">
        <v>418</v>
      </c>
      <c r="H77" s="424" t="s">
        <v>618</v>
      </c>
      <c r="I77" s="424" t="s">
        <v>462</v>
      </c>
      <c r="J77" s="424" t="s">
        <v>619</v>
      </c>
      <c r="K77" s="424"/>
      <c r="L77" s="426">
        <v>121.50400000000002</v>
      </c>
      <c r="M77" s="426">
        <v>5</v>
      </c>
      <c r="N77" s="427">
        <v>607.5200000000001</v>
      </c>
    </row>
    <row r="78" spans="1:14" ht="14.4" customHeight="1" x14ac:dyDescent="0.3">
      <c r="A78" s="422" t="s">
        <v>407</v>
      </c>
      <c r="B78" s="423" t="s">
        <v>408</v>
      </c>
      <c r="C78" s="424" t="s">
        <v>412</v>
      </c>
      <c r="D78" s="425" t="s">
        <v>672</v>
      </c>
      <c r="E78" s="424" t="s">
        <v>417</v>
      </c>
      <c r="F78" s="425" t="s">
        <v>673</v>
      </c>
      <c r="G78" s="424" t="s">
        <v>418</v>
      </c>
      <c r="H78" s="424" t="s">
        <v>620</v>
      </c>
      <c r="I78" s="424" t="s">
        <v>462</v>
      </c>
      <c r="J78" s="424" t="s">
        <v>621</v>
      </c>
      <c r="K78" s="424" t="s">
        <v>622</v>
      </c>
      <c r="L78" s="426">
        <v>215.9</v>
      </c>
      <c r="M78" s="426">
        <v>6</v>
      </c>
      <c r="N78" s="427">
        <v>1295.4000000000001</v>
      </c>
    </row>
    <row r="79" spans="1:14" ht="14.4" customHeight="1" x14ac:dyDescent="0.3">
      <c r="A79" s="422" t="s">
        <v>407</v>
      </c>
      <c r="B79" s="423" t="s">
        <v>408</v>
      </c>
      <c r="C79" s="424" t="s">
        <v>412</v>
      </c>
      <c r="D79" s="425" t="s">
        <v>672</v>
      </c>
      <c r="E79" s="424" t="s">
        <v>417</v>
      </c>
      <c r="F79" s="425" t="s">
        <v>673</v>
      </c>
      <c r="G79" s="424" t="s">
        <v>418</v>
      </c>
      <c r="H79" s="424" t="s">
        <v>623</v>
      </c>
      <c r="I79" s="424" t="s">
        <v>462</v>
      </c>
      <c r="J79" s="424" t="s">
        <v>624</v>
      </c>
      <c r="K79" s="424"/>
      <c r="L79" s="426">
        <v>30.78</v>
      </c>
      <c r="M79" s="426">
        <v>1</v>
      </c>
      <c r="N79" s="427">
        <v>30.78</v>
      </c>
    </row>
    <row r="80" spans="1:14" ht="14.4" customHeight="1" x14ac:dyDescent="0.3">
      <c r="A80" s="422" t="s">
        <v>407</v>
      </c>
      <c r="B80" s="423" t="s">
        <v>408</v>
      </c>
      <c r="C80" s="424" t="s">
        <v>412</v>
      </c>
      <c r="D80" s="425" t="s">
        <v>672</v>
      </c>
      <c r="E80" s="424" t="s">
        <v>417</v>
      </c>
      <c r="F80" s="425" t="s">
        <v>673</v>
      </c>
      <c r="G80" s="424" t="s">
        <v>418</v>
      </c>
      <c r="H80" s="424" t="s">
        <v>625</v>
      </c>
      <c r="I80" s="424" t="s">
        <v>462</v>
      </c>
      <c r="J80" s="424" t="s">
        <v>626</v>
      </c>
      <c r="K80" s="424"/>
      <c r="L80" s="426">
        <v>37.700000000000003</v>
      </c>
      <c r="M80" s="426">
        <v>2</v>
      </c>
      <c r="N80" s="427">
        <v>75.400000000000006</v>
      </c>
    </row>
    <row r="81" spans="1:14" ht="14.4" customHeight="1" x14ac:dyDescent="0.3">
      <c r="A81" s="422" t="s">
        <v>407</v>
      </c>
      <c r="B81" s="423" t="s">
        <v>408</v>
      </c>
      <c r="C81" s="424" t="s">
        <v>412</v>
      </c>
      <c r="D81" s="425" t="s">
        <v>672</v>
      </c>
      <c r="E81" s="424" t="s">
        <v>417</v>
      </c>
      <c r="F81" s="425" t="s">
        <v>673</v>
      </c>
      <c r="G81" s="424" t="s">
        <v>418</v>
      </c>
      <c r="H81" s="424" t="s">
        <v>627</v>
      </c>
      <c r="I81" s="424" t="s">
        <v>462</v>
      </c>
      <c r="J81" s="424" t="s">
        <v>628</v>
      </c>
      <c r="K81" s="424" t="s">
        <v>521</v>
      </c>
      <c r="L81" s="426">
        <v>90.362838407501812</v>
      </c>
      <c r="M81" s="426">
        <v>1</v>
      </c>
      <c r="N81" s="427">
        <v>90.362838407501812</v>
      </c>
    </row>
    <row r="82" spans="1:14" ht="14.4" customHeight="1" x14ac:dyDescent="0.3">
      <c r="A82" s="422" t="s">
        <v>407</v>
      </c>
      <c r="B82" s="423" t="s">
        <v>408</v>
      </c>
      <c r="C82" s="424" t="s">
        <v>412</v>
      </c>
      <c r="D82" s="425" t="s">
        <v>672</v>
      </c>
      <c r="E82" s="424" t="s">
        <v>417</v>
      </c>
      <c r="F82" s="425" t="s">
        <v>673</v>
      </c>
      <c r="G82" s="424" t="s">
        <v>418</v>
      </c>
      <c r="H82" s="424" t="s">
        <v>629</v>
      </c>
      <c r="I82" s="424" t="s">
        <v>629</v>
      </c>
      <c r="J82" s="424" t="s">
        <v>630</v>
      </c>
      <c r="K82" s="424" t="s">
        <v>631</v>
      </c>
      <c r="L82" s="426">
        <v>154.13844310211459</v>
      </c>
      <c r="M82" s="426">
        <v>22</v>
      </c>
      <c r="N82" s="427">
        <v>3391.0457482465213</v>
      </c>
    </row>
    <row r="83" spans="1:14" ht="14.4" customHeight="1" x14ac:dyDescent="0.3">
      <c r="A83" s="422" t="s">
        <v>407</v>
      </c>
      <c r="B83" s="423" t="s">
        <v>408</v>
      </c>
      <c r="C83" s="424" t="s">
        <v>412</v>
      </c>
      <c r="D83" s="425" t="s">
        <v>672</v>
      </c>
      <c r="E83" s="424" t="s">
        <v>417</v>
      </c>
      <c r="F83" s="425" t="s">
        <v>673</v>
      </c>
      <c r="G83" s="424" t="s">
        <v>418</v>
      </c>
      <c r="H83" s="424" t="s">
        <v>632</v>
      </c>
      <c r="I83" s="424" t="s">
        <v>462</v>
      </c>
      <c r="J83" s="424" t="s">
        <v>633</v>
      </c>
      <c r="K83" s="424"/>
      <c r="L83" s="426">
        <v>186.33661274836771</v>
      </c>
      <c r="M83" s="426">
        <v>20</v>
      </c>
      <c r="N83" s="427">
        <v>3726.7322549673545</v>
      </c>
    </row>
    <row r="84" spans="1:14" ht="14.4" customHeight="1" x14ac:dyDescent="0.3">
      <c r="A84" s="422" t="s">
        <v>407</v>
      </c>
      <c r="B84" s="423" t="s">
        <v>408</v>
      </c>
      <c r="C84" s="424" t="s">
        <v>412</v>
      </c>
      <c r="D84" s="425" t="s">
        <v>672</v>
      </c>
      <c r="E84" s="424" t="s">
        <v>417</v>
      </c>
      <c r="F84" s="425" t="s">
        <v>673</v>
      </c>
      <c r="G84" s="424" t="s">
        <v>418</v>
      </c>
      <c r="H84" s="424" t="s">
        <v>634</v>
      </c>
      <c r="I84" s="424" t="s">
        <v>462</v>
      </c>
      <c r="J84" s="424" t="s">
        <v>635</v>
      </c>
      <c r="K84" s="424"/>
      <c r="L84" s="426">
        <v>45.830075828800119</v>
      </c>
      <c r="M84" s="426">
        <v>4</v>
      </c>
      <c r="N84" s="427">
        <v>183.32030331520048</v>
      </c>
    </row>
    <row r="85" spans="1:14" ht="14.4" customHeight="1" x14ac:dyDescent="0.3">
      <c r="A85" s="422" t="s">
        <v>407</v>
      </c>
      <c r="B85" s="423" t="s">
        <v>408</v>
      </c>
      <c r="C85" s="424" t="s">
        <v>412</v>
      </c>
      <c r="D85" s="425" t="s">
        <v>672</v>
      </c>
      <c r="E85" s="424" t="s">
        <v>417</v>
      </c>
      <c r="F85" s="425" t="s">
        <v>673</v>
      </c>
      <c r="G85" s="424" t="s">
        <v>418</v>
      </c>
      <c r="H85" s="424" t="s">
        <v>636</v>
      </c>
      <c r="I85" s="424" t="s">
        <v>462</v>
      </c>
      <c r="J85" s="424" t="s">
        <v>637</v>
      </c>
      <c r="K85" s="424"/>
      <c r="L85" s="426">
        <v>45.783804126585125</v>
      </c>
      <c r="M85" s="426">
        <v>50</v>
      </c>
      <c r="N85" s="427">
        <v>2289.1902063292564</v>
      </c>
    </row>
    <row r="86" spans="1:14" ht="14.4" customHeight="1" x14ac:dyDescent="0.3">
      <c r="A86" s="422" t="s">
        <v>407</v>
      </c>
      <c r="B86" s="423" t="s">
        <v>408</v>
      </c>
      <c r="C86" s="424" t="s">
        <v>412</v>
      </c>
      <c r="D86" s="425" t="s">
        <v>672</v>
      </c>
      <c r="E86" s="424" t="s">
        <v>417</v>
      </c>
      <c r="F86" s="425" t="s">
        <v>673</v>
      </c>
      <c r="G86" s="424" t="s">
        <v>418</v>
      </c>
      <c r="H86" s="424" t="s">
        <v>638</v>
      </c>
      <c r="I86" s="424" t="s">
        <v>462</v>
      </c>
      <c r="J86" s="424" t="s">
        <v>639</v>
      </c>
      <c r="K86" s="424"/>
      <c r="L86" s="426">
        <v>45.830008597052341</v>
      </c>
      <c r="M86" s="426">
        <v>36</v>
      </c>
      <c r="N86" s="427">
        <v>1649.8803094938842</v>
      </c>
    </row>
    <row r="87" spans="1:14" ht="14.4" customHeight="1" x14ac:dyDescent="0.3">
      <c r="A87" s="422" t="s">
        <v>407</v>
      </c>
      <c r="B87" s="423" t="s">
        <v>408</v>
      </c>
      <c r="C87" s="424" t="s">
        <v>412</v>
      </c>
      <c r="D87" s="425" t="s">
        <v>672</v>
      </c>
      <c r="E87" s="424" t="s">
        <v>417</v>
      </c>
      <c r="F87" s="425" t="s">
        <v>673</v>
      </c>
      <c r="G87" s="424" t="s">
        <v>418</v>
      </c>
      <c r="H87" s="424" t="s">
        <v>640</v>
      </c>
      <c r="I87" s="424" t="s">
        <v>640</v>
      </c>
      <c r="J87" s="424" t="s">
        <v>641</v>
      </c>
      <c r="K87" s="424" t="s">
        <v>642</v>
      </c>
      <c r="L87" s="426">
        <v>115.94</v>
      </c>
      <c r="M87" s="426">
        <v>1</v>
      </c>
      <c r="N87" s="427">
        <v>115.94</v>
      </c>
    </row>
    <row r="88" spans="1:14" ht="14.4" customHeight="1" x14ac:dyDescent="0.3">
      <c r="A88" s="422" t="s">
        <v>407</v>
      </c>
      <c r="B88" s="423" t="s">
        <v>408</v>
      </c>
      <c r="C88" s="424" t="s">
        <v>412</v>
      </c>
      <c r="D88" s="425" t="s">
        <v>672</v>
      </c>
      <c r="E88" s="424" t="s">
        <v>417</v>
      </c>
      <c r="F88" s="425" t="s">
        <v>673</v>
      </c>
      <c r="G88" s="424" t="s">
        <v>418</v>
      </c>
      <c r="H88" s="424" t="s">
        <v>643</v>
      </c>
      <c r="I88" s="424" t="s">
        <v>644</v>
      </c>
      <c r="J88" s="424" t="s">
        <v>645</v>
      </c>
      <c r="K88" s="424" t="s">
        <v>577</v>
      </c>
      <c r="L88" s="426">
        <v>543.86999999999989</v>
      </c>
      <c r="M88" s="426">
        <v>4</v>
      </c>
      <c r="N88" s="427">
        <v>2175.4799999999996</v>
      </c>
    </row>
    <row r="89" spans="1:14" ht="14.4" customHeight="1" x14ac:dyDescent="0.3">
      <c r="A89" s="422" t="s">
        <v>407</v>
      </c>
      <c r="B89" s="423" t="s">
        <v>408</v>
      </c>
      <c r="C89" s="424" t="s">
        <v>412</v>
      </c>
      <c r="D89" s="425" t="s">
        <v>672</v>
      </c>
      <c r="E89" s="424" t="s">
        <v>417</v>
      </c>
      <c r="F89" s="425" t="s">
        <v>673</v>
      </c>
      <c r="G89" s="424" t="s">
        <v>418</v>
      </c>
      <c r="H89" s="424" t="s">
        <v>646</v>
      </c>
      <c r="I89" s="424" t="s">
        <v>646</v>
      </c>
      <c r="J89" s="424" t="s">
        <v>420</v>
      </c>
      <c r="K89" s="424" t="s">
        <v>647</v>
      </c>
      <c r="L89" s="426">
        <v>100</v>
      </c>
      <c r="M89" s="426">
        <v>8</v>
      </c>
      <c r="N89" s="427">
        <v>800</v>
      </c>
    </row>
    <row r="90" spans="1:14" ht="14.4" customHeight="1" x14ac:dyDescent="0.3">
      <c r="A90" s="422" t="s">
        <v>407</v>
      </c>
      <c r="B90" s="423" t="s">
        <v>408</v>
      </c>
      <c r="C90" s="424" t="s">
        <v>412</v>
      </c>
      <c r="D90" s="425" t="s">
        <v>672</v>
      </c>
      <c r="E90" s="424" t="s">
        <v>417</v>
      </c>
      <c r="F90" s="425" t="s">
        <v>673</v>
      </c>
      <c r="G90" s="424" t="s">
        <v>418</v>
      </c>
      <c r="H90" s="424" t="s">
        <v>648</v>
      </c>
      <c r="I90" s="424" t="s">
        <v>462</v>
      </c>
      <c r="J90" s="424" t="s">
        <v>649</v>
      </c>
      <c r="K90" s="424" t="s">
        <v>650</v>
      </c>
      <c r="L90" s="426">
        <v>115.42999999999999</v>
      </c>
      <c r="M90" s="426">
        <v>4</v>
      </c>
      <c r="N90" s="427">
        <v>461.71999999999997</v>
      </c>
    </row>
    <row r="91" spans="1:14" ht="14.4" customHeight="1" x14ac:dyDescent="0.3">
      <c r="A91" s="422" t="s">
        <v>407</v>
      </c>
      <c r="B91" s="423" t="s">
        <v>408</v>
      </c>
      <c r="C91" s="424" t="s">
        <v>412</v>
      </c>
      <c r="D91" s="425" t="s">
        <v>672</v>
      </c>
      <c r="E91" s="424" t="s">
        <v>417</v>
      </c>
      <c r="F91" s="425" t="s">
        <v>673</v>
      </c>
      <c r="G91" s="424" t="s">
        <v>651</v>
      </c>
      <c r="H91" s="424" t="s">
        <v>652</v>
      </c>
      <c r="I91" s="424" t="s">
        <v>653</v>
      </c>
      <c r="J91" s="424" t="s">
        <v>654</v>
      </c>
      <c r="K91" s="424" t="s">
        <v>655</v>
      </c>
      <c r="L91" s="426">
        <v>30.22</v>
      </c>
      <c r="M91" s="426">
        <v>1</v>
      </c>
      <c r="N91" s="427">
        <v>30.22</v>
      </c>
    </row>
    <row r="92" spans="1:14" ht="14.4" customHeight="1" x14ac:dyDescent="0.3">
      <c r="A92" s="422" t="s">
        <v>407</v>
      </c>
      <c r="B92" s="423" t="s">
        <v>408</v>
      </c>
      <c r="C92" s="424" t="s">
        <v>412</v>
      </c>
      <c r="D92" s="425" t="s">
        <v>672</v>
      </c>
      <c r="E92" s="424" t="s">
        <v>417</v>
      </c>
      <c r="F92" s="425" t="s">
        <v>673</v>
      </c>
      <c r="G92" s="424" t="s">
        <v>651</v>
      </c>
      <c r="H92" s="424" t="s">
        <v>656</v>
      </c>
      <c r="I92" s="424" t="s">
        <v>657</v>
      </c>
      <c r="J92" s="424" t="s">
        <v>658</v>
      </c>
      <c r="K92" s="424" t="s">
        <v>659</v>
      </c>
      <c r="L92" s="426">
        <v>50.170000000000023</v>
      </c>
      <c r="M92" s="426">
        <v>1</v>
      </c>
      <c r="N92" s="427">
        <v>50.170000000000023</v>
      </c>
    </row>
    <row r="93" spans="1:14" ht="14.4" customHeight="1" x14ac:dyDescent="0.3">
      <c r="A93" s="422" t="s">
        <v>407</v>
      </c>
      <c r="B93" s="423" t="s">
        <v>408</v>
      </c>
      <c r="C93" s="424" t="s">
        <v>412</v>
      </c>
      <c r="D93" s="425" t="s">
        <v>672</v>
      </c>
      <c r="E93" s="424" t="s">
        <v>660</v>
      </c>
      <c r="F93" s="425" t="s">
        <v>674</v>
      </c>
      <c r="G93" s="424"/>
      <c r="H93" s="424" t="s">
        <v>661</v>
      </c>
      <c r="I93" s="424" t="s">
        <v>661</v>
      </c>
      <c r="J93" s="424" t="s">
        <v>662</v>
      </c>
      <c r="K93" s="424" t="s">
        <v>663</v>
      </c>
      <c r="L93" s="426">
        <v>35.089999999999996</v>
      </c>
      <c r="M93" s="426">
        <v>1</v>
      </c>
      <c r="N93" s="427">
        <v>35.089999999999996</v>
      </c>
    </row>
    <row r="94" spans="1:14" ht="14.4" customHeight="1" x14ac:dyDescent="0.3">
      <c r="A94" s="422" t="s">
        <v>407</v>
      </c>
      <c r="B94" s="423" t="s">
        <v>408</v>
      </c>
      <c r="C94" s="424" t="s">
        <v>412</v>
      </c>
      <c r="D94" s="425" t="s">
        <v>672</v>
      </c>
      <c r="E94" s="424" t="s">
        <v>660</v>
      </c>
      <c r="F94" s="425" t="s">
        <v>674</v>
      </c>
      <c r="G94" s="424" t="s">
        <v>418</v>
      </c>
      <c r="H94" s="424" t="s">
        <v>664</v>
      </c>
      <c r="I94" s="424" t="s">
        <v>665</v>
      </c>
      <c r="J94" s="424" t="s">
        <v>666</v>
      </c>
      <c r="K94" s="424" t="s">
        <v>667</v>
      </c>
      <c r="L94" s="426">
        <v>98.000000000000028</v>
      </c>
      <c r="M94" s="426">
        <v>2</v>
      </c>
      <c r="N94" s="427">
        <v>196.00000000000006</v>
      </c>
    </row>
    <row r="95" spans="1:14" ht="14.4" customHeight="1" thickBot="1" x14ac:dyDescent="0.35">
      <c r="A95" s="428" t="s">
        <v>407</v>
      </c>
      <c r="B95" s="429" t="s">
        <v>408</v>
      </c>
      <c r="C95" s="430" t="s">
        <v>412</v>
      </c>
      <c r="D95" s="431" t="s">
        <v>672</v>
      </c>
      <c r="E95" s="430" t="s">
        <v>660</v>
      </c>
      <c r="F95" s="431" t="s">
        <v>674</v>
      </c>
      <c r="G95" s="430" t="s">
        <v>651</v>
      </c>
      <c r="H95" s="430" t="s">
        <v>668</v>
      </c>
      <c r="I95" s="430" t="s">
        <v>669</v>
      </c>
      <c r="J95" s="430" t="s">
        <v>670</v>
      </c>
      <c r="K95" s="430" t="s">
        <v>671</v>
      </c>
      <c r="L95" s="432">
        <v>115.94005002573469</v>
      </c>
      <c r="M95" s="432">
        <v>6</v>
      </c>
      <c r="N95" s="433">
        <v>695.64030015440812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675</v>
      </c>
      <c r="B5" s="414">
        <v>35.089999999999996</v>
      </c>
      <c r="C5" s="438">
        <v>4.3261153731844859E-2</v>
      </c>
      <c r="D5" s="414">
        <v>776.03030015440811</v>
      </c>
      <c r="E5" s="438">
        <v>0.95673884626815509</v>
      </c>
      <c r="F5" s="415">
        <v>811.12030015440814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4.3261153731844859E-2</v>
      </c>
      <c r="D6" s="443">
        <v>776.03030015440811</v>
      </c>
      <c r="E6" s="444">
        <v>0.95673884626815509</v>
      </c>
      <c r="F6" s="445">
        <v>811.12030015440814</v>
      </c>
    </row>
    <row r="7" spans="1:6" ht="14.4" customHeight="1" thickBot="1" x14ac:dyDescent="0.35"/>
    <row r="8" spans="1:6" ht="14.4" customHeight="1" x14ac:dyDescent="0.3">
      <c r="A8" s="452" t="s">
        <v>676</v>
      </c>
      <c r="B8" s="420">
        <v>35.089999999999996</v>
      </c>
      <c r="C8" s="439">
        <v>4.8020452953141883E-2</v>
      </c>
      <c r="D8" s="420">
        <v>695.64030015440801</v>
      </c>
      <c r="E8" s="439">
        <v>0.95197954704685805</v>
      </c>
      <c r="F8" s="421">
        <v>730.73030015440804</v>
      </c>
    </row>
    <row r="9" spans="1:6" ht="14.4" customHeight="1" x14ac:dyDescent="0.3">
      <c r="A9" s="453" t="s">
        <v>677</v>
      </c>
      <c r="B9" s="426"/>
      <c r="C9" s="448">
        <v>0</v>
      </c>
      <c r="D9" s="426">
        <v>30.22</v>
      </c>
      <c r="E9" s="448">
        <v>1</v>
      </c>
      <c r="F9" s="427">
        <v>30.22</v>
      </c>
    </row>
    <row r="10" spans="1:6" ht="14.4" customHeight="1" thickBot="1" x14ac:dyDescent="0.35">
      <c r="A10" s="454" t="s">
        <v>678</v>
      </c>
      <c r="B10" s="449"/>
      <c r="C10" s="450">
        <v>0</v>
      </c>
      <c r="D10" s="449">
        <v>50.170000000000023</v>
      </c>
      <c r="E10" s="450">
        <v>1</v>
      </c>
      <c r="F10" s="451">
        <v>50.170000000000023</v>
      </c>
    </row>
    <row r="11" spans="1:6" ht="14.4" customHeight="1" thickBot="1" x14ac:dyDescent="0.35">
      <c r="A11" s="442" t="s">
        <v>3</v>
      </c>
      <c r="B11" s="443">
        <v>35.089999999999996</v>
      </c>
      <c r="C11" s="444">
        <v>4.3261153731844859E-2</v>
      </c>
      <c r="D11" s="443">
        <v>776.03030015440811</v>
      </c>
      <c r="E11" s="444">
        <v>0.95673884626815509</v>
      </c>
      <c r="F11" s="445">
        <v>811.12030015440814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2016-08-19T11:11:11Z</dcterms:modified>
</cp:coreProperties>
</file>