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0" i="431"/>
  <c r="D14" i="431"/>
  <c r="D18" i="431"/>
  <c r="E11" i="431"/>
  <c r="E15" i="431"/>
  <c r="E19" i="431"/>
  <c r="F12" i="431"/>
  <c r="F16" i="431"/>
  <c r="G9" i="431"/>
  <c r="G13" i="431"/>
  <c r="G17" i="431"/>
  <c r="H10" i="431"/>
  <c r="H14" i="431"/>
  <c r="H18" i="431"/>
  <c r="I11" i="431"/>
  <c r="I15" i="431"/>
  <c r="I19" i="431"/>
  <c r="J12" i="431"/>
  <c r="J16" i="431"/>
  <c r="K9" i="431"/>
  <c r="K13" i="431"/>
  <c r="K17" i="431"/>
  <c r="L10" i="431"/>
  <c r="L14" i="431"/>
  <c r="L18" i="431"/>
  <c r="M15" i="431"/>
  <c r="M19" i="431"/>
  <c r="N12" i="431"/>
  <c r="O9" i="431"/>
  <c r="O17" i="431"/>
  <c r="P18" i="431"/>
  <c r="C14" i="431"/>
  <c r="D11" i="431"/>
  <c r="D15" i="431"/>
  <c r="E12" i="431"/>
  <c r="F9" i="431"/>
  <c r="G10" i="431"/>
  <c r="G18" i="431"/>
  <c r="H19" i="431"/>
  <c r="J9" i="431"/>
  <c r="K10" i="431"/>
  <c r="K18" i="431"/>
  <c r="L19" i="431"/>
  <c r="N9" i="431"/>
  <c r="O10" i="431"/>
  <c r="P15" i="431"/>
  <c r="Q16" i="431"/>
  <c r="C11" i="431"/>
  <c r="C15" i="431"/>
  <c r="C19" i="431"/>
  <c r="D12" i="431"/>
  <c r="D16" i="431"/>
  <c r="E9" i="431"/>
  <c r="E13" i="431"/>
  <c r="E17" i="431"/>
  <c r="F10" i="431"/>
  <c r="F14" i="431"/>
  <c r="F18" i="431"/>
  <c r="G11" i="431"/>
  <c r="G15" i="431"/>
  <c r="G19" i="431"/>
  <c r="H12" i="431"/>
  <c r="H16" i="431"/>
  <c r="I9" i="431"/>
  <c r="I13" i="431"/>
  <c r="I17" i="431"/>
  <c r="J10" i="431"/>
  <c r="J14" i="431"/>
  <c r="J18" i="431"/>
  <c r="K11" i="431"/>
  <c r="K15" i="431"/>
  <c r="K19" i="431"/>
  <c r="L12" i="431"/>
  <c r="L16" i="431"/>
  <c r="M9" i="431"/>
  <c r="M13" i="431"/>
  <c r="M17" i="431"/>
  <c r="N10" i="431"/>
  <c r="N14" i="431"/>
  <c r="N18" i="431"/>
  <c r="O11" i="431"/>
  <c r="O15" i="431"/>
  <c r="O19" i="431"/>
  <c r="P12" i="431"/>
  <c r="P16" i="431"/>
  <c r="Q9" i="431"/>
  <c r="Q13" i="431"/>
  <c r="Q17" i="431"/>
  <c r="P14" i="431"/>
  <c r="Q15" i="431"/>
  <c r="C10" i="431"/>
  <c r="D19" i="431"/>
  <c r="E16" i="431"/>
  <c r="F13" i="431"/>
  <c r="G14" i="431"/>
  <c r="H15" i="431"/>
  <c r="I16" i="431"/>
  <c r="J17" i="431"/>
  <c r="L11" i="431"/>
  <c r="M12" i="431"/>
  <c r="N13" i="431"/>
  <c r="O14" i="431"/>
  <c r="P11" i="431"/>
  <c r="Q12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M11" i="431"/>
  <c r="N16" i="431"/>
  <c r="O13" i="431"/>
  <c r="P10" i="431"/>
  <c r="Q11" i="431"/>
  <c r="Q19" i="431"/>
  <c r="C18" i="431"/>
  <c r="F17" i="431"/>
  <c r="H11" i="431"/>
  <c r="I12" i="431"/>
  <c r="J13" i="431"/>
  <c r="K14" i="431"/>
  <c r="L15" i="431"/>
  <c r="M16" i="431"/>
  <c r="N17" i="431"/>
  <c r="O18" i="431"/>
  <c r="P19" i="431"/>
  <c r="K8" i="431"/>
  <c r="H8" i="431"/>
  <c r="E8" i="431"/>
  <c r="N8" i="431"/>
  <c r="O8" i="431"/>
  <c r="L8" i="431"/>
  <c r="I8" i="431"/>
  <c r="C8" i="431"/>
  <c r="J8" i="431"/>
  <c r="P8" i="431"/>
  <c r="M8" i="431"/>
  <c r="G8" i="431"/>
  <c r="D8" i="431"/>
  <c r="F8" i="431"/>
  <c r="Q8" i="431"/>
  <c r="S19" i="431" l="1"/>
  <c r="R19" i="431"/>
  <c r="S11" i="431"/>
  <c r="R11" i="431"/>
  <c r="S18" i="431"/>
  <c r="R18" i="431"/>
  <c r="R14" i="431"/>
  <c r="S14" i="431"/>
  <c r="R10" i="431"/>
  <c r="S10" i="431"/>
  <c r="R12" i="431"/>
  <c r="S12" i="431"/>
  <c r="S15" i="431"/>
  <c r="R15" i="431"/>
  <c r="R17" i="431"/>
  <c r="S17" i="431"/>
  <c r="S13" i="431"/>
  <c r="R13" i="431"/>
  <c r="S9" i="431"/>
  <c r="R9" i="431"/>
  <c r="R16" i="431"/>
  <c r="S16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4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14" i="414"/>
  <c r="D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F3" i="387"/>
  <c r="N3" i="220"/>
  <c r="L3" i="220" s="1"/>
  <c r="C21" i="414"/>
  <c r="D21" i="414"/>
  <c r="H3" i="387" l="1"/>
  <c r="I12" i="339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<sst xmlns="http://schemas.openxmlformats.org/spreadsheetml/2006/main" count="9067" uniqueCount="1956">
  <si>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</si>
  <si>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</si>
  <si>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</si>
  <si>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</si>
  <si>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</si>
  <si>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</si>
  <si>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</si>
  <si>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</si>
  <si>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</si>
  <si>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</si>
  <si>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</si>
  <si>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</si>
  <si>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</si>
  <si>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</si>
  <si>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</si>
  <si>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</si>
  <si>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</si>
  <si>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</si>
  <si>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</si>
  <si>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</si>
  <si>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</si>
  <si>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</si>
  <si>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</si>
  <si>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</si>
  <si>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</si>
  <si>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</si>
  <si>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</si>
  <si>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</si>
  <si>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</si>
  <si>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</si>
  <si>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</si>
  <si>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</si>
  <si>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</si>
  <si>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</si>
  <si>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</si>
  <si>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</si>
  <si>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</si>
  <si>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</si>
  <si>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</si>
  <si>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</si>
  <si>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</si>
  <si>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</si>
  <si>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</si>
  <si>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</si>
  <si>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</si>
  <si>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</si>
  <si>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</si>
  <si>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</si>
  <si>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</si>
  <si>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</si>
  <si>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</si>
  <si>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</si>
  <si>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</si>
  <si>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</si>
  <si>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</si>
  <si>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</si>
  <si>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</si>
  <si>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</si>
  <si>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</si>
  <si>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</si>
  <si>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</si>
  <si>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</si>
  <si>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</si>
  <si>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</si>
  <si>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</si>
  <si>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</si>
  <si>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</si>
  <si>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</si>
  <si>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</si>
  <si>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</si>
  <si>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</si>
  <si>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</si>
  <si>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</si>
  <si>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</si>
  <si>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</si>
  <si>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</si>
  <si>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</si>
  <si>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</si>
  <si>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</si>
  <si>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</si>
  <si>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</si>
  <si>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</si>
  <si>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</si>
  <si>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</si>
  <si>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</si>
  <si>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</si>
  <si>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</si>
  <si>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</si>
  <si>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</si>
  <si>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</si>
  <si>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</si>
  <si>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</si>
  <si>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</si>
  <si>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</si>
  <si>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</si>
  <si>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</si>
  <si>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</si>
  <si>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</si>
  <si>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</si>
  <si>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</si>
  <si>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</si>
  <si>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</si>
  <si>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</si>
  <si>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</si>
  <si>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</si>
  <si>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</si>
  <si>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</si>
  <si>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</si>
  <si>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</si>
  <si>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</si>
  <si>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</si>
  <si>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</si>
  <si>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</si>
  <si>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</si>
  <si>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</si>
  <si>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</si>
  <si>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</si>
  <si>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</si>
  <si>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</si>
  <si>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</si>
  <si>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</si>
  <si>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</si>
  <si>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</si>
  <si>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</si>
  <si>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</si>
  <si>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</si>
  <si>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</si>
  <si>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</si>
  <si>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</si>
  <si>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</si>
  <si>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</si>
  <si>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</si>
  <si>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</si>
  <si>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</si>
  <si>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</si>
  <si>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</si>
  <si>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</si>
  <si>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</si>
  <si>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</si>
  <si>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</si>
  <si>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</si>
  <si>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</si>
  <si>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</si>
  <si>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</si>
  <si>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</si>
  <si>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</si>
  <si>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</si>
  <si>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</si>
  <si>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</si>
  <si>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</si>
  <si>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</si>
  <si>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</si>
  <si>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</si>
  <si>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</si>
  <si>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</si>
  <si>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</si>
  <si>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</si>
  <si>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</si>
  <si>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</si>
  <si>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</si>
  <si>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</si>
  <si>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</si>
  <si>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</si>
  <si>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</si>
  <si>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</si>
  <si>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</si>
  <si>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</si>
  <si>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</si>
  <si>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</si>
  <si>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</si>
  <si>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</si>
  <si>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</si>
  <si>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</si>
  <si>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</si>
  <si>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</si>
  <si>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</si>
  <si>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</si>
  <si>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</si>
  <si>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</si>
  <si>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</si>
  <si>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</si>
  <si>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</si>
  <si>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</si>
  <si>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</si>
  <si>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</si>
  <si>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</si>
  <si>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</si>
  <si>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</si>
  <si>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</si>
  <si>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</si>
  <si>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</si>
  <si>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</si>
  <si>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</si>
  <si>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</si>
  <si>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</si>
  <si>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</si>
  <si>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</si>
  <si>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</si>
  <si>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</si>
  <si>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</si>
  <si>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</si>
  <si>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</si>
  <si>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</si>
  <si>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</si>
  <si>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</si>
  <si>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</si>
  <si>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</si>
  <si>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</si>
  <si>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</si>
  <si>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</si>
  <si>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</si>
  <si>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</si>
  <si>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</si>
  <si>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</si>
  <si>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</si>
  <si>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</si>
  <si>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</si>
  <si>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</si>
  <si>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</si>
  <si>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</si>
  <si>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</si>
  <si>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</si>
  <si>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</si>
  <si>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</si>
  <si>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</si>
  <si>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</si>
  <si>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</si>
  <si>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</si>
  <si>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</si>
  <si>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</si>
  <si>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</si>
  <si>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</si>
  <si>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</si>
  <si>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</si>
  <si>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</si>
  <si>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</si>
  <si>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</si>
  <si>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</si>
  <si>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</si>
  <si>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</si>
  <si>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</si>
  <si>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</si>
  <si>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</si>
  <si>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</si>
  <si>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</si>
  <si>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</si>
  <si>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</si>
  <si>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</si>
  <si>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</si>
  <si>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</si>
  <si>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</si>
  <si>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</si>
  <si>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</si>
  <si>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</si>
  <si>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</si>
  <si>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50113190     léky - medicinální plyny (sklad SVM)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</si>
  <si>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</si>
  <si>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</si>
  <si>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</si>
  <si>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</si>
  <si>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</si>
  <si>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</si>
  <si>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</si>
  <si>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</si>
  <si>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</si>
  <si>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</si>
  <si>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</si>
  <si>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</si>
  <si>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</si>
  <si>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</si>
  <si>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</si>
  <si>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</si>
  <si>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</si>
  <si>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</si>
  <si>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</si>
  <si>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</si>
  <si>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</si>
  <si>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</si>
  <si>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</si>
  <si>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</si>
  <si>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</si>
  <si>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</si>
  <si>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</si>
  <si>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</si>
  <si>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</si>
  <si>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</si>
  <si>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</si>
  <si>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</si>
  <si>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</si>
  <si>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</si>
  <si>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</si>
  <si>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</si>
  <si>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</si>
  <si>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</si>
  <si>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</si>
  <si>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</si>
  <si>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</si>
  <si>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</si>
  <si>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</si>
  <si>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</si>
  <si>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</si>
  <si>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</si>
  <si>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</si>
  <si>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</si>
  <si>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</si>
  <si>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</si>
  <si>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</si>
  <si>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</si>
  <si>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</si>
  <si>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</si>
  <si>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</si>
  <si>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</si>
  <si>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</si>
  <si>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</si>
  <si>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</si>
  <si>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</si>
  <si>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</si>
  <si>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</si>
  <si>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</si>
  <si>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</si>
  <si>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</si>
  <si>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</si>
  <si>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</si>
  <si>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</si>
  <si>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</si>
  <si>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</si>
  <si>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</si>
  <si>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</si>
  <si>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</si>
  <si>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</si>
  <si>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</si>
  <si>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</si>
  <si>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51874002     služby (ostraha)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</si>
  <si>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</si>
  <si>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</si>
  <si>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</si>
  <si>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</si>
  <si>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</si>
  <si>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</si>
  <si>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</si>
  <si>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</si>
  <si>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</si>
  <si>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</si>
  <si>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</si>
  <si>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</si>
  <si>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</si>
  <si>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</si>
  <si>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</si>
  <si>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</si>
  <si>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</si>
  <si>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</si>
  <si>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</si>
  <si>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</si>
  <si>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</si>
  <si>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</si>
  <si>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</si>
  <si>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</si>
  <si>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</si>
  <si>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</si>
  <si>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</si>
  <si>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</si>
  <si>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</si>
  <si>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</si>
  <si>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</si>
  <si>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</si>
  <si>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</si>
  <si>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</si>
  <si>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</si>
  <si>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</si>
  <si>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</si>
  <si>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</si>
  <si>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</si>
  <si>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</si>
  <si>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</si>
  <si>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</si>
  <si>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</si>
  <si>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</si>
  <si>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</si>
  <si>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</si>
  <si>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</si>
  <si>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</si>
  <si>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</si>
  <si>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</si>
  <si>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</si>
  <si>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</si>
  <si>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</si>
  <si>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</si>
  <si>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</si>
  <si>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</si>
  <si>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</si>
  <si>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</si>
  <si>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</si>
  <si>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</si>
  <si>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</si>
  <si>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</si>
  <si>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60241     Odmítnutí vykázané péče     OZPI</t>
  </si>
  <si>
    <t>60241101     odmítnutí vykázané péče, receptů, poukázek PZt, Tr - VZP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</si>
  <si>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</si>
  <si>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</si>
  <si>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</si>
  <si>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</si>
  <si>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</si>
  <si>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</si>
  <si>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</si>
  <si>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</si>
  <si>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64908046     náhrady od pojišť. (mimosoudní narovnání)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</si>
  <si>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</si>
  <si>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</si>
  <si>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</si>
  <si>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</si>
  <si>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</si>
  <si>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</si>
  <si>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</si>
  <si>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</si>
  <si>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</si>
  <si>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</si>
  <si>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</si>
  <si>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</si>
  <si>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</si>
  <si>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</si>
  <si>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</si>
  <si>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</si>
  <si>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</si>
  <si>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</si>
  <si>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</si>
  <si>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</si>
  <si>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</si>
  <si>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</si>
  <si>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</si>
  <si>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</si>
  <si>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</si>
  <si>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</si>
  <si>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ZUBNI: Klinika zubního lékařství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</si>
  <si>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</si>
  <si>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</si>
  <si>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</si>
  <si>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</si>
  <si>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</si>
  <si>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</si>
  <si>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</si>
  <si>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</si>
  <si>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</si>
  <si>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</si>
  <si>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</si>
  <si>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</si>
  <si>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</si>
  <si>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</si>
  <si>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</si>
  <si>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</si>
  <si>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</si>
  <si>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</si>
  <si>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AQUA PRO INJECTIONE BRAUN</t>
  </si>
  <si>
    <t>INJ SOL 20X10ML-PLA</t>
  </si>
  <si>
    <t>ARDEANUTRISOL G 40</t>
  </si>
  <si>
    <t>INF 1X80ML</t>
  </si>
  <si>
    <t>Carbosorb tbl.20-blistr</t>
  </si>
  <si>
    <t>Curaprox Curasept ADS 350 par.gel 30ml</t>
  </si>
  <si>
    <t>DERMAZULEN</t>
  </si>
  <si>
    <t>UNG 1X30GM</t>
  </si>
  <si>
    <t>DIAZEPAM SLOVAKOFARMA</t>
  </si>
  <si>
    <t>TBL 20X5MG</t>
  </si>
  <si>
    <t>DICYNONE 250</t>
  </si>
  <si>
    <t>INJ SOL 4X2ML/250MG</t>
  </si>
  <si>
    <t>DZ TRIXO 100 ML</t>
  </si>
  <si>
    <t>DZ TRIXO 500 ML</t>
  </si>
  <si>
    <t>DZ TRIXO LIND 100 ml</t>
  </si>
  <si>
    <t>DZ TRIXO LIND 500ML</t>
  </si>
  <si>
    <t>ECOLAV Výplach očí 100ml</t>
  </si>
  <si>
    <t>100 ml</t>
  </si>
  <si>
    <t>ELMEX GELEE</t>
  </si>
  <si>
    <t>STM GEL 1X25GM</t>
  </si>
  <si>
    <t>CHLORID SODNÝ 0,9% BRAUN</t>
  </si>
  <si>
    <t>INF SOL 10X250MLPELAH</t>
  </si>
  <si>
    <t>INJ SOL 100X10ML II</t>
  </si>
  <si>
    <t>IBALGIN 400 (IBUPROFEN 400)</t>
  </si>
  <si>
    <t>TBL OBD 100X400MG</t>
  </si>
  <si>
    <t>IBALGIN 400 TBL 36</t>
  </si>
  <si>
    <t xml:space="preserve">POR TBL FLM 36X400MG </t>
  </si>
  <si>
    <t>INFADOLAN</t>
  </si>
  <si>
    <t>DRM UNG 1X30GM</t>
  </si>
  <si>
    <t>IR  AQUA STERILE OPLACH.1x1000 ml ECOTAINER</t>
  </si>
  <si>
    <t>IR OPLACH</t>
  </si>
  <si>
    <t>IR OG. OPHTHALMO-SEPTONEX</t>
  </si>
  <si>
    <t>GTT OPH 1X10ML</t>
  </si>
  <si>
    <t>KL AQUA PURIF. KUL., FAG. 1 kg</t>
  </si>
  <si>
    <t>KL BENZINUM 900ml/ 600g</t>
  </si>
  <si>
    <t>UN 3295</t>
  </si>
  <si>
    <t>KL ETHANOL.C.BENZINO 1 l</t>
  </si>
  <si>
    <t>KL ETHANOL.C.BENZINO 10G</t>
  </si>
  <si>
    <t>KL ETHANOL.C.BENZINO 150G v sirokohrdle lahvi</t>
  </si>
  <si>
    <t>KL ETHANOL.C.BENZINO 200G</t>
  </si>
  <si>
    <t>KL ETHANOL.C.BENZINO 75G</t>
  </si>
  <si>
    <t>KL ETHANOLUM BENZ.DENAT. 500ml /400g/</t>
  </si>
  <si>
    <t>KL ETHANOLUM BENZ.DENAT. 900 ml / 720g/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</si>
  <si>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</si>
  <si>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</si>
  <si>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</si>
  <si>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</si>
  <si>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</si>
  <si>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300g v sirokohrdle lahvi</t>
  </si>
  <si>
    <t>KL JODOVY OLEJ 10G</t>
  </si>
  <si>
    <t>KL MS HYDROG.PEROX. 3% 1000g</t>
  </si>
  <si>
    <t>KL OBAL</t>
  </si>
  <si>
    <t>lékovky, kelímky</t>
  </si>
  <si>
    <t>KL PRIPRAVEK</t>
  </si>
  <si>
    <t>KL SIGNATURY</t>
  </si>
  <si>
    <t>KL SOL.ARG.NITR.10% 10G</t>
  </si>
  <si>
    <t>KL SOL.BORGLYCEROLI 3% 10 G</t>
  </si>
  <si>
    <t>KL SOL.EPINEPHRINI T.0,01% 10 g</t>
  </si>
  <si>
    <t>KL SOL.HYD.PEROX.3% 100G v sirokohrdle lahvi</t>
  </si>
  <si>
    <t>KL SOL.HYD.PEROX.3% 10G</t>
  </si>
  <si>
    <t>KL SOL.HYD.PEROX.3% 200G v sirokohrdle lahvi</t>
  </si>
  <si>
    <t>KL SOL.HYD.PEROX.3% 300G v sirokohrdle lahvi</t>
  </si>
  <si>
    <t>KL SOL.PHENOLI CAMPHOR. 10g</t>
  </si>
  <si>
    <t>KL SOL.ZINCI CHLOR.10% 10 g</t>
  </si>
  <si>
    <t>KL SOL.ZINCI CHLOR.10% 5G</t>
  </si>
  <si>
    <t>KL VASELINUM ALBUM, 100G</t>
  </si>
  <si>
    <t>KL VASELINUM ALBUM, 20G</t>
  </si>
  <si>
    <t>KL VASELINUM ALBUM, 30G</t>
  </si>
  <si>
    <t>KL VASELINUM ALBUM, 50G</t>
  </si>
  <si>
    <t>LIDOCAIN EGIS 10 %</t>
  </si>
  <si>
    <t>DRM SPR SOL 1X38GM</t>
  </si>
  <si>
    <t>MAGNESIUM SULFURICUM BIOTIKA</t>
  </si>
  <si>
    <t>INJ 5X10ML 10%</t>
  </si>
  <si>
    <t>INJ 5X10ML 20%</t>
  </si>
  <si>
    <t>MAGNOSOLV</t>
  </si>
  <si>
    <t>GRA 30X6.1GM(SACKY)</t>
  </si>
  <si>
    <t>MARCAINE 0.5%</t>
  </si>
  <si>
    <t>INJ SOL5X20ML/100MG</t>
  </si>
  <si>
    <t>NATRIUM CHLORATUM BIOTIKA ISOT.</t>
  </si>
  <si>
    <t>INJ 10X5ML</t>
  </si>
  <si>
    <t>PARALEN 500</t>
  </si>
  <si>
    <t>POR TBL NOB 24X500MG</t>
  </si>
  <si>
    <t>SOLCOSERYL DENTAL ADHESIVE</t>
  </si>
  <si>
    <t>STM PST 1X5GM</t>
  </si>
  <si>
    <t>SUPRACAIN 4%</t>
  </si>
  <si>
    <t>INJ 10X2ML</t>
  </si>
  <si>
    <t>SYNTOPHYLLIN</t>
  </si>
  <si>
    <t>INJ 5X10ML/240MG</t>
  </si>
  <si>
    <t>TANTUM VERDE</t>
  </si>
  <si>
    <t>LIQ 1X240ML-PET TR</t>
  </si>
  <si>
    <t>TORECAN</t>
  </si>
  <si>
    <t>DRG 50X6.5MG</t>
  </si>
  <si>
    <t>UBISTESIN</t>
  </si>
  <si>
    <t>INJ SOL 50X1.7ML</t>
  </si>
  <si>
    <t>P</t>
  </si>
  <si>
    <t>VENTOLIN INHALER N</t>
  </si>
  <si>
    <t>INHSUSPSS200X100RG</t>
  </si>
  <si>
    <t>VITAMIN B12 LECIVA 1000RG</t>
  </si>
  <si>
    <t>INJ 5X1ML/1000RG</t>
  </si>
  <si>
    <t>ZODAC</t>
  </si>
  <si>
    <t>TBL OBD 30X10MG</t>
  </si>
  <si>
    <t>léky - antibiotika (LEK)</t>
  </si>
  <si>
    <t>AMOKSIKLAV 1G</t>
  </si>
  <si>
    <t>TBL OBD 14X1GM</t>
  </si>
  <si>
    <t>DALACIN C 300 MG</t>
  </si>
  <si>
    <t>POR CPS DUR 16X300MG</t>
  </si>
  <si>
    <t>FRAMYKOIN</t>
  </si>
  <si>
    <t>UNG 1X10GM</t>
  </si>
  <si>
    <t>2421 - ZUBNI: ambulance</t>
  </si>
  <si>
    <t>J01CR02 - AMOXICILIN A ENZYMOVÝ INHIBITOR</t>
  </si>
  <si>
    <t>R03AC02 - SALBUTAMOL</t>
  </si>
  <si>
    <t>R06AE07 - CETIRIZIN</t>
  </si>
  <si>
    <t>J01CR02</t>
  </si>
  <si>
    <t>5951</t>
  </si>
  <si>
    <t>AMOKSIKLAV 1 G</t>
  </si>
  <si>
    <t>875MG/125MG TBL FLM 14</t>
  </si>
  <si>
    <t>R03AC02</t>
  </si>
  <si>
    <t>31934</t>
  </si>
  <si>
    <t>100MCG/DÁV INH SUS PSS 200DÁV</t>
  </si>
  <si>
    <t>R06AE07</t>
  </si>
  <si>
    <t>66030</t>
  </si>
  <si>
    <t>10MG TBL FLM 30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</si>
  <si>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</si>
  <si>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</si>
  <si>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</si>
  <si>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</si>
  <si>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</si>
  <si>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</si>
  <si>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</si>
  <si>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</si>
  <si>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</si>
  <si>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</si>
  <si>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</si>
  <si>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50115040</t>
  </si>
  <si>
    <t>laboratorní materiál (Z505)</t>
  </si>
  <si>
    <t>ZF670</t>
  </si>
  <si>
    <t>Kádinka nízká s výlevkou skol 150 ml KAVA632417010150_U (č. n. 2602043344)</t>
  </si>
  <si>
    <t>ZC047</t>
  </si>
  <si>
    <t>Miska petri sklo 60 mm 713874</t>
  </si>
  <si>
    <t>ZC054</t>
  </si>
  <si>
    <t>Válec odměrný vysoký sklo 100 ml d713880</t>
  </si>
  <si>
    <t>50115050</t>
  </si>
  <si>
    <t>obvazový materiál (Z502)</t>
  </si>
  <si>
    <t>ZA616</t>
  </si>
  <si>
    <t>Drenáž zubní sterilní 1 x 6 cm 0360</t>
  </si>
  <si>
    <t>ZA603</t>
  </si>
  <si>
    <t>Kompresa gáza 7,5 x 7,5 cm/2 ks sterilní karton á 1000 ks 26005</t>
  </si>
  <si>
    <t>ZD740</t>
  </si>
  <si>
    <t>Kompresa gáza sterilkompres 7,5 x 7,5 cm/5 ks sterilní 1325019265(1230119225)</t>
  </si>
  <si>
    <t>ZN200</t>
  </si>
  <si>
    <t>Krytí hemostatické traumacel new dent kostky bal. á 50 ks 10115</t>
  </si>
  <si>
    <t>ZA798</t>
  </si>
  <si>
    <t>Krytí hemostatické traumacel P 2g ks bal. 1 ks zásyp 10120</t>
  </si>
  <si>
    <t>ZC917</t>
  </si>
  <si>
    <t>Krytí hypro-sorb F 20 x 30 mm HY 2030/2 - již se nevyrábí</t>
  </si>
  <si>
    <t>ZA554</t>
  </si>
  <si>
    <t>Krytí hypro-sorb R 10 x 10 x 10 mm bal. á 10 ks 006 - již se nevyrábí</t>
  </si>
  <si>
    <t>ZF042</t>
  </si>
  <si>
    <t>Krytí mastný tyl jelonet 10 x 10 cm á 10 ks 7404</t>
  </si>
  <si>
    <t>ZP360</t>
  </si>
  <si>
    <t>Krytí membrána collagene AT 22 x 22 mm bal. á 6 ks AT4101</t>
  </si>
  <si>
    <t>ZG299</t>
  </si>
  <si>
    <t>Náplast cosmopor steril 10 x 8 cm, á 25 ks, 900806</t>
  </si>
  <si>
    <t>ZB404</t>
  </si>
  <si>
    <t>Náplast cosmos 8 cm x 1 m 5403353</t>
  </si>
  <si>
    <t>ZC885</t>
  </si>
  <si>
    <t>Náplast omnifix E 10 cm x 10 m 900650</t>
  </si>
  <si>
    <t>ZA450</t>
  </si>
  <si>
    <t>Náplast omniplast 1,25 cm x 9,1 m 9004520</t>
  </si>
  <si>
    <t>ZD103</t>
  </si>
  <si>
    <t>Náplast omniplast 2,5 cm x 9,2 m 9004530</t>
  </si>
  <si>
    <t>ZA451</t>
  </si>
  <si>
    <t>Náplast omniplast 5,0 cm x 9,2 m 9004540 (900429)</t>
  </si>
  <si>
    <t>ZN366</t>
  </si>
  <si>
    <t>Náplast poinjekční elastická tkaná jednotl. baleno 19 mm x 72 mm P-CURE1972ELAST</t>
  </si>
  <si>
    <t>ZL995</t>
  </si>
  <si>
    <t>Obinadlo hyrofilní sterilní  6 cm x 5 m  004310190</t>
  </si>
  <si>
    <t>ZN468</t>
  </si>
  <si>
    <t>Obvaz elastický síťový pruban č. 3 chodidlo, holeň, loket 1323300230</t>
  </si>
  <si>
    <t>ZG538</t>
  </si>
  <si>
    <t>Obvaz ran po chir. zákrocích COE PACK 530315</t>
  </si>
  <si>
    <t>ZL789</t>
  </si>
  <si>
    <t>Obvaz sterilní hotový č. 2 A4091360</t>
  </si>
  <si>
    <t>ZL790</t>
  </si>
  <si>
    <t>Obvaz sterilní hotový č. 3 A4101144</t>
  </si>
  <si>
    <t>ZL999</t>
  </si>
  <si>
    <t>Rychloobvaz 8 x 4 cm 001445510</t>
  </si>
  <si>
    <t>ZA443</t>
  </si>
  <si>
    <t>Šátek trojcípý NT 136 x 96 x 96 cm 20002</t>
  </si>
  <si>
    <t>ZA582</t>
  </si>
  <si>
    <t>Tampon sterilní small bal. á 100 ks 156760</t>
  </si>
  <si>
    <t>ZA604</t>
  </si>
  <si>
    <t>Tyčinka vatová sterilní jednotlivě balalená bal. á 1000 ks 5100/SG/CS</t>
  </si>
  <si>
    <t>ZA533</t>
  </si>
  <si>
    <t>Váleček zubní Celluron č.2 á 600 ks 4301821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</si>
  <si>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</si>
  <si>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</si>
  <si>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</si>
  <si>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</si>
  <si>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</si>
  <si>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</si>
  <si>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</si>
  <si>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</si>
  <si>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ZK977</t>
  </si>
  <si>
    <t>Cévka odsávací CH14 s přerušovačem sání P01173a</t>
  </si>
  <si>
    <t>ZK978</t>
  </si>
  <si>
    <t>Cévka odsávací CH16 s přerušovačem sání P01175a</t>
  </si>
  <si>
    <t>ZD131</t>
  </si>
  <si>
    <t>Čepelka skalpelová 12 BB512</t>
  </si>
  <si>
    <t>ZC752</t>
  </si>
  <si>
    <t>Čepelka skalpelová 15 BB515</t>
  </si>
  <si>
    <t>ZB823</t>
  </si>
  <si>
    <t>Drát kulatý 0,8 mm IN0308</t>
  </si>
  <si>
    <t>ZN249</t>
  </si>
  <si>
    <t>Držák skalpelových čepelek č. 3 PL87-103</t>
  </si>
  <si>
    <t>ZB844</t>
  </si>
  <si>
    <t>Esmarch 60 x 1250 KVS 06125</t>
  </si>
  <si>
    <t>ZN297</t>
  </si>
  <si>
    <t>Hadička spojovací Gamaplus 1,8 x 450 LL NO DOP 606301-ND</t>
  </si>
  <si>
    <t>ZH685</t>
  </si>
  <si>
    <t>Kádinka plastová   250 ml K001805</t>
  </si>
  <si>
    <t>ZD068</t>
  </si>
  <si>
    <t>Keramika IPS InLine PoM Opaquer A-D A2 IV593161</t>
  </si>
  <si>
    <t>ZP728</t>
  </si>
  <si>
    <t>Kleště štípací na drát tvrdý do průměru 1,3 mm/51 tvrdost s pákovým převodem nesterilizovatelné 044-177-00</t>
  </si>
  <si>
    <t>ZA728</t>
  </si>
  <si>
    <t>Lopatka ústní dřevěná lékařská nesterilní bal. á 100 ks 1320100655</t>
  </si>
  <si>
    <t>ZB351</t>
  </si>
  <si>
    <t>Miska petri UH pr. 60 mm á 20 ks 400927</t>
  </si>
  <si>
    <t>ZH808</t>
  </si>
  <si>
    <t>Nádoba na histologický mat. s pufrovaným formalínem HISTOFOR 20 ml bal. á 100 ks BFS-20</t>
  </si>
  <si>
    <t>ZF159</t>
  </si>
  <si>
    <t>Nádoba na kontaminovaný odpad 1 l 15-0002</t>
  </si>
  <si>
    <t>ZE159</t>
  </si>
  <si>
    <t>Nádoba na kontaminovaný odpad 2 l 15-0003</t>
  </si>
  <si>
    <t>ZF549</t>
  </si>
  <si>
    <t>Náústek s filtrem výměnný k plynu Entonox 1043178 (ref.828-0002)</t>
  </si>
  <si>
    <t>ZH274</t>
  </si>
  <si>
    <t>Nůžky zahnuté chirurgické hrotnaté 150 mm B397113920026</t>
  </si>
  <si>
    <t>ZB949</t>
  </si>
  <si>
    <t>Pinzeta UH sterilní HAR478 165 (HAR999565)</t>
  </si>
  <si>
    <t>ZM158</t>
  </si>
  <si>
    <t>Raspatorium rovné Farabeuf šířka 12 mm délka 150 mm 26.53.13</t>
  </si>
  <si>
    <t>ZP051</t>
  </si>
  <si>
    <t>Rozvěrač rtů pro děti bal. á 2 ks 605451</t>
  </si>
  <si>
    <t>ZP050</t>
  </si>
  <si>
    <t>Rozvěrač rtů pro dospělé bal. á 2 ks HA605450</t>
  </si>
  <si>
    <t>ZD178</t>
  </si>
  <si>
    <t>Sof-lex disky ES8692F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</si>
  <si>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</si>
  <si>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</si>
  <si>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</si>
  <si>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</si>
  <si>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</si>
  <si>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</si>
  <si>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ZA754</t>
  </si>
  <si>
    <t>Stříkačka injekční 3-dílná 10 ml LL Omnifix Solo se závitem 4617100V</t>
  </si>
  <si>
    <t>ZB006</t>
  </si>
  <si>
    <t>Teploměr digitální thermoval basic 9250391</t>
  </si>
  <si>
    <t>ZB316</t>
  </si>
  <si>
    <t>Vzduchovod nosní 8,0 mm bal. á 10 ks 100/210/080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</si>
  <si>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</si>
  <si>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</si>
  <si>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</si>
  <si>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50115064</t>
  </si>
  <si>
    <t>ZPr - šicí materiál (Z529)</t>
  </si>
  <si>
    <t>ZB979</t>
  </si>
  <si>
    <t>Šití dafilon modrý 4/0 (1.5) bal. á 36 ks C0932205</t>
  </si>
  <si>
    <t>ZP245</t>
  </si>
  <si>
    <t>Šití GLYCOLON violet HR 12 6/0 USP 45 cm bal. á 24 ks PB40204</t>
  </si>
  <si>
    <t>ZJ018</t>
  </si>
  <si>
    <t>Šití chirlac pletený fialový 3/0 bal. á 24 ks PG0257</t>
  </si>
  <si>
    <t>ZJ017</t>
  </si>
  <si>
    <t>Šití chirlac pletený fialový 4/0 bal. á 24 ks PG0256</t>
  </si>
  <si>
    <t>ZC151</t>
  </si>
  <si>
    <t>Šití novosyn quick undy 3/0 (2) bal. á 36 ks C3046014</t>
  </si>
  <si>
    <t>ZH392</t>
  </si>
  <si>
    <t>Šití novosyn quick undy 3/0 (2) bal. á 36 ks C3046030</t>
  </si>
  <si>
    <t>ZO353</t>
  </si>
  <si>
    <t>Šití PGA-RESORBA pletené potahované syntetické vstřebatelné vlákno jehla HR 22 fialová 3/0 70cm bal.á 24 ks PA10211</t>
  </si>
  <si>
    <t>ZO354</t>
  </si>
  <si>
    <t>Šití PGA-RESORBA pletené potahované syntetické vstřebatelné vlákno jehla HR 22 fialová 4/0 70 cm bal. á 24 ks PA10210</t>
  </si>
  <si>
    <t>ZI407</t>
  </si>
  <si>
    <t>Šití premilene 6/0 (0.7) bal. á 36 ks C2090211</t>
  </si>
  <si>
    <t>ZB196</t>
  </si>
  <si>
    <t>Šití prolene bl 4-0 bal. á 36 ks EH7151H</t>
  </si>
  <si>
    <t>ZB447</t>
  </si>
  <si>
    <t>Šití silkam černý 3/0 (2) bal. á 36 ks C0760145</t>
  </si>
  <si>
    <t>ZB461</t>
  </si>
  <si>
    <t>Šití silkam černý 3/0 (2) bal. á 36 ks C0760307</t>
  </si>
  <si>
    <t>ZB443</t>
  </si>
  <si>
    <t>Šití silkam černý 4/0 (1.5) bal. á 36 ks C0760137</t>
  </si>
  <si>
    <t>ZD736</t>
  </si>
  <si>
    <t>Šití silkam černý 4/0 (1.5) bal. á 36 ks C0760293</t>
  </si>
  <si>
    <t>ZB444</t>
  </si>
  <si>
    <t>Šití silkam černý 4/0 (1.5) bal. á 36 ks C0761290</t>
  </si>
  <si>
    <t>50115065</t>
  </si>
  <si>
    <t>ZPr - vpichovací materiál (Z530)</t>
  </si>
  <si>
    <t>ZC513</t>
  </si>
  <si>
    <t>Jehla dřeňová 144512420</t>
  </si>
  <si>
    <t>ZC562</t>
  </si>
  <si>
    <t>Jehla dřeňová spir. 25/025 144512400</t>
  </si>
  <si>
    <t>ZA834</t>
  </si>
  <si>
    <t>Jehla injekční 0,7 x 40 mm černá 4660021</t>
  </si>
  <si>
    <t>ZA833</t>
  </si>
  <si>
    <t>Jehla injekční 0,8 x 40 mm zelená 4657527</t>
  </si>
  <si>
    <t>ZI405</t>
  </si>
  <si>
    <t>Jehla jednorázová septoject červená G25 0,5 x 42 mm á 100 ks 0038500</t>
  </si>
  <si>
    <t>ZD515</t>
  </si>
  <si>
    <t>Jehla jednorázová septoject modrá G30 0,3 x 25 mm á 100 ks 0038505</t>
  </si>
  <si>
    <t>ZA360</t>
  </si>
  <si>
    <t>Jehla sterican 0,5 x 25 mm oranžová 9186158</t>
  </si>
  <si>
    <t>50115067</t>
  </si>
  <si>
    <t>ZPr - rukavice (Z532)</t>
  </si>
  <si>
    <t>ZC063</t>
  </si>
  <si>
    <t>Rukavice latex bez p. M 9421615 - povoleno pouze pro ÚČOCH a KZL</t>
  </si>
  <si>
    <t>ZP363</t>
  </si>
  <si>
    <t>Rukavice latex bez p. superlife XS bal. á 100 ks 8951480 - povoleno pouze pro ÚČOCH a KZL</t>
  </si>
  <si>
    <t>ZK098</t>
  </si>
  <si>
    <t>Rukavice latex s p. superlife L bal. á 100 ks 8951473 - povoleno pouze pro ÚČOCH a KZL</t>
  </si>
  <si>
    <t>ZP181</t>
  </si>
  <si>
    <t>Rukavice latex s p. superlife M bal. á 100 ks 8951472 - povoleno pouze pro ÚČOCH a KZL</t>
  </si>
  <si>
    <t>ZP111</t>
  </si>
  <si>
    <t>Rukavice latex s p. superlife S bal. á 100 ks 8951471 - povoleno pouze pro ÚČOCH a KZL</t>
  </si>
  <si>
    <t>Rukavice latex s p. superlife XS bal. á 100 ks 8951480 - povoleno pouze pro ÚČOCH a KZL</t>
  </si>
  <si>
    <t>ZD517</t>
  </si>
  <si>
    <t>Rukavice latex s p. XS bal. á 100 ks 01010 - povoleno pouze pro ÚČOCH a KZL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</si>
  <si>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</si>
  <si>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</si>
  <si>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</si>
  <si>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</si>
  <si>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</si>
  <si>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</si>
  <si>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ZM294</t>
  </si>
  <si>
    <t>Rukavice nitril sempercare bez p. XL bal. á 180 ks 30818</t>
  </si>
  <si>
    <t>ZJ594</t>
  </si>
  <si>
    <t>Rukavice nitril sterling bez p. á 200 ks XS 13938</t>
  </si>
  <si>
    <t>ZN041</t>
  </si>
  <si>
    <t>Rukavice operační gammex latex PF bez pudru 6,5 330048065</t>
  </si>
  <si>
    <t>ZN125</t>
  </si>
  <si>
    <t>Rukavice operační gammex latex PF bez pudru 7,5 330048075</t>
  </si>
  <si>
    <t>ZK473</t>
  </si>
  <si>
    <t>Rukavice operační latexové s pudrem ansell medigrip plus vel. 6,0 6035500</t>
  </si>
  <si>
    <t>ZK474</t>
  </si>
  <si>
    <t>Rukavice operační latexové s pudrem ansell, vasco surgical powderet vel. 6,5 6035518 (303503)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</si>
  <si>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</si>
  <si>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</si>
  <si>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</si>
  <si>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</si>
  <si>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ZK437</t>
  </si>
  <si>
    <t>Rukavice operační latexové s pudrem sempermed classic vel. 6,5 31281</t>
  </si>
  <si>
    <t>ZK438</t>
  </si>
  <si>
    <t>Rukavice operační latexové s pudrem sempermed classic vel. 7,0 31282</t>
  </si>
  <si>
    <t>ZK439</t>
  </si>
  <si>
    <t>Rukavice operační latexové s pudrem sempermed classic vel. 7,5 31283</t>
  </si>
  <si>
    <t>ZI759</t>
  </si>
  <si>
    <t>Rukavice vinyl bez p. L á 100 ks EFEKTVR04</t>
  </si>
  <si>
    <t>ZI758</t>
  </si>
  <si>
    <t>Rukavice vinyl bez p. M á 100 ks EFEKTVR03</t>
  </si>
  <si>
    <t>50115079</t>
  </si>
  <si>
    <t>ZPr - internzivní péče (Z542)</t>
  </si>
  <si>
    <t>ZA861</t>
  </si>
  <si>
    <t>Maska kyslíková dětská 114600</t>
  </si>
  <si>
    <t>ZE030</t>
  </si>
  <si>
    <t>Maska kyslíková dospělá E8110-7-50</t>
  </si>
  <si>
    <t>50115090</t>
  </si>
  <si>
    <t>ZPr - zubolékařský materiál (Z509)</t>
  </si>
  <si>
    <t>ZP398</t>
  </si>
  <si>
    <t>Abutment na cementovanou práci TiDesign 3.6 20°, prům. 4.5 -  1.5 mm 25335</t>
  </si>
  <si>
    <t>ZG556</t>
  </si>
  <si>
    <t>Adhesor carbofine 80 g prášek 40 g tekutina 4111420</t>
  </si>
  <si>
    <t>ZC306</t>
  </si>
  <si>
    <t>Adhesor orig. 80 g N-1 prášek 55 g tekutina N-1</t>
  </si>
  <si>
    <t>ZL331</t>
  </si>
  <si>
    <t>Adhezivum dentální single bond universal  kit 9020890</t>
  </si>
  <si>
    <t>ZE370</t>
  </si>
  <si>
    <t>Alphaflex 0040</t>
  </si>
  <si>
    <t>ZD415</t>
  </si>
  <si>
    <t>Amalgám kapslový č.2 YDM-I600</t>
  </si>
  <si>
    <t>ZB722</t>
  </si>
  <si>
    <t>Amalgam Kit 0990</t>
  </si>
  <si>
    <t>ZI927</t>
  </si>
  <si>
    <t>Amalgám YDM č. 1 YDM-I/400</t>
  </si>
  <si>
    <t>ZJ700</t>
  </si>
  <si>
    <t>Apexit plus 2 x 6 g stříkačka 15 x míchací kanyly 5 x intraosální špičky 0091325</t>
  </si>
  <si>
    <t>ZL894</t>
  </si>
  <si>
    <t>Aplikátor M+W MicroTips modrý 0500507</t>
  </si>
  <si>
    <t>ZL893</t>
  </si>
  <si>
    <t>Aplikátor M+W MicroTips žluté 0500508</t>
  </si>
  <si>
    <t>ZD680</t>
  </si>
  <si>
    <t>Aqua cem, fix.materiál pro zub.náhrady 30 g 88115</t>
  </si>
  <si>
    <t>ZE583</t>
  </si>
  <si>
    <t>Aquasil soft putty/regular economy pack 8 x 450 ml 605.78.321</t>
  </si>
  <si>
    <t>ZC379</t>
  </si>
  <si>
    <t>Aquasil ultra LV Regular 4 x 50 ml DT678779</t>
  </si>
  <si>
    <t>ZI808</t>
  </si>
  <si>
    <t>Biodentine biokompatibilní materiál 15 x 0,7 g 530387</t>
  </si>
  <si>
    <t>ZC328</t>
  </si>
  <si>
    <t>Calxyd pasta 2 x 3,5 g 4142120</t>
  </si>
  <si>
    <t>Calxyd ve stříkačce 2 x 3,5 g 4142120</t>
  </si>
  <si>
    <t>ZD124</t>
  </si>
  <si>
    <t>Caries detector 6 ml 152010</t>
  </si>
  <si>
    <t>ZL411</t>
  </si>
  <si>
    <t>Cement pryskyřičný RelyX U 200 9026798</t>
  </si>
  <si>
    <t>ZO511</t>
  </si>
  <si>
    <t>Cement pryskyřičný RelyX U 200 barva A3 automix set  tuba 8,5 g 9026796</t>
  </si>
  <si>
    <t>ZI753</t>
  </si>
  <si>
    <t>Cement pryskyřičný RelyX Unicem Aplicap 9008485</t>
  </si>
  <si>
    <t>ZL574</t>
  </si>
  <si>
    <t>Cement výplňový skloionomerní 0120164</t>
  </si>
  <si>
    <t>ZD789</t>
  </si>
  <si>
    <t>Clip clip /voco/prov.výplňový materiál stříkačka 2 x 4 g 1284</t>
  </si>
  <si>
    <t>ZD396</t>
  </si>
  <si>
    <t>Cna archwires oval III 16/22 upper 101-512</t>
  </si>
  <si>
    <t>ZD397</t>
  </si>
  <si>
    <t>Cna archwires oval III 16/22 upper 101-513</t>
  </si>
  <si>
    <t>ZD394</t>
  </si>
  <si>
    <t>Cna archwires oval III 17/25 lower 101-514</t>
  </si>
  <si>
    <t>ZD395</t>
  </si>
  <si>
    <t>Cna archwires oval III 17/25 upper 101-515</t>
  </si>
  <si>
    <t>ZI895</t>
  </si>
  <si>
    <t>Čep 04 papírový 25 dentaclean 9019125</t>
  </si>
  <si>
    <t>ZI730</t>
  </si>
  <si>
    <t>Čep 04 papírový 40 dentaclean 9019128</t>
  </si>
  <si>
    <t>ZI896</t>
  </si>
  <si>
    <t>Čep 04 papírový 50 dentaclean 9019130</t>
  </si>
  <si>
    <t>ZI514</t>
  </si>
  <si>
    <t>Čep 06 papírový 15 dentaclean 9019136</t>
  </si>
  <si>
    <t>ZI516</t>
  </si>
  <si>
    <t>Čep 06 papírový 25 dentaclean á 100 ks 9019138</t>
  </si>
  <si>
    <t>ZE911</t>
  </si>
  <si>
    <t>Čep 06 papírový 30 dentaclean á 100 ks P64030 9019139</t>
  </si>
  <si>
    <t>ZH112</t>
  </si>
  <si>
    <t>Čep 06 papírový 45-80 dentaclean á 100 ks 9019135</t>
  </si>
  <si>
    <t>ZH109</t>
  </si>
  <si>
    <t>Čep gutaperčový 06 vel. 50 dentaclean 9003567</t>
  </si>
  <si>
    <t>ZC509</t>
  </si>
  <si>
    <t>Čep gutaperčový 45-80 1BT935.2</t>
  </si>
  <si>
    <t>ZI090</t>
  </si>
  <si>
    <t>Čep papírový 04% VDW558020 1569321</t>
  </si>
  <si>
    <t>ZI092</t>
  </si>
  <si>
    <t>Čep papírový 04% VDW558025 1569322</t>
  </si>
  <si>
    <t>ZC463</t>
  </si>
  <si>
    <t>Čep papírový 04% VDW558230</t>
  </si>
  <si>
    <t>ZC512</t>
  </si>
  <si>
    <t>Čep papírový 15-40 BT930.1</t>
  </si>
  <si>
    <t>ZP700</t>
  </si>
  <si>
    <t>Čep papírový dentaclean konicita 04 vel.15 bílý sterilizovaný bal. á 100 ks 9019123</t>
  </si>
  <si>
    <t>ZL621</t>
  </si>
  <si>
    <t>Čep papírový ISO 80 BT930.80</t>
  </si>
  <si>
    <t>ZD440</t>
  </si>
  <si>
    <t>Čep světlovodný DT light vel.0-3 bal.á 6 ks</t>
  </si>
  <si>
    <t>ZP219</t>
  </si>
  <si>
    <t>Čep světlovodný X Core Post č. 3 červený bal. á 10 ks X Core č. 3</t>
  </si>
  <si>
    <t>ZP731</t>
  </si>
  <si>
    <t>Čep světlovodný X-Core Post č. 1 žlutý bal. á 10 ks X Core č. 1</t>
  </si>
  <si>
    <t>ZP730</t>
  </si>
  <si>
    <t>Čep světlovodný X-Core Post č. 2 oranžový bal. á 10 ks X Core č. 2</t>
  </si>
  <si>
    <t>ZD524</t>
  </si>
  <si>
    <t>Čep vodící střední 302</t>
  </si>
  <si>
    <t>ZM522</t>
  </si>
  <si>
    <t>Člen otiskovací pro otevřenou metodu Lasak Bioniq QR 2704.00</t>
  </si>
  <si>
    <t>ZL955</t>
  </si>
  <si>
    <t>Deep dentin A3,0 á 20 g IV593212</t>
  </si>
  <si>
    <t>ZL956</t>
  </si>
  <si>
    <t>Deep dentin A3,5 á 20 g IV593213</t>
  </si>
  <si>
    <t>ZL957</t>
  </si>
  <si>
    <t>Deep dentin A4,0 á 20 g IV593214</t>
  </si>
  <si>
    <t>ZD336</t>
  </si>
  <si>
    <t>Dentalon plus liquid 250 ml HK65041138</t>
  </si>
  <si>
    <t>ZD335</t>
  </si>
  <si>
    <t>Dentalon plus-barva HK650410L</t>
  </si>
  <si>
    <t>ZL958</t>
  </si>
  <si>
    <t>Dentin A 2 á 20 g IV593227</t>
  </si>
  <si>
    <t>ZL959</t>
  </si>
  <si>
    <t>Dentin A 3 á 20 g IV593228</t>
  </si>
  <si>
    <t>ZL961</t>
  </si>
  <si>
    <t>Dentin D 3 á 20 g IV593240</t>
  </si>
  <si>
    <t>ZE590</t>
  </si>
  <si>
    <t>Dentiplast 20 g SP4232110</t>
  </si>
  <si>
    <t>ZD525</t>
  </si>
  <si>
    <t>Dia disk FL 365.524.450</t>
  </si>
  <si>
    <t>ZE938</t>
  </si>
  <si>
    <t>Disk diamantový sypaný meisinger 932F H 220</t>
  </si>
  <si>
    <t>ZP244</t>
  </si>
  <si>
    <t>Disk leštící Sof-Lex XT  8692C-hrubý červený 12,7 mm, bal. á 50 ks 9009253</t>
  </si>
  <si>
    <t>ZE934</t>
  </si>
  <si>
    <t>Disk sinter 936SC 200 104</t>
  </si>
  <si>
    <t>ZH893</t>
  </si>
  <si>
    <t>Drát CNA 19 x 25 101-520</t>
  </si>
  <si>
    <t>ZI394</t>
  </si>
  <si>
    <t>Drát CNA 19 x 25 101-521</t>
  </si>
  <si>
    <t>ZC369</t>
  </si>
  <si>
    <t>Drát kulatý pr. 7 mm IN0307</t>
  </si>
  <si>
    <t>ZC383</t>
  </si>
  <si>
    <t>Drát kulatý pr. 9 mm IN0309</t>
  </si>
  <si>
    <t>ZF061</t>
  </si>
  <si>
    <t>Drát NiTi 012 101-431</t>
  </si>
  <si>
    <t>ZE060</t>
  </si>
  <si>
    <t>Drát NiTi 012 upper oval form III 101-430</t>
  </si>
  <si>
    <t>ZD392</t>
  </si>
  <si>
    <t>Drát NiTi 014 lower oval form III 101-433</t>
  </si>
  <si>
    <t>ZD391</t>
  </si>
  <si>
    <t>Drát NiTi 014 upper oval form III 101-432</t>
  </si>
  <si>
    <t>ZF690</t>
  </si>
  <si>
    <t>Drát NiTi 016 lower oval form III 101-435</t>
  </si>
  <si>
    <t>ZD393</t>
  </si>
  <si>
    <t>Drát NiTi 016 upper oval form III 101-434</t>
  </si>
  <si>
    <t>ZF496</t>
  </si>
  <si>
    <t>Drát NiTi 018 101-436</t>
  </si>
  <si>
    <t>ZF484</t>
  </si>
  <si>
    <t>Drát NiTi 018 101-437</t>
  </si>
  <si>
    <t>ZF692</t>
  </si>
  <si>
    <t>Drát NiTi 16 x 22 101-443</t>
  </si>
  <si>
    <t>ZF691</t>
  </si>
  <si>
    <t>Drát NiTi 16 x 22 upper oval form III 101-442</t>
  </si>
  <si>
    <t>ZE673</t>
  </si>
  <si>
    <t>Drát NiTi 17 x 25 101-444</t>
  </si>
  <si>
    <t>ZH889</t>
  </si>
  <si>
    <t>Drát NiTi 17 x 25 101-445</t>
  </si>
  <si>
    <t>ZF489</t>
  </si>
  <si>
    <t>Drát NiTi 18 x 25 101-448</t>
  </si>
  <si>
    <t>ZE061</t>
  </si>
  <si>
    <t>Drát NiTi 18 x 25 101-449</t>
  </si>
  <si>
    <t>ZF062</t>
  </si>
  <si>
    <t>Drát NiTi 19 x 25 101-450</t>
  </si>
  <si>
    <t>ZE675</t>
  </si>
  <si>
    <t>Drát NiTi 19 x 25 101-451</t>
  </si>
  <si>
    <t>ZE062</t>
  </si>
  <si>
    <t>Drát ocelový 16 x 22 101-412</t>
  </si>
  <si>
    <t>ZF063</t>
  </si>
  <si>
    <t>Drát ocelový 16 x 22 101-413</t>
  </si>
  <si>
    <t>ZE063</t>
  </si>
  <si>
    <t>Drát ocelový 17 x 25 101-414</t>
  </si>
  <si>
    <t>ZF064</t>
  </si>
  <si>
    <t>Drát ocelový 17 x 25 101-415</t>
  </si>
  <si>
    <t>ZE064</t>
  </si>
  <si>
    <t>Drát ocelový 18 x 25 101-418</t>
  </si>
  <si>
    <t>ZJ564</t>
  </si>
  <si>
    <t>Drát ocelový 19 x 25 101-420</t>
  </si>
  <si>
    <t>ZF059</t>
  </si>
  <si>
    <t>Drát ocelový 19 x 25 101-421</t>
  </si>
  <si>
    <t>ZI659</t>
  </si>
  <si>
    <t>Drát ocelový 21 x 25 101-422</t>
  </si>
  <si>
    <t>ZI660</t>
  </si>
  <si>
    <t>Drát ocelový 21 x 25 101-423</t>
  </si>
  <si>
    <t>ZC337</t>
  </si>
  <si>
    <t>Drát shorty koby twistis 014</t>
  </si>
  <si>
    <t>ZP285</t>
  </si>
  <si>
    <t>Držák matric Nyström č. 20 pro matrice bez otvorů 1 pár (pravý, levý) 0023120</t>
  </si>
  <si>
    <t>ZI686</t>
  </si>
  <si>
    <t>Držák RTG snímků Super-Bite 0025407</t>
  </si>
  <si>
    <t>ZK182</t>
  </si>
  <si>
    <t>Dycal 4401</t>
  </si>
  <si>
    <t>ZC519</t>
  </si>
  <si>
    <t>Elastic cromo 4221305</t>
  </si>
  <si>
    <t>ZP286</t>
  </si>
  <si>
    <t>Filtek Ultimate A 3,5-B  nanokompozitní materiál tuba 4 g 9025148</t>
  </si>
  <si>
    <t>ZL469</t>
  </si>
  <si>
    <t>Filtek Ultimate A2-B nanokompozitní materiál 9025146</t>
  </si>
  <si>
    <t>ZL470</t>
  </si>
  <si>
    <t>Filtek Ultimate A3-B nanokompozitní materiál 9025147</t>
  </si>
  <si>
    <t>ZM736</t>
  </si>
  <si>
    <t>Fólie erkoflex 1,0 mm/120 mm ER581210</t>
  </si>
  <si>
    <t>ZD334</t>
  </si>
  <si>
    <t>Fólie erkoflex 2,0 mm/120 mm ER581220</t>
  </si>
  <si>
    <t>ZD288</t>
  </si>
  <si>
    <t>Fólie erkoflex 4,0 mm/120 mm ER581240</t>
  </si>
  <si>
    <t>ZE417</t>
  </si>
  <si>
    <t>Fólie termopl. Erkodur 1,5/120 mm, bal.á 50 ks,  ER524215</t>
  </si>
  <si>
    <t>ZF492</t>
  </si>
  <si>
    <t>Fréza do frézovacího přístroje ED2666F.103.015_</t>
  </si>
  <si>
    <t>ZF497</t>
  </si>
  <si>
    <t>Fréza do frézovacího přístroje ED2666F.103.023</t>
  </si>
  <si>
    <t>ZI138</t>
  </si>
  <si>
    <t>Fréza explantační D3.7 1010.3</t>
  </si>
  <si>
    <t>ZI139</t>
  </si>
  <si>
    <t>Fréza explantační D5.1 1020.3</t>
  </si>
  <si>
    <t>ZD871</t>
  </si>
  <si>
    <t>Fréza heatles bílá HFB 1 mon. 1HFB</t>
  </si>
  <si>
    <t>ZF135</t>
  </si>
  <si>
    <t>Fréza malá 999-6000</t>
  </si>
  <si>
    <t>ZE041</t>
  </si>
  <si>
    <t>Fréza tvrdokovová 5485.060</t>
  </si>
  <si>
    <t>ZF405</t>
  </si>
  <si>
    <t>Fréza tvrdokovová meisinger na hrubé oprac.sádry a pryskyřice HM79HX045</t>
  </si>
  <si>
    <t>ZP389</t>
  </si>
  <si>
    <t>Fréza zahlubovací BioniQ S2.9 2422.00</t>
  </si>
  <si>
    <t>ZG142</t>
  </si>
  <si>
    <t>Frézka velká H22ALGK.314.016</t>
  </si>
  <si>
    <t>ZC325</t>
  </si>
  <si>
    <t>Gel etching 4122505</t>
  </si>
  <si>
    <t>ZK620</t>
  </si>
  <si>
    <t>Gel ViscoStat 9012154</t>
  </si>
  <si>
    <t>ZE576</t>
  </si>
  <si>
    <t>Glaze IPS- InLine á 3g IV602384</t>
  </si>
  <si>
    <t>ZA934</t>
  </si>
  <si>
    <t>Granulát BOI-OSS 0,25-1 mm 0,5 g 500079 (30643.3)  DGD460306107E</t>
  </si>
  <si>
    <t>ZF575</t>
  </si>
  <si>
    <t>Granulát BOI-OSS spongiosa granulát 1- 2 mm á 0,5 g DGD46B307098E</t>
  </si>
  <si>
    <t>ZL521</t>
  </si>
  <si>
    <t>Granulát spongiozní ACE Nu Oss Collagen blok 6 x 7 x 8 mm 100 mg 509-9100</t>
  </si>
  <si>
    <t>ZG950</t>
  </si>
  <si>
    <t>Guma leštící stargloss pro opracování keramiky špička modrá EDR2020</t>
  </si>
  <si>
    <t>ZG952</t>
  </si>
  <si>
    <t>Guma leštící stargloss pro opracování keramiky špička růžová EDR2030</t>
  </si>
  <si>
    <t>ZA871</t>
  </si>
  <si>
    <t>Hladítko jemné na plast.výpl. DE408R</t>
  </si>
  <si>
    <t>ZD133</t>
  </si>
  <si>
    <t>Hmota otiskovací kettenbach 0137221</t>
  </si>
  <si>
    <t>ZM052</t>
  </si>
  <si>
    <t>Hmota otiskovací silikonová express XT Ligh Body A 9018671</t>
  </si>
  <si>
    <t>ZM050</t>
  </si>
  <si>
    <t>Hmota otiskovací silikonová express XT Putty soft 9018679</t>
  </si>
  <si>
    <t>ZB393</t>
  </si>
  <si>
    <t>Hmota otiskovací silikonová speedex putty 0026292</t>
  </si>
  <si>
    <t>ZK252</t>
  </si>
  <si>
    <t>Hmota otiskovací zeta plus 900 ml 003-540107</t>
  </si>
  <si>
    <t>ZL706</t>
  </si>
  <si>
    <t>Hmota zatmelovací IPS Vest Press Speed á 50/100G IV595591</t>
  </si>
  <si>
    <t>ZE330</t>
  </si>
  <si>
    <t>Implantát astra tech 24932</t>
  </si>
  <si>
    <t>ZL045</t>
  </si>
  <si>
    <t>Implantát astra tech TX 4.0 S 24942</t>
  </si>
  <si>
    <t>ZO871</t>
  </si>
  <si>
    <t>Implantát astra tech TX 5. 0S 24972</t>
  </si>
  <si>
    <t>ZM628</t>
  </si>
  <si>
    <t>Implantát BioniQ S3,5/L10 2006.10</t>
  </si>
  <si>
    <t>ZM343</t>
  </si>
  <si>
    <t>Implantát BioniQ S3,5/L12 2006.12</t>
  </si>
  <si>
    <t>ZM784</t>
  </si>
  <si>
    <t>Implantát BioniQ S3,5/L14 2006.14</t>
  </si>
  <si>
    <t>ZN095</t>
  </si>
  <si>
    <t>Implantát BioniQ S4,0/L10 2009.10</t>
  </si>
  <si>
    <t>ZM431</t>
  </si>
  <si>
    <t>Implantát BioniQ S4,0/L12 2009.12</t>
  </si>
  <si>
    <t>ZP275</t>
  </si>
  <si>
    <t>Implantát BioniQ S5,0/L10 2017.10</t>
  </si>
  <si>
    <t>ZP283</t>
  </si>
  <si>
    <t>Implantát BioniQ S5,0/L12 2017.12</t>
  </si>
  <si>
    <t>ZP384</t>
  </si>
  <si>
    <t>Implantát BioniQ S5,0/L8</t>
  </si>
  <si>
    <t>ZB405</t>
  </si>
  <si>
    <t>Implantát BioniQ T4,0/L10 2012.10</t>
  </si>
  <si>
    <t>ZE360</t>
  </si>
  <si>
    <t>Implantát BioniQ T4,0/L12 2012.12</t>
  </si>
  <si>
    <t>ZP383</t>
  </si>
  <si>
    <t>Implantát BioniQ T4,0/L14 2012.14</t>
  </si>
  <si>
    <t>ZE410</t>
  </si>
  <si>
    <t>Implantát BioniQ T5,0/L10 2020.10</t>
  </si>
  <si>
    <t>ZN319</t>
  </si>
  <si>
    <t>Implantát BioniQ T5,0/L12 2020.12</t>
  </si>
  <si>
    <t>ZC178</t>
  </si>
  <si>
    <t>Implantát D2.9 SB/L14 03101:3</t>
  </si>
  <si>
    <t>ZC232</t>
  </si>
  <si>
    <t>Implantát D3.7 BIO/L10 0251:3</t>
  </si>
  <si>
    <t>ZC234</t>
  </si>
  <si>
    <t>Implantát D3.7 BIO/L12 0351:3</t>
  </si>
  <si>
    <t>ZC233</t>
  </si>
  <si>
    <t>Implantát D3.7 BIO/L14 0451:3</t>
  </si>
  <si>
    <t>ZE730</t>
  </si>
  <si>
    <t>Implantát D4.4 BIO-ACCEL/L10 0221:3</t>
  </si>
  <si>
    <t>ZI807</t>
  </si>
  <si>
    <t>Implantát D4.4 BIO-ACCEL/L12 0321:3</t>
  </si>
  <si>
    <t>ZC827</t>
  </si>
  <si>
    <t>Implantát D4.4 BIO-ACCEL/L14 0421:3</t>
  </si>
  <si>
    <t>ZC196</t>
  </si>
  <si>
    <t>Implantát D5.1 BIO/L10 2551:3</t>
  </si>
  <si>
    <t>ZC237</t>
  </si>
  <si>
    <t>Implantát D5.1 BIO/L12 3551:3</t>
  </si>
  <si>
    <t>ZC235</t>
  </si>
  <si>
    <t>Implantát D5.1 BIO/L14 4551:3</t>
  </si>
  <si>
    <t>ZJ178</t>
  </si>
  <si>
    <t>Implantát D5.1 BIO/L8 1551:3</t>
  </si>
  <si>
    <t>ZE622</t>
  </si>
  <si>
    <t>Implantát univerzální manipulační D3.7 513.3</t>
  </si>
  <si>
    <t>Implantát zubní Astra Tech 24932</t>
  </si>
  <si>
    <t>Implantát zubní Astra Tech TX 5. 0S 24972</t>
  </si>
  <si>
    <t>Implantát zubní BioniQ S3,5/L10 2006.10</t>
  </si>
  <si>
    <t>Implantát zubní BioniQ S3,5/L12 2006.12</t>
  </si>
  <si>
    <t>Implantát zubní BioniQ T4,0/L10 2012.10</t>
  </si>
  <si>
    <t>Implantát zubní BioniQ T4,0/L12 2012.12</t>
  </si>
  <si>
    <t>Implantát zubní D3.7 BIO/L12 0351:3</t>
  </si>
  <si>
    <t>Implantát zubní D4.4 BIO-ACCEL/L12 0321:3</t>
  </si>
  <si>
    <t>Implantát zubní D5.1 BIO/L12 3551:3</t>
  </si>
  <si>
    <t>ZC299</t>
  </si>
  <si>
    <t>Impression Compound, bal. á 5 ks, 1DDCEIC</t>
  </si>
  <si>
    <t>ZC535</t>
  </si>
  <si>
    <t>Induret gel C100700</t>
  </si>
  <si>
    <t>ZL180</t>
  </si>
  <si>
    <t>Ingoty LT IPS e-max Press barva A2 bal. á 5 ks IV605274</t>
  </si>
  <si>
    <t>ZL181</t>
  </si>
  <si>
    <t>Ingoty LT IPS e-max Press barva A3 bal. á 5 ks IV605275</t>
  </si>
  <si>
    <t>ZL182</t>
  </si>
  <si>
    <t>Ingoty LT IPS e-max Press barva A3,5 bal. á 5 ks IV605276</t>
  </si>
  <si>
    <t>ZL183</t>
  </si>
  <si>
    <t>Ingoty LT IPS e-max Press barva D2 bal. á 5 ks IV626311</t>
  </si>
  <si>
    <t>ZD118</t>
  </si>
  <si>
    <t>Interim Stand pěn.vložky 0658697</t>
  </si>
  <si>
    <t>ZC415</t>
  </si>
  <si>
    <t>Interwaxit s rozprašovačem á 200 ml 413</t>
  </si>
  <si>
    <t>ZM869</t>
  </si>
  <si>
    <t>Jehla jednorázová septoject zelená G 30 0,3 x 16 mm bal. á 100 ks 9009059</t>
  </si>
  <si>
    <t>ZH079</t>
  </si>
  <si>
    <t>Kamínek na Zirkonoxid-nízký váleček Z623</t>
  </si>
  <si>
    <t>ZE155</t>
  </si>
  <si>
    <t>Kanyla M+W pro leptací gel 0100102</t>
  </si>
  <si>
    <t>ZF632</t>
  </si>
  <si>
    <t>Kanyla NaViTip 0 bal. á 20 ks 498581</t>
  </si>
  <si>
    <t>ZK616</t>
  </si>
  <si>
    <t>Kanyla RMO FLI 16 A08734</t>
  </si>
  <si>
    <t>ZK610</t>
  </si>
  <si>
    <t>Kanyla RMO FLI 17 A08736</t>
  </si>
  <si>
    <t>ZK607</t>
  </si>
  <si>
    <t>Kanyla RMO FLI 37 A08746</t>
  </si>
  <si>
    <t>ZK605</t>
  </si>
  <si>
    <t>Kanyla RMO FLI 46 A08745</t>
  </si>
  <si>
    <t>ZD786</t>
  </si>
  <si>
    <t>Kanyla žl. mixing tips bal. á 40 ks 60578121</t>
  </si>
  <si>
    <t>ZC326</t>
  </si>
  <si>
    <t>Kartáček na kořenové nástroje 954361 (14360NI)</t>
  </si>
  <si>
    <t>ZC455</t>
  </si>
  <si>
    <t>Kartáček nylon do kolénka BT260.23N</t>
  </si>
  <si>
    <t>ZI518</t>
  </si>
  <si>
    <t>Kartáček pro předleštění a leštění okluzálních restaurací Occlubrush č. 2505 štětiny do špičky (do kolénka) sterilizovatelné do 134°C bal. á 3 ks 0125858</t>
  </si>
  <si>
    <t>ZG186</t>
  </si>
  <si>
    <t>Kartáček prophylaxe ED1256</t>
  </si>
  <si>
    <t>ZC570</t>
  </si>
  <si>
    <t>Kavitan LC A2 12 g prášku + 5 g tekutiny 4113411</t>
  </si>
  <si>
    <t>ZC529</t>
  </si>
  <si>
    <t>Kavitan LC VARNISCH 5 g 4113280</t>
  </si>
  <si>
    <t>ZC386</t>
  </si>
  <si>
    <t>Kavitan pro A3 15 g prášek 10 g LIQ 4113312</t>
  </si>
  <si>
    <t>ZG149</t>
  </si>
  <si>
    <t>Kazeta a stojánek na rotační nástroje 397139500740</t>
  </si>
  <si>
    <t>ZD338</t>
  </si>
  <si>
    <t>Keramika IPS InLine PoM Opaquer A-D A3 IV593162</t>
  </si>
  <si>
    <t>ZD444</t>
  </si>
  <si>
    <t>Keramika IPS InLine PoM Opaquer A-D A3,5 IV593163</t>
  </si>
  <si>
    <t>ZM575</t>
  </si>
  <si>
    <t>Keramika IPS InLine PoM Opaquer A-D B2 3 g IV593166</t>
  </si>
  <si>
    <t>ZD532</t>
  </si>
  <si>
    <t>Keramika IPS InLine PoM Opaquer A-D D3 IV593174</t>
  </si>
  <si>
    <t>ZM579</t>
  </si>
  <si>
    <t>Keramika IPS InLine PoM Shade2  á 3 g IV602364</t>
  </si>
  <si>
    <t>ZM577</t>
  </si>
  <si>
    <t>Keramika IPS InLine PoM Stains - orange á 1 g IV602373</t>
  </si>
  <si>
    <t>ZL963</t>
  </si>
  <si>
    <t>Keramika IPS InLine Transpa - neutral á 20 g IV60099</t>
  </si>
  <si>
    <t>ZC423</t>
  </si>
  <si>
    <t>Klínek mezizubní bezbarvý, bal.á 100 ks</t>
  </si>
  <si>
    <t>ZD201</t>
  </si>
  <si>
    <t>Klínky dřevěné, bal.á 400 ks, PD5040</t>
  </si>
  <si>
    <t>ZF218</t>
  </si>
  <si>
    <t>Koferdam Medium 620003904</t>
  </si>
  <si>
    <t>ZF678</t>
  </si>
  <si>
    <t>Koncovka k násadce topné k přístroji Waxletric II RE2155-0103</t>
  </si>
  <si>
    <t>ZD787</t>
  </si>
  <si>
    <t>Koncovka žl.intra oral tips,na míchací kanylu 0088259</t>
  </si>
  <si>
    <t>ZF020</t>
  </si>
  <si>
    <t>Kotouč HP 22 mm bavlna BT292.1</t>
  </si>
  <si>
    <t>ZC309</t>
  </si>
  <si>
    <t>Kotouč leštící lisko-S ER223105</t>
  </si>
  <si>
    <t>ZB860</t>
  </si>
  <si>
    <t>Kotouč plátěný pr.100 mm-neprošív. IX5001</t>
  </si>
  <si>
    <t>ZC518</t>
  </si>
  <si>
    <t>Kromopan 100 450 g, 1/X2710</t>
  </si>
  <si>
    <t>ZN639</t>
  </si>
  <si>
    <t>Krytí kuželka dentální Genta-Coll resorb 1,2 x 1,6 cm bal. á 10 ks MK10</t>
  </si>
  <si>
    <t>ZL202</t>
  </si>
  <si>
    <t>Kulička HM141F027205O</t>
  </si>
  <si>
    <t>ZC389</t>
  </si>
  <si>
    <t>Kulička HM141F0351043F</t>
  </si>
  <si>
    <t>ZC390</t>
  </si>
  <si>
    <t>Kulička HM141F0401049B</t>
  </si>
  <si>
    <t>ZK532</t>
  </si>
  <si>
    <t>Lahvička na ortocryl 16210000</t>
  </si>
  <si>
    <t>ZF002</t>
  </si>
  <si>
    <t>Light bond primer 7cc LBS/7F</t>
  </si>
  <si>
    <t>ZD798</t>
  </si>
  <si>
    <t>Light bond stříkačky á 4 ks LBPPF</t>
  </si>
  <si>
    <t>ZP118</t>
  </si>
  <si>
    <t>Materiál fotokompozitní  materiál pro simulaci speciálních detailů Signum creactive mango bal. 3 g HK66020053</t>
  </si>
  <si>
    <t>ZP117</t>
  </si>
  <si>
    <t>Materiál fotokompozitní  pro simulaci speciálních detailů Signum creactive maroon bal. 3 g HK66020057</t>
  </si>
  <si>
    <t>ZN773</t>
  </si>
  <si>
    <t>Materiál fotokompozitní pro bezkovové náhrady Signum ceramis dentin A2 bal. 4g Her66022942</t>
  </si>
  <si>
    <t>ZN774</t>
  </si>
  <si>
    <t>Materiál fotokompozitní pro bezkovové náhrady Signum ceramis dentin A3 bal. 4g Her66022943</t>
  </si>
  <si>
    <t>ZN775</t>
  </si>
  <si>
    <t>Materiál fotokompozitní pro bezkovové náhrady Signum ceramis dentin A3,5 bal. 4g Her66022944</t>
  </si>
  <si>
    <t>ZP112</t>
  </si>
  <si>
    <t>Materiál fotokompozitní pro bezkovové náhrady Signum ceramis dentin B4 bal. 4g HK66022949</t>
  </si>
  <si>
    <t>ZN882</t>
  </si>
  <si>
    <t>Materiál fotokompozitní pro bezkovové náhrady Signum ceramis dentin D4 bal. 4g Her66022945</t>
  </si>
  <si>
    <t>ZP113</t>
  </si>
  <si>
    <t>Materiál fotokompozitní pro bezkovové náhrady Signum ceramis dentin D4 bal. 4g HK66022956</t>
  </si>
  <si>
    <t>ZN884</t>
  </si>
  <si>
    <t>Materiál fotokompozitní pro bezkovové náhrady Signum ceramis dentin EL bal. 4g Her66022957</t>
  </si>
  <si>
    <t>ZN885</t>
  </si>
  <si>
    <t>Materiál fotokompozitní pro bezkovové náhrady Signum ceramis dentin EM bal. 4g Her66022958</t>
  </si>
  <si>
    <t>ZN781</t>
  </si>
  <si>
    <t>Materiál fotokompozitní pro kovové i bezkovové náhrady Signum Matrix Opal Schneide OS1 bal. 4 g Her66019694</t>
  </si>
  <si>
    <t>ZN782</t>
  </si>
  <si>
    <t>Materiál fotokompozitní pro kovové i bezkovové náhrady Signum Matrix Opal Schneide OS2 bal. 4 g Her66019695</t>
  </si>
  <si>
    <t>ZN783</t>
  </si>
  <si>
    <t>Materiál fotokompozitní pro kovové i bezkovové náhrady Signum Matrix Opal Schneide OS3 bal. 4 g Her66019696</t>
  </si>
  <si>
    <t>ZN784</t>
  </si>
  <si>
    <t>Materiál fotokompozitní pro kovové i bezkovové náhrady Signum Matrix Opal Schneide OS4 bal. 4 g Her66019697</t>
  </si>
  <si>
    <t>ZN785</t>
  </si>
  <si>
    <t>Materiál fotokompozitní pro kovové i bezkovové náhrady Signum Matrix Opal Transparent OT1 bal. 4 g Her66019677</t>
  </si>
  <si>
    <t>ZN787</t>
  </si>
  <si>
    <t>Materiál fotokompozitní pro kovové i bezkovové náhrady Signum Matrix Opal Transparent OTA bal. 4 g Her66019698</t>
  </si>
  <si>
    <t>ZN786</t>
  </si>
  <si>
    <t>Materiál fotokompozitní pro kovové i bezkovové náhrady Signum Matrix Opal Transparent OTY bal. 4 g Her66019701</t>
  </si>
  <si>
    <t>ZN790</t>
  </si>
  <si>
    <t>Materiál fotokompozitní pro kovové i bezkovové náhrady Signum Matrix Sekundär Dentin SD1 bal. 4 g Her66019693</t>
  </si>
  <si>
    <t>ZN791</t>
  </si>
  <si>
    <t>Materiál fotokompozitní pro kovové i bezkovové náhrady Signum Matrix Sekundär Dentin SD2 bal. 4 g HER66030669( Her660196692)</t>
  </si>
  <si>
    <t>ZP114</t>
  </si>
  <si>
    <t>Materiál fotokompozitní pro ušlechtilé i náhradní slitiny náhrad Signum enamel ED bal. 4 g HK66020036</t>
  </si>
  <si>
    <t>ZP115</t>
  </si>
  <si>
    <t>Materiál fotokompozitní pro ušlechtilé i náhradní slitiny náhrad Signum Matrix Opal Transparent OTB bal. 4 g HK66019699</t>
  </si>
  <si>
    <t>ZP116</t>
  </si>
  <si>
    <t>Materiál fotokompozitní Signum Matrix Value VL1 bal. 4 g HK66019703</t>
  </si>
  <si>
    <t>ZP109</t>
  </si>
  <si>
    <t>Materiál kostní výplňový membrána Cytoplast Ti-250 14 x 24 mm výztužná neresorbovatelná TI250AS-1</t>
  </si>
  <si>
    <t>ZP110</t>
  </si>
  <si>
    <t>Materiál kostní výplňový membrána Cytoplast Ti-250 25 x 30 mm výztužná neresorbovatelná TI250PL-1</t>
  </si>
  <si>
    <t>ZO981</t>
  </si>
  <si>
    <t>Materiál pro regeneraci kostní tkáně OssaBase-HA, velikost zrn 0,6–1,0 mm, balení 1,0 ml/0,5 g 23:6</t>
  </si>
  <si>
    <t>ZE506</t>
  </si>
  <si>
    <t>Materiál pro rekonstrukci kořen. kanálku 4x0,5g (0088330) 9031876</t>
  </si>
  <si>
    <t>ZH722</t>
  </si>
  <si>
    <t>Matrice Fender Wedge 58122XS</t>
  </si>
  <si>
    <t>ZL447</t>
  </si>
  <si>
    <t>Matrice Hawe adapt 0,038 mm bal. á 30 ks 581207</t>
  </si>
  <si>
    <t>ZL444</t>
  </si>
  <si>
    <t>Matrice Hawe adapt 1202581202</t>
  </si>
  <si>
    <t>ZL445</t>
  </si>
  <si>
    <t>Matrice Hawe adapt 1204581204</t>
  </si>
  <si>
    <t>ZL448</t>
  </si>
  <si>
    <t>Matrice Hawe adapt 1205581205</t>
  </si>
  <si>
    <t>ZL446</t>
  </si>
  <si>
    <t>Matrice Hawe adapt 1208581208</t>
  </si>
  <si>
    <t>ZD541</t>
  </si>
  <si>
    <t>Matrice Hawe KE378</t>
  </si>
  <si>
    <t>ZC332</t>
  </si>
  <si>
    <t>Matrice Hawe Kerr 399A</t>
  </si>
  <si>
    <t>ZH223</t>
  </si>
  <si>
    <t>Membrána combi-pack 16 x 22 mm DGD460309016</t>
  </si>
  <si>
    <t>ZB800</t>
  </si>
  <si>
    <t>Membrána combi-pack 16 x 22 mm DGD460309023</t>
  </si>
  <si>
    <t>ZC330</t>
  </si>
  <si>
    <t>Míra-2 Tone 60 ml DD605655</t>
  </si>
  <si>
    <t>ZF449</t>
  </si>
  <si>
    <t>Mřížka tvarovaná-pozlac.á 10 ks DM 318-104</t>
  </si>
  <si>
    <t>ZE965</t>
  </si>
  <si>
    <t>Nástroj ProTaper A0411-31/F4 gold F4, 31mm (9024831) 9035312</t>
  </si>
  <si>
    <t>ZP681</t>
  </si>
  <si>
    <t>Nástroje leštící silikonové HS jemné žluté sada = 6 ks 9002123</t>
  </si>
  <si>
    <t>ZG518</t>
  </si>
  <si>
    <t>Návlek na senzor RVG  bal. á 500 ks 582024</t>
  </si>
  <si>
    <t>ZC517</t>
  </si>
  <si>
    <t>Nit dentální BT485</t>
  </si>
  <si>
    <t>ZI810</t>
  </si>
  <si>
    <t>Nit elastická kulatá hrubá J0388</t>
  </si>
  <si>
    <t>ZE411</t>
  </si>
  <si>
    <t>Nůž modelovací 130 mm ME155520212</t>
  </si>
  <si>
    <t>ZH673</t>
  </si>
  <si>
    <t>Nůž vykrajovací Colténe 0026281</t>
  </si>
  <si>
    <t>ZC821</t>
  </si>
  <si>
    <t>Occlu spray zelený 75 ml 00093</t>
  </si>
  <si>
    <t>ZD039</t>
  </si>
  <si>
    <t>Opaquer B3 á 3g IV593167</t>
  </si>
  <si>
    <t>ZL704</t>
  </si>
  <si>
    <t>Opaquer D2 á 3g IV593173</t>
  </si>
  <si>
    <t>ZE575</t>
  </si>
  <si>
    <t>Opaquer IPS-InLine C2 á 3g IV593170</t>
  </si>
  <si>
    <t>ZG296</t>
  </si>
  <si>
    <t>OptiBond FL 0036191</t>
  </si>
  <si>
    <t>ZC400</t>
  </si>
  <si>
    <t>Opticor flow 2 G A2</t>
  </si>
  <si>
    <t>ZC382</t>
  </si>
  <si>
    <t>Opticor flow barva A2 1008A2</t>
  </si>
  <si>
    <t>ZF313</t>
  </si>
  <si>
    <t>Opticor flow barva A3 4000009</t>
  </si>
  <si>
    <t>ZC564</t>
  </si>
  <si>
    <t>Oralium 1 g  1700/O</t>
  </si>
  <si>
    <t>ZD313</t>
  </si>
  <si>
    <t>Oranwash L 140 ml IX2877</t>
  </si>
  <si>
    <t>ZC451</t>
  </si>
  <si>
    <t>Orthocryl E Q prášek transparent 1kg 160-300</t>
  </si>
  <si>
    <t>ZD386</t>
  </si>
  <si>
    <t>Orthocryl lig.čiré 500 161-100</t>
  </si>
  <si>
    <t>ZF198</t>
  </si>
  <si>
    <t>Orthocryl Neon Lila 160-004</t>
  </si>
  <si>
    <t>ZG402</t>
  </si>
  <si>
    <t>Orthocryl Neon modrý á 1 kg 160-003-00</t>
  </si>
  <si>
    <t>ZD140</t>
  </si>
  <si>
    <t>Pájka univerzální stříbrná - 700°C 380-604-50</t>
  </si>
  <si>
    <t>ZG985</t>
  </si>
  <si>
    <t>Páka extrakční Bein 123500010</t>
  </si>
  <si>
    <t>ZG986</t>
  </si>
  <si>
    <t>Páka extrakční Bein rovná 4 mm 145 mm 397123500020</t>
  </si>
  <si>
    <t>ZC319</t>
  </si>
  <si>
    <t>Papír artikulační modročerv. l 12x10lis 102</t>
  </si>
  <si>
    <t>ZD357</t>
  </si>
  <si>
    <t>Papír artikulační modročerv. U 6 x 10 lis. 103</t>
  </si>
  <si>
    <t>ZG867</t>
  </si>
  <si>
    <t>Pásek strippingový ,á 10 ks, 106-221D</t>
  </si>
  <si>
    <t>ZC822</t>
  </si>
  <si>
    <t>Páska brusná 50 m zrnitost 120 IN0820</t>
  </si>
  <si>
    <t>ZG569</t>
  </si>
  <si>
    <t>Páska brusná 50 m zrnitost 180 IN0821</t>
  </si>
  <si>
    <t>ZC317</t>
  </si>
  <si>
    <t>Pásky dentapreg bridge PFU, bal.á 3 pásky, IXD-503</t>
  </si>
  <si>
    <t>ZH899</t>
  </si>
  <si>
    <t>Pásky stripovací jednostranné 106-220</t>
  </si>
  <si>
    <t>ZC300</t>
  </si>
  <si>
    <t>Pasta Depural Neo 60 g 4816210</t>
  </si>
  <si>
    <t>Pasta Depural Neo 75 g 4816210</t>
  </si>
  <si>
    <t>ZJ765</t>
  </si>
  <si>
    <t>Pasta pro vypalování v keramické peci á 12 g VIEFP12</t>
  </si>
  <si>
    <t>ZC522</t>
  </si>
  <si>
    <t>Pasta Superpolish 1719</t>
  </si>
  <si>
    <t>ZC477</t>
  </si>
  <si>
    <t>Pemza leštící  5kg 260000013</t>
  </si>
  <si>
    <t>ZC405</t>
  </si>
  <si>
    <t>Pilíř attachment kulový classic D3.7/d3.7/L2 22432:3</t>
  </si>
  <si>
    <t>ZI144</t>
  </si>
  <si>
    <t>Pilíř attachment kulový classic D3.7/d3.7/L3 23432:3</t>
  </si>
  <si>
    <t>ZK604</t>
  </si>
  <si>
    <t>Pilíř attachment kulový classic D3.7/d3.7/L4 24432:3</t>
  </si>
  <si>
    <t>ZG717</t>
  </si>
  <si>
    <t>Pilíř locator attachmenty D3.7/L2 01209</t>
  </si>
  <si>
    <t>ZI612</t>
  </si>
  <si>
    <t>Pilíř locator attachmenty D3.7/L4 01211</t>
  </si>
  <si>
    <t>ZK543</t>
  </si>
  <si>
    <t>Pilník K - File 397144518662</t>
  </si>
  <si>
    <t>ZD465</t>
  </si>
  <si>
    <t>Pilník K - File 397144518762</t>
  </si>
  <si>
    <t>ZI685</t>
  </si>
  <si>
    <t>Pilník K - File 397144518772</t>
  </si>
  <si>
    <t>ZD417</t>
  </si>
  <si>
    <t>Pilník K - File 397144518782</t>
  </si>
  <si>
    <t>ZL713</t>
  </si>
  <si>
    <t>Pilník K - File pr. 0,30 mm délka 31 mm bal. á 6 ks  397144519082</t>
  </si>
  <si>
    <t>ZF010</t>
  </si>
  <si>
    <t>Pilník L=31 397144519032</t>
  </si>
  <si>
    <t>Pilník L31 397144519032</t>
  </si>
  <si>
    <t>ZC462</t>
  </si>
  <si>
    <t>Písek Interalox 250 620000122</t>
  </si>
  <si>
    <t>Písek Interalox 250 7 kg 00404</t>
  </si>
  <si>
    <t>ZG937</t>
  </si>
  <si>
    <t>Pistole amalgámová 0025170</t>
  </si>
  <si>
    <t>ZH186</t>
  </si>
  <si>
    <t>Pistole na amalgám mini-I-gun 594023</t>
  </si>
  <si>
    <t>ZE945</t>
  </si>
  <si>
    <t>Polírka elastická meisinger 9573S</t>
  </si>
  <si>
    <t>ZH672</t>
  </si>
  <si>
    <t>Pomůcka k odtažení rtů Optragate 0091610</t>
  </si>
  <si>
    <t>ZO907</t>
  </si>
  <si>
    <t>Pomůcka k odtažení rtů Optragate Regular bezlatexová bal. á 80 ks 0091611</t>
  </si>
  <si>
    <t>ZG153</t>
  </si>
  <si>
    <t>Poresorb-TCP 1.0 g/1.0 ml 0,6-1,0 mm materiál pro regeneraci kosti 21:2</t>
  </si>
  <si>
    <t>ZC193</t>
  </si>
  <si>
    <t>Poresorb-TCP 1.0 g/1.2 ml 1,0-2,0 mm 41:2</t>
  </si>
  <si>
    <t>ZG236</t>
  </si>
  <si>
    <t>Preci Ball patrice AD1205C</t>
  </si>
  <si>
    <t>ZG235</t>
  </si>
  <si>
    <t>Preci Ball+ Clix AD1201D</t>
  </si>
  <si>
    <t>ZG405</t>
  </si>
  <si>
    <t>Preci-clix Duplicating dummy á 6 ks 1236</t>
  </si>
  <si>
    <t>ZG406</t>
  </si>
  <si>
    <t>Preci-clix Female yellow á 6 ks 1231</t>
  </si>
  <si>
    <t>ZG404</t>
  </si>
  <si>
    <t>Preci-clix Housing á 6 ks 1235</t>
  </si>
  <si>
    <t>ZC360</t>
  </si>
  <si>
    <t>Premacryl liq.bezbarvý 250 ml 4342921</t>
  </si>
  <si>
    <t>ZC565</t>
  </si>
  <si>
    <t>Premacryl prášek růžový 500 g 4342405</t>
  </si>
  <si>
    <t>ZC453</t>
  </si>
  <si>
    <t>Prime-bond 60667240</t>
  </si>
  <si>
    <t>ZF935</t>
  </si>
  <si>
    <t>Pronikač 053025015</t>
  </si>
  <si>
    <t>ZP246</t>
  </si>
  <si>
    <t>Pronikač délka 25 mm ISO 015 bal. á 60 ks</t>
  </si>
  <si>
    <t>ZB277</t>
  </si>
  <si>
    <t>Pronikač K - File 063025015</t>
  </si>
  <si>
    <t>ZB278</t>
  </si>
  <si>
    <t>Pronikač K - File 063025020</t>
  </si>
  <si>
    <t>ZB636</t>
  </si>
  <si>
    <t>Pronikač K - File 063025025</t>
  </si>
  <si>
    <t>ZD352</t>
  </si>
  <si>
    <t>Pronikač K - File 063025030</t>
  </si>
  <si>
    <t>ZI093</t>
  </si>
  <si>
    <t>Pronikač K - File 063025035</t>
  </si>
  <si>
    <t>ZH124</t>
  </si>
  <si>
    <t>Pronikač K - File VDW063025010</t>
  </si>
  <si>
    <t>ZP134</t>
  </si>
  <si>
    <t>Pronikač K-Reamer L 25 průměr 0,80 mm délka 25 mm sada=6 kusů 397144517502</t>
  </si>
  <si>
    <t>Pronikač K-Reamer L25 průměr 0,80 mm délka 25 mm sada=6 kusů 397144517502</t>
  </si>
  <si>
    <t>ZI095</t>
  </si>
  <si>
    <t>Pronikač k-reamers 053025010</t>
  </si>
  <si>
    <t>ZG856</t>
  </si>
  <si>
    <t>Prostředek na čišť. kořen. kanálků FileCare EDTA/vdw/ stříkačky 5 x 3 ml 0858649</t>
  </si>
  <si>
    <t>ZB638</t>
  </si>
  <si>
    <t>Protahováček Hedstrém 073025010</t>
  </si>
  <si>
    <t>ZO132</t>
  </si>
  <si>
    <t>Protahováček h-file 0,08 397144515832</t>
  </si>
  <si>
    <t>ZO133</t>
  </si>
  <si>
    <t>Protahováček h-file 0,10 397144515842</t>
  </si>
  <si>
    <t>ZP364</t>
  </si>
  <si>
    <t>Protahováček H-File 025 délka 31 mm červený bal. á 6 ks 397144515432</t>
  </si>
  <si>
    <t>ZP365</t>
  </si>
  <si>
    <t>Protahováček H-File 030 délka 31 mm modrý bal. á 6 ks 397144515442</t>
  </si>
  <si>
    <t>ZK539</t>
  </si>
  <si>
    <t>Protahováček h-file 144515812</t>
  </si>
  <si>
    <t>ZF026</t>
  </si>
  <si>
    <t>Protahováček L=31 397144515892</t>
  </si>
  <si>
    <t>ZC921</t>
  </si>
  <si>
    <t>Pružina open v cívce 100-751</t>
  </si>
  <si>
    <t>ZM851</t>
  </si>
  <si>
    <t>Ráčna na implantáty 2409.0</t>
  </si>
  <si>
    <t>ZJ369</t>
  </si>
  <si>
    <t>Remanium 2000+ kovová slitina á 1000g DM10260010</t>
  </si>
  <si>
    <t>ZC312</t>
  </si>
  <si>
    <t>Remanium CS 1 kg, 102-403</t>
  </si>
  <si>
    <t>ZG423</t>
  </si>
  <si>
    <t>Remanium g-weich á 1000g 100-001</t>
  </si>
  <si>
    <t>ZC313</t>
  </si>
  <si>
    <t>Repin 800 g orig. 4241110</t>
  </si>
  <si>
    <t>ZL507</t>
  </si>
  <si>
    <t>Roztok na leptání porcelain etch 9007952</t>
  </si>
  <si>
    <t>ZM729</t>
  </si>
  <si>
    <t>Roztok na otiskovací hmotu VPS Tray Adhezivum ES7307</t>
  </si>
  <si>
    <t>ZE739</t>
  </si>
  <si>
    <t>Řetízek elast. čirý-light 400-316LF</t>
  </si>
  <si>
    <t>ZO980</t>
  </si>
  <si>
    <t>Sada 3 vrtáků (314.3 - průměr 2 mm, délka 23 mm, 02214.3 - průměr 2,5 mm, délka 23 mm, 01414.3 - průměr 3 mm, délka 23 mm) 1403.00</t>
  </si>
  <si>
    <t>ZC561</t>
  </si>
  <si>
    <t>Sada na leštění amalgam. výplní (2 ks Amalgam reducerů, 5 ks Alphaflex hnědé, 5 ks Alphaflex zelené) 9000288</t>
  </si>
  <si>
    <t>ZG719</t>
  </si>
  <si>
    <t>Sada protetická locator á 2 ks 08519-2</t>
  </si>
  <si>
    <t>ZC484</t>
  </si>
  <si>
    <t>Sada vestogum ES86020</t>
  </si>
  <si>
    <t>ZC527</t>
  </si>
  <si>
    <t>Sádra alabastr. 0301/25 á 25 kg</t>
  </si>
  <si>
    <t>ZC450</t>
  </si>
  <si>
    <t>Sádra efektor otisk 25 kg 4251135</t>
  </si>
  <si>
    <t>ZA277</t>
  </si>
  <si>
    <t>Sádra Hinristone zelený 25 kg 0612/25</t>
  </si>
  <si>
    <t>ZD469</t>
  </si>
  <si>
    <t>Sádra Hinristone zlatoh. 25 kg 0613/25</t>
  </si>
  <si>
    <t>ZC441</t>
  </si>
  <si>
    <t>Sádra marmodent 0208/25 á 25 kg</t>
  </si>
  <si>
    <t>ZL468</t>
  </si>
  <si>
    <t>Savka s odním.koncovkou - transp. MSF6007</t>
  </si>
  <si>
    <t>ZB986</t>
  </si>
  <si>
    <t>Seal Protect  606.04.700</t>
  </si>
  <si>
    <t>ZD005</t>
  </si>
  <si>
    <t>Separating fluid 500 ml 1/V3651</t>
  </si>
  <si>
    <t>ZE581</t>
  </si>
  <si>
    <t>Signum - insulating gel á 10g HK64706307</t>
  </si>
  <si>
    <t>ZD576</t>
  </si>
  <si>
    <t>Signum c+b opaque lig.4 ml HK64714198</t>
  </si>
  <si>
    <t>ZC481</t>
  </si>
  <si>
    <t>Siloflex plus catal. 60 g 4213310</t>
  </si>
  <si>
    <t>ZC480</t>
  </si>
  <si>
    <t>Siloflex plus light 200 g 4213210</t>
  </si>
  <si>
    <t>ZC479</t>
  </si>
  <si>
    <t>Siloflex plus putty 1350 g 4213110</t>
  </si>
  <si>
    <t>ZF338</t>
  </si>
  <si>
    <t>Sof-lex disky ES8692M</t>
  </si>
  <si>
    <t>ZC552</t>
  </si>
  <si>
    <t>Sof-lex disky ES8692SF</t>
  </si>
  <si>
    <t>ZC416</t>
  </si>
  <si>
    <t>Sof-lex mandrel 2 ks 8695CA</t>
  </si>
  <si>
    <t>ZC457</t>
  </si>
  <si>
    <t>Solitine (Kerr) 60084</t>
  </si>
  <si>
    <t>ZD543</t>
  </si>
  <si>
    <t>Speedex Light Body IX4980</t>
  </si>
  <si>
    <t>ZD351</t>
  </si>
  <si>
    <t>Speedex Universal Aktivator 1 x 60 ml - 60 g IX4990</t>
  </si>
  <si>
    <t>ZC471</t>
  </si>
  <si>
    <t>Spofacryl orig. 100g O 4318200</t>
  </si>
  <si>
    <t>ZC373</t>
  </si>
  <si>
    <t>Sprej cognoscin orig. 120 g 1IX1140</t>
  </si>
  <si>
    <t>ZL577</t>
  </si>
  <si>
    <t>Sprej Kavo 4119640KA</t>
  </si>
  <si>
    <t>ZC476</t>
  </si>
  <si>
    <t>Sprej Kavo 500 ml 4620402A</t>
  </si>
  <si>
    <t>ZH467</t>
  </si>
  <si>
    <t>Sprej Kavo QUATTROCARE á 6 ks (6 lahví) KaVo QUATTROcare spreje a 500 ml 1.011.5720</t>
  </si>
  <si>
    <t>ZM898</t>
  </si>
  <si>
    <t>Sprej pro skenování 3D bal. á 400 ml Laserscanning Anti-clare-spray 119990001</t>
  </si>
  <si>
    <t>ZC388</t>
  </si>
  <si>
    <t>Steribox DD355139</t>
  </si>
  <si>
    <t>ZC304</t>
  </si>
  <si>
    <t>Stomaflex varnish (lak) 140 g 4817330</t>
  </si>
  <si>
    <t>ZC358</t>
  </si>
  <si>
    <t>Superacryl plus liq. 250 ml 4328902</t>
  </si>
  <si>
    <t>ZD531</t>
  </si>
  <si>
    <t>Superacryl plus PLV. 500 g 4328417</t>
  </si>
  <si>
    <t>ZF676</t>
  </si>
  <si>
    <t>Superpont dentin 100g 4324220</t>
  </si>
  <si>
    <t>ZJ301</t>
  </si>
  <si>
    <t>Systém adhezivní F-Splint-Aid (1x lahvička s páskou a bondem šířka 4 mm, délka 12 cm + 5x aplikační svorka)</t>
  </si>
  <si>
    <t>ZH306</t>
  </si>
  <si>
    <t>Špendlík-spona 0,7 mm á 100 ks 620-107 00</t>
  </si>
  <si>
    <t>ZH307</t>
  </si>
  <si>
    <t>Špendlík-spona 0,8 mm á 100 ks 620-108 00</t>
  </si>
  <si>
    <t>ZF622</t>
  </si>
  <si>
    <t>Šroub krycí 24329</t>
  </si>
  <si>
    <t>ZL835</t>
  </si>
  <si>
    <t>Šroub krycí 24448</t>
  </si>
  <si>
    <t>ZB044</t>
  </si>
  <si>
    <t>Šroub ortodontický Bertoni 602-606-1</t>
  </si>
  <si>
    <t>ZG393</t>
  </si>
  <si>
    <t>Šroub ortodontický Hyrax á 10 ks 602-801-30</t>
  </si>
  <si>
    <t>ZI271</t>
  </si>
  <si>
    <t>Šroub pro fixaci konstrukce M1.6/hex 1.0 1641.3</t>
  </si>
  <si>
    <t>ZP388</t>
  </si>
  <si>
    <t>Šroubovák dlouhý Bioniq hex I.25/32 2406.00</t>
  </si>
  <si>
    <t>ZJ679</t>
  </si>
  <si>
    <t>Šroubovák do ráčny dlouhý hex 1.4/L21 4024.3</t>
  </si>
  <si>
    <t>ZG770</t>
  </si>
  <si>
    <t>Šroubovák do ráčny krátký hex 1.4/L11 4224.3</t>
  </si>
  <si>
    <t>ZM662</t>
  </si>
  <si>
    <t>Šroubovák hex krátký I.25/L23 2405.00</t>
  </si>
  <si>
    <t>ZI564</t>
  </si>
  <si>
    <t>Šroubovák inbus ruční extra orální hex 1.4 2924.3</t>
  </si>
  <si>
    <t>ZF330</t>
  </si>
  <si>
    <t>Štětec Kolinský č.  6 TD22953</t>
  </si>
  <si>
    <t>ZF325</t>
  </si>
  <si>
    <t>Štětec Takanishi č.1 RE1714.0001</t>
  </si>
  <si>
    <t>ZF336</t>
  </si>
  <si>
    <t>Štětec Vita č.3/0 VIB302</t>
  </si>
  <si>
    <t>ZB933</t>
  </si>
  <si>
    <t>Štětečky aplikační, á 400 ks, SD8100123</t>
  </si>
  <si>
    <t>ZL622</t>
  </si>
  <si>
    <t>Štětečky jednorázové bílé měkké, á 50 ks, DC702008</t>
  </si>
  <si>
    <t>ZF689</t>
  </si>
  <si>
    <t>Tahy gumové intraor.-medium 1/8" 407-021S</t>
  </si>
  <si>
    <t>ZD390</t>
  </si>
  <si>
    <t>Tahy gumové intraor.-medium 3/16" 407-031S</t>
  </si>
  <si>
    <t>ZL705</t>
  </si>
  <si>
    <t>Tekutina Build-UP liquid IV593352</t>
  </si>
  <si>
    <t>ZD902</t>
  </si>
  <si>
    <t>Tekutina superpont 250 ml 4321903</t>
  </si>
  <si>
    <t>ZD290</t>
  </si>
  <si>
    <t>Tetric Evo 2g Flow A2</t>
  </si>
  <si>
    <t>ZC563</t>
  </si>
  <si>
    <t>Tokuso rebase 1/X7045</t>
  </si>
  <si>
    <t>ZL965</t>
  </si>
  <si>
    <t>Transpa incizal TI 1 á 20 g IV593262</t>
  </si>
  <si>
    <t>ZL966</t>
  </si>
  <si>
    <t>Transpa incizal TI 2 á 20 g IV593263</t>
  </si>
  <si>
    <t>ZL967</t>
  </si>
  <si>
    <t>Transpa incizal TI 3 á 20 g IV593264</t>
  </si>
  <si>
    <t>ZI924</t>
  </si>
  <si>
    <t>Tryska rozprašovací na Orthocryl 162-751-00</t>
  </si>
  <si>
    <t>ZB842</t>
  </si>
  <si>
    <t>Upravovač voskových valů (9102607) 69600010</t>
  </si>
  <si>
    <t>ZE328</t>
  </si>
  <si>
    <t>Váleček vhojovací 24575</t>
  </si>
  <si>
    <t>ZL709</t>
  </si>
  <si>
    <t>Váleček vhojovací 24584</t>
  </si>
  <si>
    <t>ZP224</t>
  </si>
  <si>
    <t>Váleček vhojovací 4.5/5.0 pr. 5.5, 4 mm 24583</t>
  </si>
  <si>
    <t>ZP186</t>
  </si>
  <si>
    <t>Váleček vhojovací 4.5/5.0 pr. 6.5, 4 mm 24586</t>
  </si>
  <si>
    <t>ZF788</t>
  </si>
  <si>
    <t>Váleček vhojovací astra 24579</t>
  </si>
  <si>
    <t>ZD497</t>
  </si>
  <si>
    <t>Váleček vhojovací D3.7/d5.2/L4 822.3</t>
  </si>
  <si>
    <t>ZF445</t>
  </si>
  <si>
    <t>Váleček vhojovací D3.7/d5.2/L6 3722.3</t>
  </si>
  <si>
    <t>ZM531</t>
  </si>
  <si>
    <t>Váleček vhojovací QR/d5.2/L4 široký 2110.04</t>
  </si>
  <si>
    <t>ZM532</t>
  </si>
  <si>
    <t>Váleček vhojovací QR/d5.2/L6 široký 2110.06</t>
  </si>
  <si>
    <t>ZC783</t>
  </si>
  <si>
    <t>Vana dezinfekční 3 l 9800600</t>
  </si>
  <si>
    <t>ZH210</t>
  </si>
  <si>
    <t>Vidlice skusová-Foxova deska (69600025) 662451</t>
  </si>
  <si>
    <t>ZC577</t>
  </si>
  <si>
    <t>Vlákno retrační Ultrapak č.000 UD9331</t>
  </si>
  <si>
    <t>ZI732</t>
  </si>
  <si>
    <t>Vlákno retrakční Ultrapak č.00 délka vlákna v lahvičce 244 cm žluté UD9332</t>
  </si>
  <si>
    <t>ZC850</t>
  </si>
  <si>
    <t>Vlákno Ultrapak č. 0 509333</t>
  </si>
  <si>
    <t>ZF154</t>
  </si>
  <si>
    <t>Vlákno Ultrapak č. 1 509334</t>
  </si>
  <si>
    <t>ZG158</t>
  </si>
  <si>
    <t>Vlákno wedjets na kofferdam 2,1 m barva žlutá 0035117</t>
  </si>
  <si>
    <t>ZN018</t>
  </si>
  <si>
    <t>Vlákno zubní Mira floss zásobník Big 605735</t>
  </si>
  <si>
    <t>ZL943</t>
  </si>
  <si>
    <t>Vlákno zubní super floss 0098890</t>
  </si>
  <si>
    <t>ZD399</t>
  </si>
  <si>
    <t>Vosk korunkový-modrý 50 g 232</t>
  </si>
  <si>
    <t>ZC555</t>
  </si>
  <si>
    <t>Vosk měkký modelovací ceradent 1000 g vosku v destičkách 155 x 75 mm s tloušťkou 1,2 - 1,4 mm 4411115</t>
  </si>
  <si>
    <t>ZG695</t>
  </si>
  <si>
    <t>Vosk modelovací - speciál letní 1,5 mm 2500 g 9001516</t>
  </si>
  <si>
    <t>ZD434</t>
  </si>
  <si>
    <t>Vrták d 2,0 314.3</t>
  </si>
  <si>
    <t>ZO979</t>
  </si>
  <si>
    <t>Vrták pro implantáty krátký průměr 2 mm délka 17 mm 4314.3</t>
  </si>
  <si>
    <t>ZC301</t>
  </si>
  <si>
    <t>Ypeen 800 g dóza 100066</t>
  </si>
  <si>
    <t>ZC920</t>
  </si>
  <si>
    <t>Zámky elite medium twin set. 022 707-398</t>
  </si>
  <si>
    <t>ZP390</t>
  </si>
  <si>
    <t>Závitník BioniQ S2.9 2421.00</t>
  </si>
  <si>
    <t>ZE025</t>
  </si>
  <si>
    <t>Zuby primodent přední PO609</t>
  </si>
  <si>
    <t>ZD528</t>
  </si>
  <si>
    <t>Zuby primodent zadní PO610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</si>
  <si>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</si>
  <si>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</si>
  <si>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</si>
  <si>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</si>
  <si>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</si>
  <si>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</si>
  <si>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</si>
  <si>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</si>
  <si>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</si>
  <si>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</si>
  <si>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</si>
  <si>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</si>
  <si>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</si>
  <si>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</si>
  <si>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zubní lékaři</t>
  </si>
  <si>
    <t>zubní lékaři specialisté</t>
  </si>
  <si>
    <t>všeobecné sestry pod dohl.</t>
  </si>
  <si>
    <t>všeobecné sestry bez dohl.</t>
  </si>
  <si>
    <t>všeobecné sestry bez dohl., spec.</t>
  </si>
  <si>
    <t>zubní technici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</si>
  <si>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</si>
  <si>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</si>
  <si>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</si>
  <si>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</si>
  <si>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</si>
  <si>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</si>
  <si>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</si>
  <si>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</si>
  <si>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</si>
  <si>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</si>
  <si>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</si>
  <si>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</si>
  <si>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</si>
  <si>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</si>
  <si>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</si>
  <si>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</si>
  <si>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</si>
  <si>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0060300</t>
  </si>
  <si>
    <t>0071601</t>
  </si>
  <si>
    <t>0080001</t>
  </si>
  <si>
    <t>0080002</t>
  </si>
  <si>
    <t>0080004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</si>
  <si>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</si>
  <si>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</si>
  <si>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</si>
  <si>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</si>
  <si>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</si>
  <si>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</si>
  <si>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</si>
  <si>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</si>
  <si>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</si>
  <si>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</si>
  <si>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</si>
  <si>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</si>
  <si>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</si>
  <si>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</si>
  <si>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</si>
  <si>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</si>
  <si>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</si>
  <si>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</si>
  <si>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</si>
  <si>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</si>
  <si>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</si>
  <si>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</si>
  <si>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</si>
  <si>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</si>
  <si>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</si>
  <si>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</si>
  <si>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</si>
  <si>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</si>
  <si>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</si>
  <si>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</si>
  <si>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</si>
  <si>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</si>
  <si>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</si>
  <si>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</si>
  <si>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</si>
  <si>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</si>
  <si>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</si>
  <si>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</si>
  <si>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</si>
  <si>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0083003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</si>
  <si>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</si>
  <si>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</si>
  <si>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</si>
  <si>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</si>
  <si>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</si>
  <si>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</si>
  <si>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</si>
  <si>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</si>
  <si>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0082204</t>
  </si>
  <si>
    <t>0081033</t>
  </si>
  <si>
    <t>0082353</t>
  </si>
  <si>
    <t>0081203</t>
  </si>
  <si>
    <t>0082104</t>
  </si>
  <si>
    <t>0084001</t>
  </si>
  <si>
    <t>0081253</t>
  </si>
  <si>
    <t>0081521</t>
  </si>
  <si>
    <t>0082351</t>
  </si>
  <si>
    <t>0071114</t>
  </si>
  <si>
    <t>0081032</t>
  </si>
  <si>
    <t>0071132</t>
  </si>
  <si>
    <t>0082205</t>
  </si>
  <si>
    <t>0082352</t>
  </si>
  <si>
    <t>0082031</t>
  </si>
  <si>
    <t>0082032</t>
  </si>
  <si>
    <t>V</t>
  </si>
  <si>
    <t>00900</t>
  </si>
  <si>
    <t>KOMPLEXNÍ VYŠETŘENÍ STOMATOLOGEM PŘI REGISTRACI PO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</si>
  <si>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</si>
  <si>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</si>
  <si>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</si>
  <si>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</si>
  <si>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</si>
  <si>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</si>
  <si>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</si>
  <si>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</si>
  <si>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</si>
  <si>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</si>
  <si>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</si>
  <si>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00921</t>
  </si>
  <si>
    <t>OŠETŘENÍ ZUBNÍHO KAZU - STÁLÝ ZUB</t>
  </si>
  <si>
    <t>00925</t>
  </si>
  <si>
    <t>KONZERVATIVNÍ LÉČBA KOMPLIKACÍ ZUBNÍHO KAZU II - S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</si>
  <si>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</si>
  <si>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</si>
  <si>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</si>
  <si>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</si>
  <si>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</si>
  <si>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</si>
  <si>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</si>
  <si>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</si>
  <si>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</si>
  <si>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</si>
  <si>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</si>
  <si>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</si>
  <si>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</si>
  <si>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</si>
  <si>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</si>
  <si>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</si>
  <si>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</si>
  <si>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</si>
  <si>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</si>
  <si>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</si>
  <si>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</si>
  <si>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</si>
  <si>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</si>
  <si>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</si>
  <si>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</si>
  <si>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</si>
  <si>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</si>
  <si>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</si>
  <si>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</si>
  <si>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</si>
  <si>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</si>
  <si>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</si>
  <si>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</si>
  <si>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</si>
  <si>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</si>
  <si>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</si>
  <si>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</si>
  <si>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</si>
  <si>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</si>
  <si>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</si>
  <si>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</si>
  <si>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</si>
  <si>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</si>
  <si>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</si>
  <si>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</si>
  <si>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</si>
  <si>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</si>
  <si>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</si>
  <si>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</si>
  <si>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</si>
  <si>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</si>
  <si>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00902</t>
  </si>
  <si>
    <t>PÉČE O REGISTROVANÉHO POJIŠTĚNCE NAD 18 LET VĚKU</t>
  </si>
  <si>
    <t>00906</t>
  </si>
  <si>
    <t>STOMATOLOGICKÉ OŠETŘENÍ POJIŠTĚNCE DO 6 LET NEBO H</t>
  </si>
  <si>
    <t>00920</t>
  </si>
  <si>
    <t>OŠETŘENÍ ZUBNÍHO KAZU - STÁLÝ ZUB - FOTOKOMPOZITNÍ</t>
  </si>
  <si>
    <t>09547</t>
  </si>
  <si>
    <t>REGULAČNÍ POPLATEK -- POJIŠTĚNEC OD ÚHRADY POPLATK</t>
  </si>
  <si>
    <t>09545</t>
  </si>
  <si>
    <t>REGULAČNÍ POPLATEK ZA POHOTOVOSTNÍ SLUŽBU -- POPLA</t>
  </si>
  <si>
    <t>00963</t>
  </si>
  <si>
    <t>INJEKCE I.M., I.V., I.D., S.C.</t>
  </si>
  <si>
    <t>00907</t>
  </si>
  <si>
    <t>STOMATOLOGICKÉ OŠETŘENÍ  POJIŠTĚNCE OD 6 DO 15 LET</t>
  </si>
  <si>
    <t>0072001</t>
  </si>
  <si>
    <t>0072041</t>
  </si>
  <si>
    <t>0072301</t>
  </si>
  <si>
    <t>0074001</t>
  </si>
  <si>
    <t>0074021</t>
  </si>
  <si>
    <t>0072311</t>
  </si>
  <si>
    <t>0072201</t>
  </si>
  <si>
    <t>00935</t>
  </si>
  <si>
    <t>SUBGINGIVÁLNÍ OŠETŘENÍ</t>
  </si>
  <si>
    <t>00956</t>
  </si>
  <si>
    <t>00953</t>
  </si>
  <si>
    <t>CHIRURGICKÉ OŠETŘOVÁNÍ RETENCE ZUBŮ</t>
  </si>
  <si>
    <t>00952</t>
  </si>
  <si>
    <t>CHIRURGIE TVRDÝCH TKÁNÍ DUTINY ÚSTNÍ VELKÉHO ROZSA</t>
  </si>
  <si>
    <t>00957</t>
  </si>
  <si>
    <t>TRAUMATOLOGIE TVRDÝCH TKÁNÍ DUTINY ÚSTNÍ MALÉHO RO</t>
  </si>
  <si>
    <t>00954</t>
  </si>
  <si>
    <t>KONZERVAČNĚ - CHIRURGICKÁ LÉČBA KOMPLIKACÍ ZUBNÍHO</t>
  </si>
  <si>
    <t>00933</t>
  </si>
  <si>
    <t>CHIRURGICKÁ LÉČBA ONEMOCNĚNÍ PARODONTU MALÉHO ROZS</t>
  </si>
  <si>
    <t>00924</t>
  </si>
  <si>
    <t>KONZERVATIVNÍ LÉČBA KOMPLIKACÍ ZUBNÍHO KAZU - DOČA</t>
  </si>
  <si>
    <t>00931</t>
  </si>
  <si>
    <t>KOMPLEXNÍ LÉČBA CHRONICKÝCH ONEMOCNĚNÍ PARODONTU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</si>
  <si>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</si>
  <si>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</si>
  <si>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</si>
  <si>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</si>
  <si>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</si>
  <si>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</si>
  <si>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</si>
  <si>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</si>
  <si>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00943</t>
  </si>
  <si>
    <t>MĚŘENÍ GALVANICKÝCH PROUDŮ</t>
  </si>
  <si>
    <t>00937</t>
  </si>
  <si>
    <t>ARTIKULACE CHRUPU</t>
  </si>
  <si>
    <t>015</t>
  </si>
  <si>
    <t>0070001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</si>
  <si>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</si>
  <si>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</si>
  <si>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</si>
  <si>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</si>
  <si>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</si>
  <si>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</si>
  <si>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</si>
  <si>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</si>
  <si>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</si>
  <si>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</si>
  <si>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0076070</t>
  </si>
  <si>
    <t>0076071</t>
  </si>
  <si>
    <t>0076080</t>
  </si>
  <si>
    <t>0076081</t>
  </si>
  <si>
    <t>0086001</t>
  </si>
  <si>
    <t>0086031</t>
  </si>
  <si>
    <t>0086034</t>
  </si>
  <si>
    <t>0086071</t>
  </si>
  <si>
    <t>0086080</t>
  </si>
  <si>
    <t>0086081</t>
  </si>
  <si>
    <t>9999999</t>
  </si>
  <si>
    <t>0086070</t>
  </si>
  <si>
    <t>0086030</t>
  </si>
  <si>
    <t>0086040</t>
  </si>
  <si>
    <t>0070002</t>
  </si>
  <si>
    <t>0070004</t>
  </si>
  <si>
    <t>0086011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</si>
  <si>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</si>
  <si>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</si>
  <si>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</si>
  <si>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</si>
  <si>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</si>
  <si>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</si>
  <si>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</si>
  <si>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</si>
  <si>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</si>
  <si>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</si>
  <si>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</si>
  <si>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</si>
  <si>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</si>
  <si>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</si>
  <si>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</si>
  <si>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</si>
  <si>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</si>
  <si>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</si>
  <si>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</si>
  <si>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</si>
  <si>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</si>
  <si>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</si>
  <si>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</si>
  <si>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</si>
  <si>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00912</t>
  </si>
  <si>
    <t>NÁPLŇ SLINNÉ ŽLÁZY KONTRASTNÍ LÁTKOU</t>
  </si>
  <si>
    <t>00992</t>
  </si>
  <si>
    <t>NASAZENÍ EXTRAORÁLNÍHO TAHU NEBO OBLIČEJOVÉ MASKY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</si>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</sst>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55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3" fontId="35" fillId="0" borderId="118" xfId="0" applyNumberFormat="1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75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0.5768175154718379</c:v>
                </c:pt>
                <c:pt idx="1">
                  <c:v>0.52307588525605364</c:v>
                </c:pt>
                <c:pt idx="2">
                  <c:v>0.5364921986142448</c:v>
                </c:pt>
                <c:pt idx="3">
                  <c:v>0.55912516145783764</c:v>
                </c:pt>
                <c:pt idx="4">
                  <c:v>0.55177785457761364</c:v>
                </c:pt>
                <c:pt idx="5">
                  <c:v>0.52273514247549113</c:v>
                </c:pt>
                <c:pt idx="6">
                  <c:v>0.46834634815995357</c:v>
                </c:pt>
                <c:pt idx="7">
                  <c:v>0.44894332654341601</c:v>
                </c:pt>
                <c:pt idx="8">
                  <c:v>0.44319417742749262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15535952"/>
        <c:axId val="-12155305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0.45465824028995444</c:v>
                </c:pt>
                <c:pt idx="1">
                  <c:v>0.45465824028995444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15523984"/>
        <c:axId val="-1215535408"/>
      </c:scatterChart>
      <c:catAx>
        <c:axId val="-121553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215530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155305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215535952"/>
        <c:crosses val="autoZero"/>
        <c:crossBetween val="between"/>
      </c:valAx>
      <c:valAx>
        <c:axId val="-12155239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215535408"/>
        <c:crosses val="max"/>
        <c:crossBetween val="midCat"/>
      </c:valAx>
      <c:valAx>
        <c:axId val="-12155354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2155239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75" tableBorderDxfId="74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19" totalsRowShown="0">
  <autoFilter ref="C3:S11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4" bestFit="1" customWidth="1"/>
    <col min="2" max="2" width="102.21875" style="114" bestFit="1" customWidth="1"/>
    <col min="3" max="3" width="16.109375" style="47" hidden="1" customWidth="1"/>
    <col min="4" max="16384" width="8.88671875" style="114"/>
  </cols>
  <sheetData>
    <row r="1" spans="1:3" ht="18.600000000000001" customHeight="1" thickBot="1" x14ac:dyDescent="0.4">
      <c r="A1" s="304" t="s">
        <v>92</v>
      </c>
      <c r="B1" s="304"/>
    </row>
    <row r="2" spans="1:3" ht="14.4" customHeight="1" thickBot="1" x14ac:dyDescent="0.35">
      <c r="A2" s="207" t="s">
        <v>243</v>
      </c>
      <c r="B2" s="46"/>
    </row>
    <row r="3" spans="1:3" ht="14.4" customHeight="1" thickBot="1" x14ac:dyDescent="0.35">
      <c r="A3" s="300" t="s">
        <v>119</v>
      </c>
      <c r="B3" s="301"/>
    </row>
    <row r="4" spans="1:3" ht="14.4" customHeight="1" x14ac:dyDescent="0.3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" customHeight="1" x14ac:dyDescent="0.3">
      <c r="A5" s="128" t="str">
        <f t="shared" si="0"/>
        <v>HI</v>
      </c>
      <c r="B5" s="75" t="s">
        <v>116</v>
      </c>
      <c r="C5" s="47" t="s">
        <v>95</v>
      </c>
    </row>
    <row r="6" spans="1:3" ht="14.4" customHeight="1" x14ac:dyDescent="0.3">
      <c r="A6" s="129" t="str">
        <f t="shared" si="0"/>
        <v>HI Graf</v>
      </c>
      <c r="B6" s="76" t="s">
        <v>89</v>
      </c>
      <c r="C6" s="47" t="s">
        <v>96</v>
      </c>
    </row>
    <row r="7" spans="1:3" ht="14.4" customHeight="1" x14ac:dyDescent="0.3">
      <c r="A7" s="129" t="str">
        <f t="shared" si="0"/>
        <v>Man Tab</v>
      </c>
      <c r="B7" s="76" t="s">
        <v>245</v>
      </c>
      <c r="C7" s="47" t="s">
        <v>97</v>
      </c>
    </row>
    <row r="8" spans="1:3" ht="14.4" customHeight="1" thickBot="1" x14ac:dyDescent="0.35">
      <c r="A8" s="130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2" t="s">
        <v>93</v>
      </c>
      <c r="B10" s="301"/>
    </row>
    <row r="11" spans="1:3" ht="14.4" customHeight="1" x14ac:dyDescent="0.3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" customHeight="1" x14ac:dyDescent="0.3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8" customHeight="1" x14ac:dyDescent="0.3">
      <c r="A13" s="129" t="str">
        <f t="shared" si="2"/>
        <v>LŽ PL</v>
      </c>
      <c r="B13" s="490" t="s">
        <v>137</v>
      </c>
      <c r="C13" s="47" t="s">
        <v>123</v>
      </c>
    </row>
    <row r="14" spans="1:3" ht="14.4" customHeight="1" x14ac:dyDescent="0.3">
      <c r="A14" s="129" t="str">
        <f t="shared" si="2"/>
        <v>LŽ PL Detail</v>
      </c>
      <c r="B14" s="76" t="s">
        <v>573</v>
      </c>
      <c r="C14" s="47" t="s">
        <v>124</v>
      </c>
    </row>
    <row r="15" spans="1:3" ht="14.4" customHeight="1" x14ac:dyDescent="0.3">
      <c r="A15" s="129" t="str">
        <f t="shared" si="2"/>
        <v>LŽ Statim</v>
      </c>
      <c r="B15" s="229" t="s">
        <v>168</v>
      </c>
      <c r="C15" s="47" t="s">
        <v>178</v>
      </c>
    </row>
    <row r="16" spans="1:3" ht="14.4" customHeight="1" x14ac:dyDescent="0.3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" customHeight="1" x14ac:dyDescent="0.3">
      <c r="A17" s="129" t="str">
        <f t="shared" si="2"/>
        <v>MŽ Detail</v>
      </c>
      <c r="B17" s="76" t="s">
        <v>1672</v>
      </c>
      <c r="C17" s="47" t="s">
        <v>101</v>
      </c>
    </row>
    <row r="18" spans="1:3" ht="14.4" customHeight="1" thickBot="1" x14ac:dyDescent="0.3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3" t="s">
        <v>94</v>
      </c>
      <c r="B20" s="301"/>
    </row>
    <row r="21" spans="1:3" ht="14.4" customHeight="1" x14ac:dyDescent="0.3">
      <c r="A21" s="132" t="str">
        <f t="shared" ref="A21:A23" si="4">HYPERLINK("#'"&amp;C21&amp;"'!A1",C21)</f>
        <v>ZV Vykáz.-A</v>
      </c>
      <c r="B21" s="75" t="s">
        <v>1697</v>
      </c>
      <c r="C21" s="47" t="s">
        <v>105</v>
      </c>
    </row>
    <row r="22" spans="1:3" ht="14.4" customHeight="1" x14ac:dyDescent="0.3">
      <c r="A22" s="129" t="str">
        <f t="shared" ref="A22" si="5">HYPERLINK("#'"&amp;C22&amp;"'!A1",C22)</f>
        <v>ZV Vykáz.-A Lékaři</v>
      </c>
      <c r="B22" s="76" t="s">
        <v>1706</v>
      </c>
      <c r="C22" s="47" t="s">
        <v>181</v>
      </c>
    </row>
    <row r="23" spans="1:3" ht="14.4" customHeight="1" x14ac:dyDescent="0.3">
      <c r="A23" s="129" t="str">
        <f t="shared" si="4"/>
        <v>ZV Vykáz.-A Detail</v>
      </c>
      <c r="B23" s="76" t="s">
        <v>1954</v>
      </c>
      <c r="C23" s="47" t="s">
        <v>106</v>
      </c>
    </row>
    <row r="24" spans="1:3" ht="14.4" customHeight="1" x14ac:dyDescent="0.3">
      <c r="A24" s="242" t="str">
        <f>HYPERLINK("#'"&amp;C24&amp;"'!A1",C24)</f>
        <v>ZV Vykáz.-A Det.Lék.</v>
      </c>
      <c r="B24" s="76" t="s">
        <v>1955</v>
      </c>
      <c r="C24" s="47" t="s">
        <v>206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4" bestFit="1" customWidth="1"/>
    <col min="2" max="2" width="8.88671875" style="114" bestFit="1" customWidth="1"/>
    <col min="3" max="3" width="7" style="114" bestFit="1" customWidth="1"/>
    <col min="4" max="4" width="53.44140625" style="114" bestFit="1" customWidth="1"/>
    <col min="5" max="5" width="28.44140625" style="114" bestFit="1" customWidth="1"/>
    <col min="6" max="6" width="6.6640625" style="189" customWidth="1"/>
    <col min="7" max="7" width="10" style="189" customWidth="1"/>
    <col min="8" max="8" width="6.77734375" style="192" bestFit="1" customWidth="1"/>
    <col min="9" max="9" width="6.6640625" style="189" customWidth="1"/>
    <col min="10" max="10" width="10" style="189" customWidth="1"/>
    <col min="11" max="11" width="6.77734375" style="192" bestFit="1" customWidth="1"/>
    <col min="12" max="12" width="6.6640625" style="189" customWidth="1"/>
    <col min="13" max="13" width="10" style="189" customWidth="1"/>
    <col min="14" max="16384" width="8.88671875" style="114"/>
  </cols>
  <sheetData>
    <row r="1" spans="1:13" ht="18.600000000000001" customHeight="1" thickBot="1" x14ac:dyDescent="0.4">
      <c r="A1" s="343" t="s">
        <v>573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" customHeight="1" thickBot="1" x14ac:dyDescent="0.35">
      <c r="A2" s="207" t="s">
        <v>243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" customHeight="1" thickBot="1" x14ac:dyDescent="0.3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14</v>
      </c>
      <c r="J3" s="43">
        <f>SUBTOTAL(9,J6:J1048576)</f>
        <v>1223.1600000000003</v>
      </c>
      <c r="K3" s="44">
        <f>IF(M3=0,0,J3/M3)</f>
        <v>1</v>
      </c>
      <c r="L3" s="43">
        <f>SUBTOTAL(9,L6:L1048576)</f>
        <v>14</v>
      </c>
      <c r="M3" s="45">
        <f>SUBTOTAL(9,M6:M1048576)</f>
        <v>1223.1600000000003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" customHeight="1" thickBot="1" x14ac:dyDescent="0.35">
      <c r="A5" s="477" t="s">
        <v>110</v>
      </c>
      <c r="B5" s="498" t="s">
        <v>111</v>
      </c>
      <c r="C5" s="498" t="s">
        <v>57</v>
      </c>
      <c r="D5" s="498" t="s">
        <v>112</v>
      </c>
      <c r="E5" s="498" t="s">
        <v>113</v>
      </c>
      <c r="F5" s="499" t="s">
        <v>15</v>
      </c>
      <c r="G5" s="499" t="s">
        <v>14</v>
      </c>
      <c r="H5" s="479" t="s">
        <v>114</v>
      </c>
      <c r="I5" s="478" t="s">
        <v>15</v>
      </c>
      <c r="J5" s="499" t="s">
        <v>14</v>
      </c>
      <c r="K5" s="479" t="s">
        <v>114</v>
      </c>
      <c r="L5" s="478" t="s">
        <v>15</v>
      </c>
      <c r="M5" s="500" t="s">
        <v>14</v>
      </c>
    </row>
    <row r="6" spans="1:13" ht="14.4" customHeight="1" x14ac:dyDescent="0.3">
      <c r="A6" s="456" t="s">
        <v>440</v>
      </c>
      <c r="B6" s="457" t="s">
        <v>563</v>
      </c>
      <c r="C6" s="457" t="s">
        <v>564</v>
      </c>
      <c r="D6" s="457" t="s">
        <v>565</v>
      </c>
      <c r="E6" s="457" t="s">
        <v>566</v>
      </c>
      <c r="F6" s="461"/>
      <c r="G6" s="461"/>
      <c r="H6" s="482">
        <v>0</v>
      </c>
      <c r="I6" s="461">
        <v>9</v>
      </c>
      <c r="J6" s="461">
        <v>1033.2400000000002</v>
      </c>
      <c r="K6" s="482">
        <v>1</v>
      </c>
      <c r="L6" s="461">
        <v>9</v>
      </c>
      <c r="M6" s="462">
        <v>1033.2400000000002</v>
      </c>
    </row>
    <row r="7" spans="1:13" ht="14.4" customHeight="1" x14ac:dyDescent="0.3">
      <c r="A7" s="463" t="s">
        <v>440</v>
      </c>
      <c r="B7" s="464" t="s">
        <v>567</v>
      </c>
      <c r="C7" s="464" t="s">
        <v>568</v>
      </c>
      <c r="D7" s="464" t="s">
        <v>546</v>
      </c>
      <c r="E7" s="464" t="s">
        <v>569</v>
      </c>
      <c r="F7" s="468"/>
      <c r="G7" s="468"/>
      <c r="H7" s="491">
        <v>0</v>
      </c>
      <c r="I7" s="468">
        <v>2</v>
      </c>
      <c r="J7" s="468">
        <v>99.660000000000025</v>
      </c>
      <c r="K7" s="491">
        <v>1</v>
      </c>
      <c r="L7" s="468">
        <v>2</v>
      </c>
      <c r="M7" s="469">
        <v>99.660000000000025</v>
      </c>
    </row>
    <row r="8" spans="1:13" ht="14.4" customHeight="1" thickBot="1" x14ac:dyDescent="0.35">
      <c r="A8" s="470" t="s">
        <v>440</v>
      </c>
      <c r="B8" s="471" t="s">
        <v>570</v>
      </c>
      <c r="C8" s="471" t="s">
        <v>571</v>
      </c>
      <c r="D8" s="471" t="s">
        <v>550</v>
      </c>
      <c r="E8" s="471" t="s">
        <v>572</v>
      </c>
      <c r="F8" s="475"/>
      <c r="G8" s="475"/>
      <c r="H8" s="483">
        <v>0</v>
      </c>
      <c r="I8" s="475">
        <v>3</v>
      </c>
      <c r="J8" s="475">
        <v>90.259999999999991</v>
      </c>
      <c r="K8" s="483">
        <v>1</v>
      </c>
      <c r="L8" s="475">
        <v>3</v>
      </c>
      <c r="M8" s="476">
        <v>90.259999999999991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3" customWidth="1"/>
    <col min="2" max="2" width="5.44140625" style="189" bestFit="1" customWidth="1"/>
    <col min="3" max="3" width="6.109375" style="189" bestFit="1" customWidth="1"/>
    <col min="4" max="4" width="7.44140625" style="189" bestFit="1" customWidth="1"/>
    <col min="5" max="5" width="6.21875" style="189" bestFit="1" customWidth="1"/>
    <col min="6" max="6" width="6.33203125" style="192" bestFit="1" customWidth="1"/>
    <col min="7" max="7" width="6.109375" style="192" bestFit="1" customWidth="1"/>
    <col min="8" max="8" width="7.44140625" style="192" bestFit="1" customWidth="1"/>
    <col min="9" max="9" width="6.21875" style="192" bestFit="1" customWidth="1"/>
    <col min="10" max="10" width="5.44140625" style="189" bestFit="1" customWidth="1"/>
    <col min="11" max="11" width="6.109375" style="189" bestFit="1" customWidth="1"/>
    <col min="12" max="12" width="7.44140625" style="189" bestFit="1" customWidth="1"/>
    <col min="13" max="13" width="6.21875" style="189" bestFit="1" customWidth="1"/>
    <col min="14" max="14" width="5.33203125" style="192" bestFit="1" customWidth="1"/>
    <col min="15" max="15" width="6.109375" style="192" bestFit="1" customWidth="1"/>
    <col min="16" max="16" width="7.44140625" style="192" bestFit="1" customWidth="1"/>
    <col min="17" max="17" width="6.21875" style="192" bestFit="1" customWidth="1"/>
    <col min="18" max="16384" width="8.88671875" style="114"/>
  </cols>
  <sheetData>
    <row r="1" spans="1:17" ht="18.600000000000001" customHeight="1" thickBot="1" x14ac:dyDescent="0.4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07" t="s">
        <v>243</v>
      </c>
      <c r="B2" s="196"/>
      <c r="C2" s="196"/>
      <c r="D2" s="196"/>
      <c r="E2" s="196"/>
    </row>
    <row r="3" spans="1:17" ht="14.4" customHeight="1" thickBot="1" x14ac:dyDescent="0.35">
      <c r="A3" s="222" t="s">
        <v>3</v>
      </c>
      <c r="B3" s="226">
        <f>SUM(B6:B1048576)</f>
        <v>695</v>
      </c>
      <c r="C3" s="227">
        <f>SUM(C6:C1048576)</f>
        <v>0</v>
      </c>
      <c r="D3" s="227">
        <f>SUM(D6:D1048576)</f>
        <v>0</v>
      </c>
      <c r="E3" s="228">
        <f>SUM(E6:E1048576)</f>
        <v>0</v>
      </c>
      <c r="F3" s="225">
        <f>IF(SUM($B3:$E3)=0,"",B3/SUM($B3:$E3))</f>
        <v>1</v>
      </c>
      <c r="G3" s="223">
        <f t="shared" ref="G3:I3" si="0">IF(SUM($B3:$E3)=0,"",C3/SUM($B3:$E3))</f>
        <v>0</v>
      </c>
      <c r="H3" s="223">
        <f t="shared" si="0"/>
        <v>0</v>
      </c>
      <c r="I3" s="224">
        <f t="shared" si="0"/>
        <v>0</v>
      </c>
      <c r="J3" s="227">
        <f>SUM(J6:J1048576)</f>
        <v>118</v>
      </c>
      <c r="K3" s="227">
        <f>SUM(K6:K1048576)</f>
        <v>0</v>
      </c>
      <c r="L3" s="227">
        <f>SUM(L6:L1048576)</f>
        <v>0</v>
      </c>
      <c r="M3" s="228">
        <f>SUM(M6:M1048576)</f>
        <v>0</v>
      </c>
      <c r="N3" s="225">
        <f>IF(SUM($J3:$M3)=0,"",J3/SUM($J3:$M3))</f>
        <v>1</v>
      </c>
      <c r="O3" s="223">
        <f t="shared" ref="O3:Q3" si="1">IF(SUM($J3:$M3)=0,"",K3/SUM($J3:$M3))</f>
        <v>0</v>
      </c>
      <c r="P3" s="223">
        <f t="shared" si="1"/>
        <v>0</v>
      </c>
      <c r="Q3" s="224">
        <f t="shared" si="1"/>
        <v>0</v>
      </c>
    </row>
    <row r="4" spans="1:17" ht="14.4" customHeight="1" thickBot="1" x14ac:dyDescent="0.35">
      <c r="A4" s="221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" customHeight="1" thickBot="1" x14ac:dyDescent="0.35">
      <c r="A5" s="501" t="s">
        <v>169</v>
      </c>
      <c r="B5" s="502" t="s">
        <v>171</v>
      </c>
      <c r="C5" s="502" t="s">
        <v>172</v>
      </c>
      <c r="D5" s="502" t="s">
        <v>173</v>
      </c>
      <c r="E5" s="503" t="s">
        <v>174</v>
      </c>
      <c r="F5" s="504" t="s">
        <v>171</v>
      </c>
      <c r="G5" s="505" t="s">
        <v>172</v>
      </c>
      <c r="H5" s="505" t="s">
        <v>173</v>
      </c>
      <c r="I5" s="506" t="s">
        <v>174</v>
      </c>
      <c r="J5" s="502" t="s">
        <v>171</v>
      </c>
      <c r="K5" s="502" t="s">
        <v>172</v>
      </c>
      <c r="L5" s="502" t="s">
        <v>173</v>
      </c>
      <c r="M5" s="503" t="s">
        <v>174</v>
      </c>
      <c r="N5" s="504" t="s">
        <v>171</v>
      </c>
      <c r="O5" s="505" t="s">
        <v>172</v>
      </c>
      <c r="P5" s="505" t="s">
        <v>173</v>
      </c>
      <c r="Q5" s="506" t="s">
        <v>174</v>
      </c>
    </row>
    <row r="6" spans="1:17" ht="14.4" customHeight="1" x14ac:dyDescent="0.3">
      <c r="A6" s="509" t="s">
        <v>574</v>
      </c>
      <c r="B6" s="513"/>
      <c r="C6" s="461"/>
      <c r="D6" s="461"/>
      <c r="E6" s="462"/>
      <c r="F6" s="511"/>
      <c r="G6" s="482"/>
      <c r="H6" s="482"/>
      <c r="I6" s="515"/>
      <c r="J6" s="513"/>
      <c r="K6" s="461"/>
      <c r="L6" s="461"/>
      <c r="M6" s="462"/>
      <c r="N6" s="511"/>
      <c r="O6" s="482"/>
      <c r="P6" s="482"/>
      <c r="Q6" s="507"/>
    </row>
    <row r="7" spans="1:17" ht="14.4" customHeight="1" thickBot="1" x14ac:dyDescent="0.35">
      <c r="A7" s="510" t="s">
        <v>575</v>
      </c>
      <c r="B7" s="514">
        <v>695</v>
      </c>
      <c r="C7" s="475"/>
      <c r="D7" s="475"/>
      <c r="E7" s="476"/>
      <c r="F7" s="512">
        <v>1</v>
      </c>
      <c r="G7" s="483">
        <v>0</v>
      </c>
      <c r="H7" s="483">
        <v>0</v>
      </c>
      <c r="I7" s="516">
        <v>0</v>
      </c>
      <c r="J7" s="514">
        <v>118</v>
      </c>
      <c r="K7" s="475"/>
      <c r="L7" s="475"/>
      <c r="M7" s="476"/>
      <c r="N7" s="512">
        <v>1</v>
      </c>
      <c r="O7" s="483">
        <v>0</v>
      </c>
      <c r="P7" s="483">
        <v>0</v>
      </c>
      <c r="Q7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" customHeight="1" thickBot="1" x14ac:dyDescent="0.35">
      <c r="A2" s="207" t="s">
        <v>243</v>
      </c>
      <c r="B2" s="188"/>
      <c r="C2" s="188"/>
      <c r="D2" s="188"/>
      <c r="E2" s="188"/>
      <c r="F2" s="188"/>
    </row>
    <row r="3" spans="1:10" ht="14.4" customHeight="1" thickBot="1" x14ac:dyDescent="0.35">
      <c r="A3" s="207"/>
      <c r="B3" s="246"/>
      <c r="C3" s="213">
        <v>2015</v>
      </c>
      <c r="D3" s="214">
        <v>2016</v>
      </c>
      <c r="E3" s="7"/>
      <c r="F3" s="313">
        <v>2017</v>
      </c>
      <c r="G3" s="331"/>
      <c r="H3" s="331"/>
      <c r="I3" s="314"/>
    </row>
    <row r="4" spans="1:10" ht="14.4" customHeight="1" thickBot="1" x14ac:dyDescent="0.3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" customHeight="1" x14ac:dyDescent="0.3">
      <c r="A5" s="443" t="s">
        <v>431</v>
      </c>
      <c r="B5" s="444" t="s">
        <v>432</v>
      </c>
      <c r="C5" s="445" t="s">
        <v>433</v>
      </c>
      <c r="D5" s="445" t="s">
        <v>433</v>
      </c>
      <c r="E5" s="445"/>
      <c r="F5" s="445" t="s">
        <v>433</v>
      </c>
      <c r="G5" s="445" t="s">
        <v>433</v>
      </c>
      <c r="H5" s="445" t="s">
        <v>433</v>
      </c>
      <c r="I5" s="446" t="s">
        <v>433</v>
      </c>
      <c r="J5" s="447" t="s">
        <v>55</v>
      </c>
    </row>
    <row r="6" spans="1:10" ht="14.4" customHeight="1" x14ac:dyDescent="0.3">
      <c r="A6" s="443" t="s">
        <v>431</v>
      </c>
      <c r="B6" s="444" t="s">
        <v>576</v>
      </c>
      <c r="C6" s="445">
        <v>0</v>
      </c>
      <c r="D6" s="445">
        <v>0.86099999999999999</v>
      </c>
      <c r="E6" s="445"/>
      <c r="F6" s="445">
        <v>0.47285999999999989</v>
      </c>
      <c r="G6" s="445">
        <v>0.75</v>
      </c>
      <c r="H6" s="445">
        <v>-0.27714000000000011</v>
      </c>
      <c r="I6" s="446">
        <v>0.63047999999999982</v>
      </c>
      <c r="J6" s="447" t="s">
        <v>1</v>
      </c>
    </row>
    <row r="7" spans="1:10" ht="14.4" customHeight="1" x14ac:dyDescent="0.3">
      <c r="A7" s="443" t="s">
        <v>431</v>
      </c>
      <c r="B7" s="444" t="s">
        <v>577</v>
      </c>
      <c r="C7" s="445">
        <v>49.01661</v>
      </c>
      <c r="D7" s="445">
        <v>44.437020000000004</v>
      </c>
      <c r="E7" s="445"/>
      <c r="F7" s="445">
        <v>44.764610000000005</v>
      </c>
      <c r="G7" s="445">
        <v>46.5</v>
      </c>
      <c r="H7" s="445">
        <v>-1.7353899999999953</v>
      </c>
      <c r="I7" s="446">
        <v>0.96267978494623663</v>
      </c>
      <c r="J7" s="447" t="s">
        <v>1</v>
      </c>
    </row>
    <row r="8" spans="1:10" ht="14.4" customHeight="1" x14ac:dyDescent="0.3">
      <c r="A8" s="443" t="s">
        <v>431</v>
      </c>
      <c r="B8" s="444" t="s">
        <v>578</v>
      </c>
      <c r="C8" s="445">
        <v>50.012759999999993</v>
      </c>
      <c r="D8" s="445">
        <v>67.228989999999996</v>
      </c>
      <c r="E8" s="445"/>
      <c r="F8" s="445">
        <v>52.651689999999988</v>
      </c>
      <c r="G8" s="445">
        <v>67.5</v>
      </c>
      <c r="H8" s="445">
        <v>-14.848310000000012</v>
      </c>
      <c r="I8" s="446">
        <v>0.78002503703703685</v>
      </c>
      <c r="J8" s="447" t="s">
        <v>1</v>
      </c>
    </row>
    <row r="9" spans="1:10" ht="14.4" customHeight="1" x14ac:dyDescent="0.3">
      <c r="A9" s="443" t="s">
        <v>431</v>
      </c>
      <c r="B9" s="444" t="s">
        <v>579</v>
      </c>
      <c r="C9" s="445">
        <v>52.126619999999996</v>
      </c>
      <c r="D9" s="445">
        <v>50.390840000000004</v>
      </c>
      <c r="E9" s="445"/>
      <c r="F9" s="445">
        <v>61.490870000000001</v>
      </c>
      <c r="G9" s="445">
        <v>56.25</v>
      </c>
      <c r="H9" s="445">
        <v>5.240870000000001</v>
      </c>
      <c r="I9" s="446">
        <v>1.0931710222222222</v>
      </c>
      <c r="J9" s="447" t="s">
        <v>1</v>
      </c>
    </row>
    <row r="10" spans="1:10" ht="14.4" customHeight="1" x14ac:dyDescent="0.3">
      <c r="A10" s="443" t="s">
        <v>431</v>
      </c>
      <c r="B10" s="444" t="s">
        <v>580</v>
      </c>
      <c r="C10" s="445">
        <v>4.3887999999999989</v>
      </c>
      <c r="D10" s="445">
        <v>4.6710000000000003</v>
      </c>
      <c r="E10" s="445"/>
      <c r="F10" s="445">
        <v>6.8271999999999995</v>
      </c>
      <c r="G10" s="445">
        <v>4.5</v>
      </c>
      <c r="H10" s="445">
        <v>2.3271999999999995</v>
      </c>
      <c r="I10" s="446">
        <v>1.5171555555555554</v>
      </c>
      <c r="J10" s="447" t="s">
        <v>1</v>
      </c>
    </row>
    <row r="11" spans="1:10" ht="14.4" customHeight="1" x14ac:dyDescent="0.3">
      <c r="A11" s="443" t="s">
        <v>431</v>
      </c>
      <c r="B11" s="444" t="s">
        <v>581</v>
      </c>
      <c r="C11" s="445">
        <v>133.51474999999999</v>
      </c>
      <c r="D11" s="445">
        <v>119.53420000000003</v>
      </c>
      <c r="E11" s="445"/>
      <c r="F11" s="445">
        <v>122.66608000000002</v>
      </c>
      <c r="G11" s="445">
        <v>135</v>
      </c>
      <c r="H11" s="445">
        <v>-12.333919999999978</v>
      </c>
      <c r="I11" s="446">
        <v>0.90863762962962979</v>
      </c>
      <c r="J11" s="447" t="s">
        <v>1</v>
      </c>
    </row>
    <row r="12" spans="1:10" ht="14.4" customHeight="1" x14ac:dyDescent="0.3">
      <c r="A12" s="443" t="s">
        <v>431</v>
      </c>
      <c r="B12" s="444" t="s">
        <v>582</v>
      </c>
      <c r="C12" s="445">
        <v>7.4749999999999997E-2</v>
      </c>
      <c r="D12" s="445">
        <v>2.0994300000000004</v>
      </c>
      <c r="E12" s="445"/>
      <c r="F12" s="445">
        <v>0.17189000000000002</v>
      </c>
      <c r="G12" s="445">
        <v>3.75</v>
      </c>
      <c r="H12" s="445">
        <v>-3.5781100000000001</v>
      </c>
      <c r="I12" s="446">
        <v>4.5837333333333334E-2</v>
      </c>
      <c r="J12" s="447" t="s">
        <v>1</v>
      </c>
    </row>
    <row r="13" spans="1:10" ht="14.4" customHeight="1" x14ac:dyDescent="0.3">
      <c r="A13" s="443" t="s">
        <v>431</v>
      </c>
      <c r="B13" s="444" t="s">
        <v>583</v>
      </c>
      <c r="C13" s="445">
        <v>2428.0249099999987</v>
      </c>
      <c r="D13" s="445">
        <v>2179.5332199999993</v>
      </c>
      <c r="E13" s="445"/>
      <c r="F13" s="445">
        <v>2196.4641500000002</v>
      </c>
      <c r="G13" s="445">
        <v>2549.85</v>
      </c>
      <c r="H13" s="445">
        <v>-353.38584999999966</v>
      </c>
      <c r="I13" s="446">
        <v>0.86140916132321521</v>
      </c>
      <c r="J13" s="447" t="s">
        <v>1</v>
      </c>
    </row>
    <row r="14" spans="1:10" ht="14.4" customHeight="1" x14ac:dyDescent="0.3">
      <c r="A14" s="443" t="s">
        <v>431</v>
      </c>
      <c r="B14" s="444" t="s">
        <v>438</v>
      </c>
      <c r="C14" s="445">
        <v>2717.1591999999987</v>
      </c>
      <c r="D14" s="445">
        <v>2468.7556999999993</v>
      </c>
      <c r="E14" s="445"/>
      <c r="F14" s="445">
        <v>2485.5093500000003</v>
      </c>
      <c r="G14" s="445">
        <v>2864.1</v>
      </c>
      <c r="H14" s="445">
        <v>-378.59064999999964</v>
      </c>
      <c r="I14" s="446">
        <v>0.86781514262770165</v>
      </c>
      <c r="J14" s="447" t="s">
        <v>439</v>
      </c>
    </row>
    <row r="16" spans="1:10" ht="14.4" customHeight="1" x14ac:dyDescent="0.3">
      <c r="A16" s="443" t="s">
        <v>431</v>
      </c>
      <c r="B16" s="444" t="s">
        <v>432</v>
      </c>
      <c r="C16" s="445" t="s">
        <v>433</v>
      </c>
      <c r="D16" s="445" t="s">
        <v>433</v>
      </c>
      <c r="E16" s="445"/>
      <c r="F16" s="445" t="s">
        <v>433</v>
      </c>
      <c r="G16" s="445" t="s">
        <v>433</v>
      </c>
      <c r="H16" s="445" t="s">
        <v>433</v>
      </c>
      <c r="I16" s="446" t="s">
        <v>433</v>
      </c>
      <c r="J16" s="447" t="s">
        <v>55</v>
      </c>
    </row>
    <row r="17" spans="1:10" ht="14.4" customHeight="1" x14ac:dyDescent="0.3">
      <c r="A17" s="443" t="s">
        <v>440</v>
      </c>
      <c r="B17" s="444" t="s">
        <v>441</v>
      </c>
      <c r="C17" s="445" t="s">
        <v>433</v>
      </c>
      <c r="D17" s="445" t="s">
        <v>433</v>
      </c>
      <c r="E17" s="445"/>
      <c r="F17" s="445" t="s">
        <v>433</v>
      </c>
      <c r="G17" s="445" t="s">
        <v>433</v>
      </c>
      <c r="H17" s="445" t="s">
        <v>433</v>
      </c>
      <c r="I17" s="446" t="s">
        <v>433</v>
      </c>
      <c r="J17" s="447" t="s">
        <v>0</v>
      </c>
    </row>
    <row r="18" spans="1:10" ht="14.4" customHeight="1" x14ac:dyDescent="0.3">
      <c r="A18" s="443" t="s">
        <v>440</v>
      </c>
      <c r="B18" s="444" t="s">
        <v>576</v>
      </c>
      <c r="C18" s="445">
        <v>0</v>
      </c>
      <c r="D18" s="445">
        <v>0.86099999999999999</v>
      </c>
      <c r="E18" s="445"/>
      <c r="F18" s="445">
        <v>0.47285999999999989</v>
      </c>
      <c r="G18" s="445">
        <v>1</v>
      </c>
      <c r="H18" s="445">
        <v>-0.52714000000000016</v>
      </c>
      <c r="I18" s="446">
        <v>0.47285999999999989</v>
      </c>
      <c r="J18" s="447" t="s">
        <v>1</v>
      </c>
    </row>
    <row r="19" spans="1:10" ht="14.4" customHeight="1" x14ac:dyDescent="0.3">
      <c r="A19" s="443" t="s">
        <v>440</v>
      </c>
      <c r="B19" s="444" t="s">
        <v>577</v>
      </c>
      <c r="C19" s="445">
        <v>49.01661</v>
      </c>
      <c r="D19" s="445">
        <v>44.437020000000004</v>
      </c>
      <c r="E19" s="445"/>
      <c r="F19" s="445">
        <v>44.764610000000005</v>
      </c>
      <c r="G19" s="445">
        <v>47</v>
      </c>
      <c r="H19" s="445">
        <v>-2.2353899999999953</v>
      </c>
      <c r="I19" s="446">
        <v>0.95243851063829799</v>
      </c>
      <c r="J19" s="447" t="s">
        <v>1</v>
      </c>
    </row>
    <row r="20" spans="1:10" ht="14.4" customHeight="1" x14ac:dyDescent="0.3">
      <c r="A20" s="443" t="s">
        <v>440</v>
      </c>
      <c r="B20" s="444" t="s">
        <v>578</v>
      </c>
      <c r="C20" s="445">
        <v>50.012759999999993</v>
      </c>
      <c r="D20" s="445">
        <v>67.228989999999996</v>
      </c>
      <c r="E20" s="445"/>
      <c r="F20" s="445">
        <v>52.651689999999988</v>
      </c>
      <c r="G20" s="445">
        <v>68</v>
      </c>
      <c r="H20" s="445">
        <v>-15.348310000000012</v>
      </c>
      <c r="I20" s="446">
        <v>0.77428955882352923</v>
      </c>
      <c r="J20" s="447" t="s">
        <v>1</v>
      </c>
    </row>
    <row r="21" spans="1:10" ht="14.4" customHeight="1" x14ac:dyDescent="0.3">
      <c r="A21" s="443" t="s">
        <v>440</v>
      </c>
      <c r="B21" s="444" t="s">
        <v>579</v>
      </c>
      <c r="C21" s="445">
        <v>52.126619999999996</v>
      </c>
      <c r="D21" s="445">
        <v>50.390840000000004</v>
      </c>
      <c r="E21" s="445"/>
      <c r="F21" s="445">
        <v>61.490870000000001</v>
      </c>
      <c r="G21" s="445">
        <v>56</v>
      </c>
      <c r="H21" s="445">
        <v>5.490870000000001</v>
      </c>
      <c r="I21" s="446">
        <v>1.0980512499999999</v>
      </c>
      <c r="J21" s="447" t="s">
        <v>1</v>
      </c>
    </row>
    <row r="22" spans="1:10" ht="14.4" customHeight="1" x14ac:dyDescent="0.3">
      <c r="A22" s="443" t="s">
        <v>440</v>
      </c>
      <c r="B22" s="444" t="s">
        <v>580</v>
      </c>
      <c r="C22" s="445">
        <v>4.3887999999999989</v>
      </c>
      <c r="D22" s="445">
        <v>4.6710000000000003</v>
      </c>
      <c r="E22" s="445"/>
      <c r="F22" s="445">
        <v>6.8271999999999995</v>
      </c>
      <c r="G22" s="445">
        <v>5</v>
      </c>
      <c r="H22" s="445">
        <v>1.8271999999999995</v>
      </c>
      <c r="I22" s="446">
        <v>1.36544</v>
      </c>
      <c r="J22" s="447" t="s">
        <v>1</v>
      </c>
    </row>
    <row r="23" spans="1:10" ht="14.4" customHeight="1" x14ac:dyDescent="0.3">
      <c r="A23" s="443" t="s">
        <v>440</v>
      </c>
      <c r="B23" s="444" t="s">
        <v>581</v>
      </c>
      <c r="C23" s="445">
        <v>133.51474999999999</v>
      </c>
      <c r="D23" s="445">
        <v>119.53420000000003</v>
      </c>
      <c r="E23" s="445"/>
      <c r="F23" s="445">
        <v>122.66608000000002</v>
      </c>
      <c r="G23" s="445">
        <v>135</v>
      </c>
      <c r="H23" s="445">
        <v>-12.333919999999978</v>
      </c>
      <c r="I23" s="446">
        <v>0.90863762962962979</v>
      </c>
      <c r="J23" s="447" t="s">
        <v>1</v>
      </c>
    </row>
    <row r="24" spans="1:10" ht="14.4" customHeight="1" x14ac:dyDescent="0.3">
      <c r="A24" s="443" t="s">
        <v>440</v>
      </c>
      <c r="B24" s="444" t="s">
        <v>582</v>
      </c>
      <c r="C24" s="445">
        <v>7.4749999999999997E-2</v>
      </c>
      <c r="D24" s="445">
        <v>2.0994300000000004</v>
      </c>
      <c r="E24" s="445"/>
      <c r="F24" s="445">
        <v>0.17189000000000002</v>
      </c>
      <c r="G24" s="445">
        <v>4</v>
      </c>
      <c r="H24" s="445">
        <v>-3.8281100000000001</v>
      </c>
      <c r="I24" s="446">
        <v>4.2972500000000004E-2</v>
      </c>
      <c r="J24" s="447" t="s">
        <v>1</v>
      </c>
    </row>
    <row r="25" spans="1:10" ht="14.4" customHeight="1" x14ac:dyDescent="0.3">
      <c r="A25" s="443" t="s">
        <v>440</v>
      </c>
      <c r="B25" s="444" t="s">
        <v>583</v>
      </c>
      <c r="C25" s="445">
        <v>2428.0249099999987</v>
      </c>
      <c r="D25" s="445">
        <v>2179.5332199999993</v>
      </c>
      <c r="E25" s="445"/>
      <c r="F25" s="445">
        <v>2196.4641500000002</v>
      </c>
      <c r="G25" s="445">
        <v>2550</v>
      </c>
      <c r="H25" s="445">
        <v>-353.53584999999975</v>
      </c>
      <c r="I25" s="446">
        <v>0.86135849019607857</v>
      </c>
      <c r="J25" s="447" t="s">
        <v>1</v>
      </c>
    </row>
    <row r="26" spans="1:10" ht="14.4" customHeight="1" x14ac:dyDescent="0.3">
      <c r="A26" s="443" t="s">
        <v>440</v>
      </c>
      <c r="B26" s="444" t="s">
        <v>442</v>
      </c>
      <c r="C26" s="445">
        <v>2717.1591999999987</v>
      </c>
      <c r="D26" s="445">
        <v>2468.7556999999993</v>
      </c>
      <c r="E26" s="445"/>
      <c r="F26" s="445">
        <v>2485.5093500000003</v>
      </c>
      <c r="G26" s="445">
        <v>2864</v>
      </c>
      <c r="H26" s="445">
        <v>-378.49064999999973</v>
      </c>
      <c r="I26" s="446">
        <v>0.86784544343575432</v>
      </c>
      <c r="J26" s="447" t="s">
        <v>443</v>
      </c>
    </row>
    <row r="27" spans="1:10" ht="14.4" customHeight="1" x14ac:dyDescent="0.3">
      <c r="A27" s="443" t="s">
        <v>433</v>
      </c>
      <c r="B27" s="444" t="s">
        <v>433</v>
      </c>
      <c r="C27" s="445" t="s">
        <v>433</v>
      </c>
      <c r="D27" s="445" t="s">
        <v>433</v>
      </c>
      <c r="E27" s="445"/>
      <c r="F27" s="445" t="s">
        <v>433</v>
      </c>
      <c r="G27" s="445" t="s">
        <v>433</v>
      </c>
      <c r="H27" s="445" t="s">
        <v>433</v>
      </c>
      <c r="I27" s="446" t="s">
        <v>433</v>
      </c>
      <c r="J27" s="447" t="s">
        <v>444</v>
      </c>
    </row>
    <row r="28" spans="1:10" ht="14.4" customHeight="1" x14ac:dyDescent="0.3">
      <c r="A28" s="443" t="s">
        <v>431</v>
      </c>
      <c r="B28" s="444" t="s">
        <v>438</v>
      </c>
      <c r="C28" s="445">
        <v>2717.1591999999987</v>
      </c>
      <c r="D28" s="445">
        <v>2468.7556999999993</v>
      </c>
      <c r="E28" s="445"/>
      <c r="F28" s="445">
        <v>2485.5093500000003</v>
      </c>
      <c r="G28" s="445">
        <v>2864</v>
      </c>
      <c r="H28" s="445">
        <v>-378.49064999999973</v>
      </c>
      <c r="I28" s="446">
        <v>0.86784544343575432</v>
      </c>
      <c r="J28" s="447" t="s">
        <v>439</v>
      </c>
    </row>
  </sheetData>
  <mergeCells count="3">
    <mergeCell ref="A1:I1"/>
    <mergeCell ref="F3:I3"/>
    <mergeCell ref="C4:D4"/>
  </mergeCells>
  <conditionalFormatting sqref="F15 F29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28">
    <cfRule type="expression" dxfId="11" priority="6">
      <formula>$H16&gt;0</formula>
    </cfRule>
  </conditionalFormatting>
  <conditionalFormatting sqref="A16:A28">
    <cfRule type="expression" dxfId="10" priority="5">
      <formula>AND($J16&lt;&gt;"mezeraKL",$J16&lt;&gt;"")</formula>
    </cfRule>
  </conditionalFormatting>
  <conditionalFormatting sqref="I16:I28">
    <cfRule type="expression" dxfId="9" priority="7">
      <formula>$I16&gt;1</formula>
    </cfRule>
  </conditionalFormatting>
  <conditionalFormatting sqref="B16:B28">
    <cfRule type="expression" dxfId="8" priority="4">
      <formula>OR($J16="NS",$J16="SumaNS",$J16="Účet")</formula>
    </cfRule>
  </conditionalFormatting>
  <conditionalFormatting sqref="A16:D28 F16:I28">
    <cfRule type="expression" dxfId="7" priority="8">
      <formula>AND($J16&lt;&gt;"",$J16&lt;&gt;"mezeraKL")</formula>
    </cfRule>
  </conditionalFormatting>
  <conditionalFormatting sqref="B16:D28 F16:I28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28 F16:I28">
    <cfRule type="expression" dxfId="5" priority="2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4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191" bestFit="1" customWidth="1"/>
    <col min="6" max="6" width="18.77734375" style="195" customWidth="1"/>
    <col min="7" max="7" width="12.44140625" style="191" hidden="1" customWidth="1" outlineLevel="1"/>
    <col min="8" max="8" width="25.77734375" style="191" customWidth="1" collapsed="1"/>
    <col min="9" max="9" width="7.77734375" style="189" customWidth="1"/>
    <col min="10" max="10" width="10" style="189" customWidth="1"/>
    <col min="11" max="11" width="11.109375" style="189" customWidth="1"/>
    <col min="12" max="16384" width="8.88671875" style="114"/>
  </cols>
  <sheetData>
    <row r="1" spans="1:11" ht="18.600000000000001" customHeight="1" thickBot="1" x14ac:dyDescent="0.4">
      <c r="A1" s="341" t="s">
        <v>1672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" customHeight="1" thickBot="1" x14ac:dyDescent="0.35">
      <c r="A2" s="207" t="s">
        <v>243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10.801984196985837</v>
      </c>
      <c r="J3" s="84">
        <f>SUBTOTAL(9,J5:J1048576)</f>
        <v>212826.99559998512</v>
      </c>
      <c r="K3" s="85">
        <f>SUBTOTAL(9,K5:K1048576)</f>
        <v>2298953.8431630135</v>
      </c>
    </row>
    <row r="4" spans="1:11" s="190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49" t="s">
        <v>7</v>
      </c>
      <c r="F4" s="449" t="s">
        <v>1</v>
      </c>
      <c r="G4" s="449" t="s">
        <v>57</v>
      </c>
      <c r="H4" s="451" t="s">
        <v>11</v>
      </c>
      <c r="I4" s="452" t="s">
        <v>121</v>
      </c>
      <c r="J4" s="452" t="s">
        <v>13</v>
      </c>
      <c r="K4" s="453" t="s">
        <v>132</v>
      </c>
    </row>
    <row r="5" spans="1:11" ht="14.4" customHeight="1" x14ac:dyDescent="0.3">
      <c r="A5" s="456" t="s">
        <v>431</v>
      </c>
      <c r="B5" s="457" t="s">
        <v>432</v>
      </c>
      <c r="C5" s="458" t="s">
        <v>440</v>
      </c>
      <c r="D5" s="459" t="s">
        <v>441</v>
      </c>
      <c r="E5" s="458" t="s">
        <v>584</v>
      </c>
      <c r="F5" s="459" t="s">
        <v>585</v>
      </c>
      <c r="G5" s="458" t="s">
        <v>586</v>
      </c>
      <c r="H5" s="458" t="s">
        <v>587</v>
      </c>
      <c r="I5" s="461">
        <v>30.25</v>
      </c>
      <c r="J5" s="461">
        <v>3</v>
      </c>
      <c r="K5" s="462">
        <v>90.75</v>
      </c>
    </row>
    <row r="6" spans="1:11" ht="14.4" customHeight="1" x14ac:dyDescent="0.3">
      <c r="A6" s="463" t="s">
        <v>431</v>
      </c>
      <c r="B6" s="464" t="s">
        <v>432</v>
      </c>
      <c r="C6" s="465" t="s">
        <v>440</v>
      </c>
      <c r="D6" s="466" t="s">
        <v>441</v>
      </c>
      <c r="E6" s="465" t="s">
        <v>584</v>
      </c>
      <c r="F6" s="466" t="s">
        <v>585</v>
      </c>
      <c r="G6" s="465" t="s">
        <v>588</v>
      </c>
      <c r="H6" s="465" t="s">
        <v>589</v>
      </c>
      <c r="I6" s="468">
        <v>13.310000419616699</v>
      </c>
      <c r="J6" s="468">
        <v>10</v>
      </c>
      <c r="K6" s="469">
        <v>133.11000061035156</v>
      </c>
    </row>
    <row r="7" spans="1:11" ht="14.4" customHeight="1" x14ac:dyDescent="0.3">
      <c r="A7" s="463" t="s">
        <v>431</v>
      </c>
      <c r="B7" s="464" t="s">
        <v>432</v>
      </c>
      <c r="C7" s="465" t="s">
        <v>440</v>
      </c>
      <c r="D7" s="466" t="s">
        <v>441</v>
      </c>
      <c r="E7" s="465" t="s">
        <v>584</v>
      </c>
      <c r="F7" s="466" t="s">
        <v>585</v>
      </c>
      <c r="G7" s="465" t="s">
        <v>590</v>
      </c>
      <c r="H7" s="465" t="s">
        <v>591</v>
      </c>
      <c r="I7" s="468">
        <v>83</v>
      </c>
      <c r="J7" s="468">
        <v>3</v>
      </c>
      <c r="K7" s="469">
        <v>249</v>
      </c>
    </row>
    <row r="8" spans="1:11" ht="14.4" customHeight="1" x14ac:dyDescent="0.3">
      <c r="A8" s="463" t="s">
        <v>431</v>
      </c>
      <c r="B8" s="464" t="s">
        <v>432</v>
      </c>
      <c r="C8" s="465" t="s">
        <v>440</v>
      </c>
      <c r="D8" s="466" t="s">
        <v>441</v>
      </c>
      <c r="E8" s="465" t="s">
        <v>592</v>
      </c>
      <c r="F8" s="466" t="s">
        <v>593</v>
      </c>
      <c r="G8" s="465" t="s">
        <v>594</v>
      </c>
      <c r="H8" s="465" t="s">
        <v>595</v>
      </c>
      <c r="I8" s="468">
        <v>5.2750000953674316</v>
      </c>
      <c r="J8" s="468">
        <v>90</v>
      </c>
      <c r="K8" s="469">
        <v>474.77000427246094</v>
      </c>
    </row>
    <row r="9" spans="1:11" ht="14.4" customHeight="1" x14ac:dyDescent="0.3">
      <c r="A9" s="463" t="s">
        <v>431</v>
      </c>
      <c r="B9" s="464" t="s">
        <v>432</v>
      </c>
      <c r="C9" s="465" t="s">
        <v>440</v>
      </c>
      <c r="D9" s="466" t="s">
        <v>441</v>
      </c>
      <c r="E9" s="465" t="s">
        <v>592</v>
      </c>
      <c r="F9" s="466" t="s">
        <v>593</v>
      </c>
      <c r="G9" s="465" t="s">
        <v>596</v>
      </c>
      <c r="H9" s="465" t="s">
        <v>597</v>
      </c>
      <c r="I9" s="468">
        <v>0.63999998569488525</v>
      </c>
      <c r="J9" s="468">
        <v>4000</v>
      </c>
      <c r="K9" s="469">
        <v>2553.0499877929687</v>
      </c>
    </row>
    <row r="10" spans="1:11" ht="14.4" customHeight="1" x14ac:dyDescent="0.3">
      <c r="A10" s="463" t="s">
        <v>431</v>
      </c>
      <c r="B10" s="464" t="s">
        <v>432</v>
      </c>
      <c r="C10" s="465" t="s">
        <v>440</v>
      </c>
      <c r="D10" s="466" t="s">
        <v>441</v>
      </c>
      <c r="E10" s="465" t="s">
        <v>592</v>
      </c>
      <c r="F10" s="466" t="s">
        <v>593</v>
      </c>
      <c r="G10" s="465" t="s">
        <v>598</v>
      </c>
      <c r="H10" s="465" t="s">
        <v>599</v>
      </c>
      <c r="I10" s="468">
        <v>0.58833330869674683</v>
      </c>
      <c r="J10" s="468">
        <v>20000</v>
      </c>
      <c r="K10" s="469">
        <v>11775</v>
      </c>
    </row>
    <row r="11" spans="1:11" ht="14.4" customHeight="1" x14ac:dyDescent="0.3">
      <c r="A11" s="463" t="s">
        <v>431</v>
      </c>
      <c r="B11" s="464" t="s">
        <v>432</v>
      </c>
      <c r="C11" s="465" t="s">
        <v>440</v>
      </c>
      <c r="D11" s="466" t="s">
        <v>441</v>
      </c>
      <c r="E11" s="465" t="s">
        <v>592</v>
      </c>
      <c r="F11" s="466" t="s">
        <v>593</v>
      </c>
      <c r="G11" s="465" t="s">
        <v>600</v>
      </c>
      <c r="H11" s="465" t="s">
        <v>601</v>
      </c>
      <c r="I11" s="468">
        <v>19.170000076293945</v>
      </c>
      <c r="J11" s="468">
        <v>150</v>
      </c>
      <c r="K11" s="469">
        <v>2875.9200439453125</v>
      </c>
    </row>
    <row r="12" spans="1:11" ht="14.4" customHeight="1" x14ac:dyDescent="0.3">
      <c r="A12" s="463" t="s">
        <v>431</v>
      </c>
      <c r="B12" s="464" t="s">
        <v>432</v>
      </c>
      <c r="C12" s="465" t="s">
        <v>440</v>
      </c>
      <c r="D12" s="466" t="s">
        <v>441</v>
      </c>
      <c r="E12" s="465" t="s">
        <v>592</v>
      </c>
      <c r="F12" s="466" t="s">
        <v>593</v>
      </c>
      <c r="G12" s="465" t="s">
        <v>602</v>
      </c>
      <c r="H12" s="465" t="s">
        <v>603</v>
      </c>
      <c r="I12" s="468">
        <v>98.284999847412109</v>
      </c>
      <c r="J12" s="468">
        <v>2</v>
      </c>
      <c r="K12" s="469">
        <v>196.56999969482422</v>
      </c>
    </row>
    <row r="13" spans="1:11" ht="14.4" customHeight="1" x14ac:dyDescent="0.3">
      <c r="A13" s="463" t="s">
        <v>431</v>
      </c>
      <c r="B13" s="464" t="s">
        <v>432</v>
      </c>
      <c r="C13" s="465" t="s">
        <v>440</v>
      </c>
      <c r="D13" s="466" t="s">
        <v>441</v>
      </c>
      <c r="E13" s="465" t="s">
        <v>592</v>
      </c>
      <c r="F13" s="466" t="s">
        <v>593</v>
      </c>
      <c r="G13" s="465" t="s">
        <v>604</v>
      </c>
      <c r="H13" s="465" t="s">
        <v>605</v>
      </c>
      <c r="I13" s="468">
        <v>1380</v>
      </c>
      <c r="J13" s="468">
        <v>1</v>
      </c>
      <c r="K13" s="469">
        <v>1380</v>
      </c>
    </row>
    <row r="14" spans="1:11" ht="14.4" customHeight="1" x14ac:dyDescent="0.3">
      <c r="A14" s="463" t="s">
        <v>431</v>
      </c>
      <c r="B14" s="464" t="s">
        <v>432</v>
      </c>
      <c r="C14" s="465" t="s">
        <v>440</v>
      </c>
      <c r="D14" s="466" t="s">
        <v>441</v>
      </c>
      <c r="E14" s="465" t="s">
        <v>592</v>
      </c>
      <c r="F14" s="466" t="s">
        <v>593</v>
      </c>
      <c r="G14" s="465" t="s">
        <v>606</v>
      </c>
      <c r="H14" s="465" t="s">
        <v>607</v>
      </c>
      <c r="I14" s="468">
        <v>16.780000686645508</v>
      </c>
      <c r="J14" s="468">
        <v>40</v>
      </c>
      <c r="K14" s="469">
        <v>671.03997802734375</v>
      </c>
    </row>
    <row r="15" spans="1:11" ht="14.4" customHeight="1" x14ac:dyDescent="0.3">
      <c r="A15" s="463" t="s">
        <v>431</v>
      </c>
      <c r="B15" s="464" t="s">
        <v>432</v>
      </c>
      <c r="C15" s="465" t="s">
        <v>440</v>
      </c>
      <c r="D15" s="466" t="s">
        <v>441</v>
      </c>
      <c r="E15" s="465" t="s">
        <v>592</v>
      </c>
      <c r="F15" s="466" t="s">
        <v>593</v>
      </c>
      <c r="G15" s="465" t="s">
        <v>608</v>
      </c>
      <c r="H15" s="465" t="s">
        <v>609</v>
      </c>
      <c r="I15" s="468">
        <v>5.2800002098083496</v>
      </c>
      <c r="J15" s="468">
        <v>10</v>
      </c>
      <c r="K15" s="469">
        <v>52.799999237060547</v>
      </c>
    </row>
    <row r="16" spans="1:11" ht="14.4" customHeight="1" x14ac:dyDescent="0.3">
      <c r="A16" s="463" t="s">
        <v>431</v>
      </c>
      <c r="B16" s="464" t="s">
        <v>432</v>
      </c>
      <c r="C16" s="465" t="s">
        <v>440</v>
      </c>
      <c r="D16" s="466" t="s">
        <v>441</v>
      </c>
      <c r="E16" s="465" t="s">
        <v>592</v>
      </c>
      <c r="F16" s="466" t="s">
        <v>593</v>
      </c>
      <c r="G16" s="465" t="s">
        <v>610</v>
      </c>
      <c r="H16" s="465" t="s">
        <v>611</v>
      </c>
      <c r="I16" s="468">
        <v>1265</v>
      </c>
      <c r="J16" s="468">
        <v>6</v>
      </c>
      <c r="K16" s="469">
        <v>7590</v>
      </c>
    </row>
    <row r="17" spans="1:11" ht="14.4" customHeight="1" x14ac:dyDescent="0.3">
      <c r="A17" s="463" t="s">
        <v>431</v>
      </c>
      <c r="B17" s="464" t="s">
        <v>432</v>
      </c>
      <c r="C17" s="465" t="s">
        <v>440</v>
      </c>
      <c r="D17" s="466" t="s">
        <v>441</v>
      </c>
      <c r="E17" s="465" t="s">
        <v>592</v>
      </c>
      <c r="F17" s="466" t="s">
        <v>593</v>
      </c>
      <c r="G17" s="465" t="s">
        <v>612</v>
      </c>
      <c r="H17" s="465" t="s">
        <v>613</v>
      </c>
      <c r="I17" s="468">
        <v>11.939999580383301</v>
      </c>
      <c r="J17" s="468">
        <v>25</v>
      </c>
      <c r="K17" s="469">
        <v>298.5</v>
      </c>
    </row>
    <row r="18" spans="1:11" ht="14.4" customHeight="1" x14ac:dyDescent="0.3">
      <c r="A18" s="463" t="s">
        <v>431</v>
      </c>
      <c r="B18" s="464" t="s">
        <v>432</v>
      </c>
      <c r="C18" s="465" t="s">
        <v>440</v>
      </c>
      <c r="D18" s="466" t="s">
        <v>441</v>
      </c>
      <c r="E18" s="465" t="s">
        <v>592</v>
      </c>
      <c r="F18" s="466" t="s">
        <v>593</v>
      </c>
      <c r="G18" s="465" t="s">
        <v>614</v>
      </c>
      <c r="H18" s="465" t="s">
        <v>615</v>
      </c>
      <c r="I18" s="468">
        <v>13.020000457763672</v>
      </c>
      <c r="J18" s="468">
        <v>10</v>
      </c>
      <c r="K18" s="469">
        <v>130.20000076293945</v>
      </c>
    </row>
    <row r="19" spans="1:11" ht="14.4" customHeight="1" x14ac:dyDescent="0.3">
      <c r="A19" s="463" t="s">
        <v>431</v>
      </c>
      <c r="B19" s="464" t="s">
        <v>432</v>
      </c>
      <c r="C19" s="465" t="s">
        <v>440</v>
      </c>
      <c r="D19" s="466" t="s">
        <v>441</v>
      </c>
      <c r="E19" s="465" t="s">
        <v>592</v>
      </c>
      <c r="F19" s="466" t="s">
        <v>593</v>
      </c>
      <c r="G19" s="465" t="s">
        <v>616</v>
      </c>
      <c r="H19" s="465" t="s">
        <v>617</v>
      </c>
      <c r="I19" s="468">
        <v>46</v>
      </c>
      <c r="J19" s="468">
        <v>1</v>
      </c>
      <c r="K19" s="469">
        <v>46</v>
      </c>
    </row>
    <row r="20" spans="1:11" ht="14.4" customHeight="1" x14ac:dyDescent="0.3">
      <c r="A20" s="463" t="s">
        <v>431</v>
      </c>
      <c r="B20" s="464" t="s">
        <v>432</v>
      </c>
      <c r="C20" s="465" t="s">
        <v>440</v>
      </c>
      <c r="D20" s="466" t="s">
        <v>441</v>
      </c>
      <c r="E20" s="465" t="s">
        <v>592</v>
      </c>
      <c r="F20" s="466" t="s">
        <v>593</v>
      </c>
      <c r="G20" s="465" t="s">
        <v>618</v>
      </c>
      <c r="H20" s="465" t="s">
        <v>619</v>
      </c>
      <c r="I20" s="468">
        <v>15.020000457763672</v>
      </c>
      <c r="J20" s="468">
        <v>24</v>
      </c>
      <c r="K20" s="469">
        <v>360.48001098632812</v>
      </c>
    </row>
    <row r="21" spans="1:11" ht="14.4" customHeight="1" x14ac:dyDescent="0.3">
      <c r="A21" s="463" t="s">
        <v>431</v>
      </c>
      <c r="B21" s="464" t="s">
        <v>432</v>
      </c>
      <c r="C21" s="465" t="s">
        <v>440</v>
      </c>
      <c r="D21" s="466" t="s">
        <v>441</v>
      </c>
      <c r="E21" s="465" t="s">
        <v>592</v>
      </c>
      <c r="F21" s="466" t="s">
        <v>593</v>
      </c>
      <c r="G21" s="465" t="s">
        <v>620</v>
      </c>
      <c r="H21" s="465" t="s">
        <v>621</v>
      </c>
      <c r="I21" s="468">
        <v>23.909999847412109</v>
      </c>
      <c r="J21" s="468">
        <v>2</v>
      </c>
      <c r="K21" s="469">
        <v>47.819999694824219</v>
      </c>
    </row>
    <row r="22" spans="1:11" ht="14.4" customHeight="1" x14ac:dyDescent="0.3">
      <c r="A22" s="463" t="s">
        <v>431</v>
      </c>
      <c r="B22" s="464" t="s">
        <v>432</v>
      </c>
      <c r="C22" s="465" t="s">
        <v>440</v>
      </c>
      <c r="D22" s="466" t="s">
        <v>441</v>
      </c>
      <c r="E22" s="465" t="s">
        <v>592</v>
      </c>
      <c r="F22" s="466" t="s">
        <v>593</v>
      </c>
      <c r="G22" s="465" t="s">
        <v>622</v>
      </c>
      <c r="H22" s="465" t="s">
        <v>623</v>
      </c>
      <c r="I22" s="468">
        <v>46.319999694824219</v>
      </c>
      <c r="J22" s="468">
        <v>6</v>
      </c>
      <c r="K22" s="469">
        <v>277.92001342773437</v>
      </c>
    </row>
    <row r="23" spans="1:11" ht="14.4" customHeight="1" x14ac:dyDescent="0.3">
      <c r="A23" s="463" t="s">
        <v>431</v>
      </c>
      <c r="B23" s="464" t="s">
        <v>432</v>
      </c>
      <c r="C23" s="465" t="s">
        <v>440</v>
      </c>
      <c r="D23" s="466" t="s">
        <v>441</v>
      </c>
      <c r="E23" s="465" t="s">
        <v>592</v>
      </c>
      <c r="F23" s="466" t="s">
        <v>593</v>
      </c>
      <c r="G23" s="465" t="s">
        <v>624</v>
      </c>
      <c r="H23" s="465" t="s">
        <v>625</v>
      </c>
      <c r="I23" s="468">
        <v>0.37999999523162842</v>
      </c>
      <c r="J23" s="468">
        <v>25</v>
      </c>
      <c r="K23" s="469">
        <v>9.5</v>
      </c>
    </row>
    <row r="24" spans="1:11" ht="14.4" customHeight="1" x14ac:dyDescent="0.3">
      <c r="A24" s="463" t="s">
        <v>431</v>
      </c>
      <c r="B24" s="464" t="s">
        <v>432</v>
      </c>
      <c r="C24" s="465" t="s">
        <v>440</v>
      </c>
      <c r="D24" s="466" t="s">
        <v>441</v>
      </c>
      <c r="E24" s="465" t="s">
        <v>592</v>
      </c>
      <c r="F24" s="466" t="s">
        <v>593</v>
      </c>
      <c r="G24" s="465" t="s">
        <v>626</v>
      </c>
      <c r="H24" s="465" t="s">
        <v>627</v>
      </c>
      <c r="I24" s="468">
        <v>6.929999828338623</v>
      </c>
      <c r="J24" s="468">
        <v>2</v>
      </c>
      <c r="K24" s="469">
        <v>13.859999656677246</v>
      </c>
    </row>
    <row r="25" spans="1:11" ht="14.4" customHeight="1" x14ac:dyDescent="0.3">
      <c r="A25" s="463" t="s">
        <v>431</v>
      </c>
      <c r="B25" s="464" t="s">
        <v>432</v>
      </c>
      <c r="C25" s="465" t="s">
        <v>440</v>
      </c>
      <c r="D25" s="466" t="s">
        <v>441</v>
      </c>
      <c r="E25" s="465" t="s">
        <v>592</v>
      </c>
      <c r="F25" s="466" t="s">
        <v>593</v>
      </c>
      <c r="G25" s="465" t="s">
        <v>628</v>
      </c>
      <c r="H25" s="465" t="s">
        <v>629</v>
      </c>
      <c r="I25" s="468">
        <v>52.330001831054688</v>
      </c>
      <c r="J25" s="468">
        <v>1</v>
      </c>
      <c r="K25" s="469">
        <v>52.330001831054688</v>
      </c>
    </row>
    <row r="26" spans="1:11" ht="14.4" customHeight="1" x14ac:dyDescent="0.3">
      <c r="A26" s="463" t="s">
        <v>431</v>
      </c>
      <c r="B26" s="464" t="s">
        <v>432</v>
      </c>
      <c r="C26" s="465" t="s">
        <v>440</v>
      </c>
      <c r="D26" s="466" t="s">
        <v>441</v>
      </c>
      <c r="E26" s="465" t="s">
        <v>592</v>
      </c>
      <c r="F26" s="466" t="s">
        <v>593</v>
      </c>
      <c r="G26" s="465" t="s">
        <v>630</v>
      </c>
      <c r="H26" s="465" t="s">
        <v>631</v>
      </c>
      <c r="I26" s="468">
        <v>1379.397998046875</v>
      </c>
      <c r="J26" s="468">
        <v>5</v>
      </c>
      <c r="K26" s="469">
        <v>6896.989990234375</v>
      </c>
    </row>
    <row r="27" spans="1:11" ht="14.4" customHeight="1" x14ac:dyDescent="0.3">
      <c r="A27" s="463" t="s">
        <v>431</v>
      </c>
      <c r="B27" s="464" t="s">
        <v>432</v>
      </c>
      <c r="C27" s="465" t="s">
        <v>440</v>
      </c>
      <c r="D27" s="466" t="s">
        <v>441</v>
      </c>
      <c r="E27" s="465" t="s">
        <v>592</v>
      </c>
      <c r="F27" s="466" t="s">
        <v>593</v>
      </c>
      <c r="G27" s="465" t="s">
        <v>632</v>
      </c>
      <c r="H27" s="465" t="s">
        <v>633</v>
      </c>
      <c r="I27" s="468">
        <v>17.620000839233398</v>
      </c>
      <c r="J27" s="468">
        <v>3</v>
      </c>
      <c r="K27" s="469">
        <v>52.860002517700195</v>
      </c>
    </row>
    <row r="28" spans="1:11" ht="14.4" customHeight="1" x14ac:dyDescent="0.3">
      <c r="A28" s="463" t="s">
        <v>431</v>
      </c>
      <c r="B28" s="464" t="s">
        <v>432</v>
      </c>
      <c r="C28" s="465" t="s">
        <v>440</v>
      </c>
      <c r="D28" s="466" t="s">
        <v>441</v>
      </c>
      <c r="E28" s="465" t="s">
        <v>592</v>
      </c>
      <c r="F28" s="466" t="s">
        <v>593</v>
      </c>
      <c r="G28" s="465" t="s">
        <v>634</v>
      </c>
      <c r="H28" s="465" t="s">
        <v>635</v>
      </c>
      <c r="I28" s="468">
        <v>22.309999465942383</v>
      </c>
      <c r="J28" s="468">
        <v>4</v>
      </c>
      <c r="K28" s="469">
        <v>89.239997863769531</v>
      </c>
    </row>
    <row r="29" spans="1:11" ht="14.4" customHeight="1" x14ac:dyDescent="0.3">
      <c r="A29" s="463" t="s">
        <v>431</v>
      </c>
      <c r="B29" s="464" t="s">
        <v>432</v>
      </c>
      <c r="C29" s="465" t="s">
        <v>440</v>
      </c>
      <c r="D29" s="466" t="s">
        <v>441</v>
      </c>
      <c r="E29" s="465" t="s">
        <v>592</v>
      </c>
      <c r="F29" s="466" t="s">
        <v>593</v>
      </c>
      <c r="G29" s="465" t="s">
        <v>636</v>
      </c>
      <c r="H29" s="465" t="s">
        <v>637</v>
      </c>
      <c r="I29" s="468">
        <v>2.6800000667572021</v>
      </c>
      <c r="J29" s="468">
        <v>6</v>
      </c>
      <c r="K29" s="469">
        <v>16.079999923706055</v>
      </c>
    </row>
    <row r="30" spans="1:11" ht="14.4" customHeight="1" x14ac:dyDescent="0.3">
      <c r="A30" s="463" t="s">
        <v>431</v>
      </c>
      <c r="B30" s="464" t="s">
        <v>432</v>
      </c>
      <c r="C30" s="465" t="s">
        <v>440</v>
      </c>
      <c r="D30" s="466" t="s">
        <v>441</v>
      </c>
      <c r="E30" s="465" t="s">
        <v>592</v>
      </c>
      <c r="F30" s="466" t="s">
        <v>593</v>
      </c>
      <c r="G30" s="465" t="s">
        <v>638</v>
      </c>
      <c r="H30" s="465" t="s">
        <v>639</v>
      </c>
      <c r="I30" s="468">
        <v>10.119999885559082</v>
      </c>
      <c r="J30" s="468">
        <v>4</v>
      </c>
      <c r="K30" s="469">
        <v>40.479999542236328</v>
      </c>
    </row>
    <row r="31" spans="1:11" ht="14.4" customHeight="1" x14ac:dyDescent="0.3">
      <c r="A31" s="463" t="s">
        <v>431</v>
      </c>
      <c r="B31" s="464" t="s">
        <v>432</v>
      </c>
      <c r="C31" s="465" t="s">
        <v>440</v>
      </c>
      <c r="D31" s="466" t="s">
        <v>441</v>
      </c>
      <c r="E31" s="465" t="s">
        <v>592</v>
      </c>
      <c r="F31" s="466" t="s">
        <v>593</v>
      </c>
      <c r="G31" s="465" t="s">
        <v>640</v>
      </c>
      <c r="H31" s="465" t="s">
        <v>641</v>
      </c>
      <c r="I31" s="468">
        <v>1.9299999475479126</v>
      </c>
      <c r="J31" s="468">
        <v>300</v>
      </c>
      <c r="K31" s="469">
        <v>579.59999084472656</v>
      </c>
    </row>
    <row r="32" spans="1:11" ht="14.4" customHeight="1" x14ac:dyDescent="0.3">
      <c r="A32" s="463" t="s">
        <v>431</v>
      </c>
      <c r="B32" s="464" t="s">
        <v>432</v>
      </c>
      <c r="C32" s="465" t="s">
        <v>440</v>
      </c>
      <c r="D32" s="466" t="s">
        <v>441</v>
      </c>
      <c r="E32" s="465" t="s">
        <v>592</v>
      </c>
      <c r="F32" s="466" t="s">
        <v>593</v>
      </c>
      <c r="G32" s="465" t="s">
        <v>642</v>
      </c>
      <c r="H32" s="465" t="s">
        <v>643</v>
      </c>
      <c r="I32" s="468">
        <v>1.2100000381469727</v>
      </c>
      <c r="J32" s="468">
        <v>1000</v>
      </c>
      <c r="K32" s="469">
        <v>1210</v>
      </c>
    </row>
    <row r="33" spans="1:11" ht="14.4" customHeight="1" x14ac:dyDescent="0.3">
      <c r="A33" s="463" t="s">
        <v>431</v>
      </c>
      <c r="B33" s="464" t="s">
        <v>432</v>
      </c>
      <c r="C33" s="465" t="s">
        <v>440</v>
      </c>
      <c r="D33" s="466" t="s">
        <v>441</v>
      </c>
      <c r="E33" s="465" t="s">
        <v>592</v>
      </c>
      <c r="F33" s="466" t="s">
        <v>593</v>
      </c>
      <c r="G33" s="465" t="s">
        <v>644</v>
      </c>
      <c r="H33" s="465" t="s">
        <v>645</v>
      </c>
      <c r="I33" s="468">
        <v>0.18999999761581421</v>
      </c>
      <c r="J33" s="468">
        <v>8400</v>
      </c>
      <c r="K33" s="469">
        <v>1565.5199890136719</v>
      </c>
    </row>
    <row r="34" spans="1:11" ht="14.4" customHeight="1" x14ac:dyDescent="0.3">
      <c r="A34" s="463" t="s">
        <v>431</v>
      </c>
      <c r="B34" s="464" t="s">
        <v>432</v>
      </c>
      <c r="C34" s="465" t="s">
        <v>440</v>
      </c>
      <c r="D34" s="466" t="s">
        <v>441</v>
      </c>
      <c r="E34" s="465" t="s">
        <v>592</v>
      </c>
      <c r="F34" s="466" t="s">
        <v>593</v>
      </c>
      <c r="G34" s="465" t="s">
        <v>646</v>
      </c>
      <c r="H34" s="465" t="s">
        <v>647</v>
      </c>
      <c r="I34" s="468">
        <v>27.879999160766602</v>
      </c>
      <c r="J34" s="468">
        <v>60</v>
      </c>
      <c r="K34" s="469">
        <v>1672.7999877929687</v>
      </c>
    </row>
    <row r="35" spans="1:11" ht="14.4" customHeight="1" x14ac:dyDescent="0.3">
      <c r="A35" s="463" t="s">
        <v>431</v>
      </c>
      <c r="B35" s="464" t="s">
        <v>432</v>
      </c>
      <c r="C35" s="465" t="s">
        <v>440</v>
      </c>
      <c r="D35" s="466" t="s">
        <v>441</v>
      </c>
      <c r="E35" s="465" t="s">
        <v>592</v>
      </c>
      <c r="F35" s="466" t="s">
        <v>593</v>
      </c>
      <c r="G35" s="465" t="s">
        <v>648</v>
      </c>
      <c r="H35" s="465" t="s">
        <v>649</v>
      </c>
      <c r="I35" s="468">
        <v>28.739999771118164</v>
      </c>
      <c r="J35" s="468">
        <v>5</v>
      </c>
      <c r="K35" s="469">
        <v>143.69999694824219</v>
      </c>
    </row>
    <row r="36" spans="1:11" ht="14.4" customHeight="1" x14ac:dyDescent="0.3">
      <c r="A36" s="463" t="s">
        <v>431</v>
      </c>
      <c r="B36" s="464" t="s">
        <v>432</v>
      </c>
      <c r="C36" s="465" t="s">
        <v>440</v>
      </c>
      <c r="D36" s="466" t="s">
        <v>441</v>
      </c>
      <c r="E36" s="465" t="s">
        <v>592</v>
      </c>
      <c r="F36" s="466" t="s">
        <v>593</v>
      </c>
      <c r="G36" s="465" t="s">
        <v>650</v>
      </c>
      <c r="H36" s="465" t="s">
        <v>651</v>
      </c>
      <c r="I36" s="468">
        <v>9.7433331807454433</v>
      </c>
      <c r="J36" s="468">
        <v>6</v>
      </c>
      <c r="K36" s="469">
        <v>58.459999084472656</v>
      </c>
    </row>
    <row r="37" spans="1:11" ht="14.4" customHeight="1" x14ac:dyDescent="0.3">
      <c r="A37" s="463" t="s">
        <v>431</v>
      </c>
      <c r="B37" s="464" t="s">
        <v>432</v>
      </c>
      <c r="C37" s="465" t="s">
        <v>440</v>
      </c>
      <c r="D37" s="466" t="s">
        <v>441</v>
      </c>
      <c r="E37" s="465" t="s">
        <v>652</v>
      </c>
      <c r="F37" s="466" t="s">
        <v>653</v>
      </c>
      <c r="G37" s="465" t="s">
        <v>654</v>
      </c>
      <c r="H37" s="465" t="s">
        <v>655</v>
      </c>
      <c r="I37" s="468">
        <v>2.9000000953674316</v>
      </c>
      <c r="J37" s="468">
        <v>10</v>
      </c>
      <c r="K37" s="469">
        <v>29</v>
      </c>
    </row>
    <row r="38" spans="1:11" ht="14.4" customHeight="1" x14ac:dyDescent="0.3">
      <c r="A38" s="463" t="s">
        <v>431</v>
      </c>
      <c r="B38" s="464" t="s">
        <v>432</v>
      </c>
      <c r="C38" s="465" t="s">
        <v>440</v>
      </c>
      <c r="D38" s="466" t="s">
        <v>441</v>
      </c>
      <c r="E38" s="465" t="s">
        <v>652</v>
      </c>
      <c r="F38" s="466" t="s">
        <v>653</v>
      </c>
      <c r="G38" s="465" t="s">
        <v>656</v>
      </c>
      <c r="H38" s="465" t="s">
        <v>657</v>
      </c>
      <c r="I38" s="468">
        <v>2.9100000858306885</v>
      </c>
      <c r="J38" s="468">
        <v>10</v>
      </c>
      <c r="K38" s="469">
        <v>29.100000381469727</v>
      </c>
    </row>
    <row r="39" spans="1:11" ht="14.4" customHeight="1" x14ac:dyDescent="0.3">
      <c r="A39" s="463" t="s">
        <v>431</v>
      </c>
      <c r="B39" s="464" t="s">
        <v>432</v>
      </c>
      <c r="C39" s="465" t="s">
        <v>440</v>
      </c>
      <c r="D39" s="466" t="s">
        <v>441</v>
      </c>
      <c r="E39" s="465" t="s">
        <v>652</v>
      </c>
      <c r="F39" s="466" t="s">
        <v>653</v>
      </c>
      <c r="G39" s="465" t="s">
        <v>658</v>
      </c>
      <c r="H39" s="465" t="s">
        <v>659</v>
      </c>
      <c r="I39" s="468">
        <v>2.9000000953674316</v>
      </c>
      <c r="J39" s="468">
        <v>100</v>
      </c>
      <c r="K39" s="469">
        <v>290.39999389648437</v>
      </c>
    </row>
    <row r="40" spans="1:11" ht="14.4" customHeight="1" x14ac:dyDescent="0.3">
      <c r="A40" s="463" t="s">
        <v>431</v>
      </c>
      <c r="B40" s="464" t="s">
        <v>432</v>
      </c>
      <c r="C40" s="465" t="s">
        <v>440</v>
      </c>
      <c r="D40" s="466" t="s">
        <v>441</v>
      </c>
      <c r="E40" s="465" t="s">
        <v>652</v>
      </c>
      <c r="F40" s="466" t="s">
        <v>653</v>
      </c>
      <c r="G40" s="465" t="s">
        <v>660</v>
      </c>
      <c r="H40" s="465" t="s">
        <v>661</v>
      </c>
      <c r="I40" s="468">
        <v>2.9040000915527342</v>
      </c>
      <c r="J40" s="468">
        <v>900</v>
      </c>
      <c r="K40" s="469">
        <v>2613</v>
      </c>
    </row>
    <row r="41" spans="1:11" ht="14.4" customHeight="1" x14ac:dyDescent="0.3">
      <c r="A41" s="463" t="s">
        <v>431</v>
      </c>
      <c r="B41" s="464" t="s">
        <v>432</v>
      </c>
      <c r="C41" s="465" t="s">
        <v>440</v>
      </c>
      <c r="D41" s="466" t="s">
        <v>441</v>
      </c>
      <c r="E41" s="465" t="s">
        <v>652</v>
      </c>
      <c r="F41" s="466" t="s">
        <v>653</v>
      </c>
      <c r="G41" s="465" t="s">
        <v>662</v>
      </c>
      <c r="H41" s="465" t="s">
        <v>663</v>
      </c>
      <c r="I41" s="468">
        <v>141.57000732421875</v>
      </c>
      <c r="J41" s="468">
        <v>10</v>
      </c>
      <c r="K41" s="469">
        <v>1415.699951171875</v>
      </c>
    </row>
    <row r="42" spans="1:11" ht="14.4" customHeight="1" x14ac:dyDescent="0.3">
      <c r="A42" s="463" t="s">
        <v>431</v>
      </c>
      <c r="B42" s="464" t="s">
        <v>432</v>
      </c>
      <c r="C42" s="465" t="s">
        <v>440</v>
      </c>
      <c r="D42" s="466" t="s">
        <v>441</v>
      </c>
      <c r="E42" s="465" t="s">
        <v>652</v>
      </c>
      <c r="F42" s="466" t="s">
        <v>653</v>
      </c>
      <c r="G42" s="465" t="s">
        <v>664</v>
      </c>
      <c r="H42" s="465" t="s">
        <v>665</v>
      </c>
      <c r="I42" s="468">
        <v>96.800003051757813</v>
      </c>
      <c r="J42" s="468">
        <v>5</v>
      </c>
      <c r="K42" s="469">
        <v>484</v>
      </c>
    </row>
    <row r="43" spans="1:11" ht="14.4" customHeight="1" x14ac:dyDescent="0.3">
      <c r="A43" s="463" t="s">
        <v>431</v>
      </c>
      <c r="B43" s="464" t="s">
        <v>432</v>
      </c>
      <c r="C43" s="465" t="s">
        <v>440</v>
      </c>
      <c r="D43" s="466" t="s">
        <v>441</v>
      </c>
      <c r="E43" s="465" t="s">
        <v>652</v>
      </c>
      <c r="F43" s="466" t="s">
        <v>653</v>
      </c>
      <c r="G43" s="465" t="s">
        <v>666</v>
      </c>
      <c r="H43" s="465" t="s">
        <v>667</v>
      </c>
      <c r="I43" s="468">
        <v>33.880001068115234</v>
      </c>
      <c r="J43" s="468">
        <v>4</v>
      </c>
      <c r="K43" s="469">
        <v>135.52000427246094</v>
      </c>
    </row>
    <row r="44" spans="1:11" ht="14.4" customHeight="1" x14ac:dyDescent="0.3">
      <c r="A44" s="463" t="s">
        <v>431</v>
      </c>
      <c r="B44" s="464" t="s">
        <v>432</v>
      </c>
      <c r="C44" s="465" t="s">
        <v>440</v>
      </c>
      <c r="D44" s="466" t="s">
        <v>441</v>
      </c>
      <c r="E44" s="465" t="s">
        <v>652</v>
      </c>
      <c r="F44" s="466" t="s">
        <v>653</v>
      </c>
      <c r="G44" s="465" t="s">
        <v>668</v>
      </c>
      <c r="H44" s="465" t="s">
        <v>669</v>
      </c>
      <c r="I44" s="468">
        <v>3.4500000476837158</v>
      </c>
      <c r="J44" s="468">
        <v>40</v>
      </c>
      <c r="K44" s="469">
        <v>138</v>
      </c>
    </row>
    <row r="45" spans="1:11" ht="14.4" customHeight="1" x14ac:dyDescent="0.3">
      <c r="A45" s="463" t="s">
        <v>431</v>
      </c>
      <c r="B45" s="464" t="s">
        <v>432</v>
      </c>
      <c r="C45" s="465" t="s">
        <v>440</v>
      </c>
      <c r="D45" s="466" t="s">
        <v>441</v>
      </c>
      <c r="E45" s="465" t="s">
        <v>652</v>
      </c>
      <c r="F45" s="466" t="s">
        <v>653</v>
      </c>
      <c r="G45" s="465" t="s">
        <v>670</v>
      </c>
      <c r="H45" s="465" t="s">
        <v>671</v>
      </c>
      <c r="I45" s="468">
        <v>38.720001220703125</v>
      </c>
      <c r="J45" s="468">
        <v>2</v>
      </c>
      <c r="K45" s="469">
        <v>77.44000244140625</v>
      </c>
    </row>
    <row r="46" spans="1:11" ht="14.4" customHeight="1" x14ac:dyDescent="0.3">
      <c r="A46" s="463" t="s">
        <v>431</v>
      </c>
      <c r="B46" s="464" t="s">
        <v>432</v>
      </c>
      <c r="C46" s="465" t="s">
        <v>440</v>
      </c>
      <c r="D46" s="466" t="s">
        <v>441</v>
      </c>
      <c r="E46" s="465" t="s">
        <v>652</v>
      </c>
      <c r="F46" s="466" t="s">
        <v>653</v>
      </c>
      <c r="G46" s="465" t="s">
        <v>672</v>
      </c>
      <c r="H46" s="465" t="s">
        <v>673</v>
      </c>
      <c r="I46" s="468">
        <v>922.02001953125</v>
      </c>
      <c r="J46" s="468">
        <v>1</v>
      </c>
      <c r="K46" s="469">
        <v>922.02001953125</v>
      </c>
    </row>
    <row r="47" spans="1:11" ht="14.4" customHeight="1" x14ac:dyDescent="0.3">
      <c r="A47" s="463" t="s">
        <v>431</v>
      </c>
      <c r="B47" s="464" t="s">
        <v>432</v>
      </c>
      <c r="C47" s="465" t="s">
        <v>440</v>
      </c>
      <c r="D47" s="466" t="s">
        <v>441</v>
      </c>
      <c r="E47" s="465" t="s">
        <v>652</v>
      </c>
      <c r="F47" s="466" t="s">
        <v>653</v>
      </c>
      <c r="G47" s="465" t="s">
        <v>674</v>
      </c>
      <c r="H47" s="465" t="s">
        <v>675</v>
      </c>
      <c r="I47" s="468">
        <v>1412.1099853515625</v>
      </c>
      <c r="J47" s="468">
        <v>2</v>
      </c>
      <c r="K47" s="469">
        <v>2824.2099609375</v>
      </c>
    </row>
    <row r="48" spans="1:11" ht="14.4" customHeight="1" x14ac:dyDescent="0.3">
      <c r="A48" s="463" t="s">
        <v>431</v>
      </c>
      <c r="B48" s="464" t="s">
        <v>432</v>
      </c>
      <c r="C48" s="465" t="s">
        <v>440</v>
      </c>
      <c r="D48" s="466" t="s">
        <v>441</v>
      </c>
      <c r="E48" s="465" t="s">
        <v>652</v>
      </c>
      <c r="F48" s="466" t="s">
        <v>653</v>
      </c>
      <c r="G48" s="465" t="s">
        <v>676</v>
      </c>
      <c r="H48" s="465" t="s">
        <v>677</v>
      </c>
      <c r="I48" s="468">
        <v>0.25</v>
      </c>
      <c r="J48" s="468">
        <v>200</v>
      </c>
      <c r="K48" s="469">
        <v>50</v>
      </c>
    </row>
    <row r="49" spans="1:11" ht="14.4" customHeight="1" x14ac:dyDescent="0.3">
      <c r="A49" s="463" t="s">
        <v>431</v>
      </c>
      <c r="B49" s="464" t="s">
        <v>432</v>
      </c>
      <c r="C49" s="465" t="s">
        <v>440</v>
      </c>
      <c r="D49" s="466" t="s">
        <v>441</v>
      </c>
      <c r="E49" s="465" t="s">
        <v>652</v>
      </c>
      <c r="F49" s="466" t="s">
        <v>653</v>
      </c>
      <c r="G49" s="465" t="s">
        <v>678</v>
      </c>
      <c r="H49" s="465" t="s">
        <v>679</v>
      </c>
      <c r="I49" s="468">
        <v>1.8400000333786011</v>
      </c>
      <c r="J49" s="468">
        <v>20</v>
      </c>
      <c r="K49" s="469">
        <v>36.799999237060547</v>
      </c>
    </row>
    <row r="50" spans="1:11" ht="14.4" customHeight="1" x14ac:dyDescent="0.3">
      <c r="A50" s="463" t="s">
        <v>431</v>
      </c>
      <c r="B50" s="464" t="s">
        <v>432</v>
      </c>
      <c r="C50" s="465" t="s">
        <v>440</v>
      </c>
      <c r="D50" s="466" t="s">
        <v>441</v>
      </c>
      <c r="E50" s="465" t="s">
        <v>652</v>
      </c>
      <c r="F50" s="466" t="s">
        <v>653</v>
      </c>
      <c r="G50" s="465" t="s">
        <v>680</v>
      </c>
      <c r="H50" s="465" t="s">
        <v>681</v>
      </c>
      <c r="I50" s="468">
        <v>5.380000114440918</v>
      </c>
      <c r="J50" s="468">
        <v>100</v>
      </c>
      <c r="K50" s="469">
        <v>538.45001220703125</v>
      </c>
    </row>
    <row r="51" spans="1:11" ht="14.4" customHeight="1" x14ac:dyDescent="0.3">
      <c r="A51" s="463" t="s">
        <v>431</v>
      </c>
      <c r="B51" s="464" t="s">
        <v>432</v>
      </c>
      <c r="C51" s="465" t="s">
        <v>440</v>
      </c>
      <c r="D51" s="466" t="s">
        <v>441</v>
      </c>
      <c r="E51" s="465" t="s">
        <v>652</v>
      </c>
      <c r="F51" s="466" t="s">
        <v>653</v>
      </c>
      <c r="G51" s="465" t="s">
        <v>682</v>
      </c>
      <c r="H51" s="465" t="s">
        <v>683</v>
      </c>
      <c r="I51" s="468">
        <v>11.739999771118164</v>
      </c>
      <c r="J51" s="468">
        <v>58</v>
      </c>
      <c r="K51" s="469">
        <v>680.92000579833984</v>
      </c>
    </row>
    <row r="52" spans="1:11" ht="14.4" customHeight="1" x14ac:dyDescent="0.3">
      <c r="A52" s="463" t="s">
        <v>431</v>
      </c>
      <c r="B52" s="464" t="s">
        <v>432</v>
      </c>
      <c r="C52" s="465" t="s">
        <v>440</v>
      </c>
      <c r="D52" s="466" t="s">
        <v>441</v>
      </c>
      <c r="E52" s="465" t="s">
        <v>652</v>
      </c>
      <c r="F52" s="466" t="s">
        <v>653</v>
      </c>
      <c r="G52" s="465" t="s">
        <v>684</v>
      </c>
      <c r="H52" s="465" t="s">
        <v>685</v>
      </c>
      <c r="I52" s="468">
        <v>13.310000419616699</v>
      </c>
      <c r="J52" s="468">
        <v>5</v>
      </c>
      <c r="K52" s="469">
        <v>66.550003051757812</v>
      </c>
    </row>
    <row r="53" spans="1:11" ht="14.4" customHeight="1" x14ac:dyDescent="0.3">
      <c r="A53" s="463" t="s">
        <v>431</v>
      </c>
      <c r="B53" s="464" t="s">
        <v>432</v>
      </c>
      <c r="C53" s="465" t="s">
        <v>440</v>
      </c>
      <c r="D53" s="466" t="s">
        <v>441</v>
      </c>
      <c r="E53" s="465" t="s">
        <v>652</v>
      </c>
      <c r="F53" s="466" t="s">
        <v>653</v>
      </c>
      <c r="G53" s="465" t="s">
        <v>686</v>
      </c>
      <c r="H53" s="465" t="s">
        <v>687</v>
      </c>
      <c r="I53" s="468">
        <v>66.550003051757812</v>
      </c>
      <c r="J53" s="468">
        <v>245</v>
      </c>
      <c r="K53" s="469">
        <v>16304.75</v>
      </c>
    </row>
    <row r="54" spans="1:11" ht="14.4" customHeight="1" x14ac:dyDescent="0.3">
      <c r="A54" s="463" t="s">
        <v>431</v>
      </c>
      <c r="B54" s="464" t="s">
        <v>432</v>
      </c>
      <c r="C54" s="465" t="s">
        <v>440</v>
      </c>
      <c r="D54" s="466" t="s">
        <v>441</v>
      </c>
      <c r="E54" s="465" t="s">
        <v>652</v>
      </c>
      <c r="F54" s="466" t="s">
        <v>653</v>
      </c>
      <c r="G54" s="465" t="s">
        <v>688</v>
      </c>
      <c r="H54" s="465" t="s">
        <v>689</v>
      </c>
      <c r="I54" s="468">
        <v>140.94999694824219</v>
      </c>
      <c r="J54" s="468">
        <v>1</v>
      </c>
      <c r="K54" s="469">
        <v>140.94999694824219</v>
      </c>
    </row>
    <row r="55" spans="1:11" ht="14.4" customHeight="1" x14ac:dyDescent="0.3">
      <c r="A55" s="463" t="s">
        <v>431</v>
      </c>
      <c r="B55" s="464" t="s">
        <v>432</v>
      </c>
      <c r="C55" s="465" t="s">
        <v>440</v>
      </c>
      <c r="D55" s="466" t="s">
        <v>441</v>
      </c>
      <c r="E55" s="465" t="s">
        <v>652</v>
      </c>
      <c r="F55" s="466" t="s">
        <v>653</v>
      </c>
      <c r="G55" s="465" t="s">
        <v>690</v>
      </c>
      <c r="H55" s="465" t="s">
        <v>691</v>
      </c>
      <c r="I55" s="468">
        <v>2.8599998950958252</v>
      </c>
      <c r="J55" s="468">
        <v>10</v>
      </c>
      <c r="K55" s="469">
        <v>28.600000381469727</v>
      </c>
    </row>
    <row r="56" spans="1:11" ht="14.4" customHeight="1" x14ac:dyDescent="0.3">
      <c r="A56" s="463" t="s">
        <v>431</v>
      </c>
      <c r="B56" s="464" t="s">
        <v>432</v>
      </c>
      <c r="C56" s="465" t="s">
        <v>440</v>
      </c>
      <c r="D56" s="466" t="s">
        <v>441</v>
      </c>
      <c r="E56" s="465" t="s">
        <v>652</v>
      </c>
      <c r="F56" s="466" t="s">
        <v>653</v>
      </c>
      <c r="G56" s="465" t="s">
        <v>692</v>
      </c>
      <c r="H56" s="465" t="s">
        <v>693</v>
      </c>
      <c r="I56" s="468">
        <v>1266.8699951171875</v>
      </c>
      <c r="J56" s="468">
        <v>2</v>
      </c>
      <c r="K56" s="469">
        <v>2533.739990234375</v>
      </c>
    </row>
    <row r="57" spans="1:11" ht="14.4" customHeight="1" x14ac:dyDescent="0.3">
      <c r="A57" s="463" t="s">
        <v>431</v>
      </c>
      <c r="B57" s="464" t="s">
        <v>432</v>
      </c>
      <c r="C57" s="465" t="s">
        <v>440</v>
      </c>
      <c r="D57" s="466" t="s">
        <v>441</v>
      </c>
      <c r="E57" s="465" t="s">
        <v>652</v>
      </c>
      <c r="F57" s="466" t="s">
        <v>653</v>
      </c>
      <c r="G57" s="465" t="s">
        <v>694</v>
      </c>
      <c r="H57" s="465" t="s">
        <v>695</v>
      </c>
      <c r="I57" s="468">
        <v>164.5</v>
      </c>
      <c r="J57" s="468">
        <v>2</v>
      </c>
      <c r="K57" s="469">
        <v>329</v>
      </c>
    </row>
    <row r="58" spans="1:11" ht="14.4" customHeight="1" x14ac:dyDescent="0.3">
      <c r="A58" s="463" t="s">
        <v>431</v>
      </c>
      <c r="B58" s="464" t="s">
        <v>432</v>
      </c>
      <c r="C58" s="465" t="s">
        <v>440</v>
      </c>
      <c r="D58" s="466" t="s">
        <v>441</v>
      </c>
      <c r="E58" s="465" t="s">
        <v>652</v>
      </c>
      <c r="F58" s="466" t="s">
        <v>653</v>
      </c>
      <c r="G58" s="465" t="s">
        <v>696</v>
      </c>
      <c r="H58" s="465" t="s">
        <v>697</v>
      </c>
      <c r="I58" s="468">
        <v>184.52999877929687</v>
      </c>
      <c r="J58" s="468">
        <v>2</v>
      </c>
      <c r="K58" s="469">
        <v>369.04998779296875</v>
      </c>
    </row>
    <row r="59" spans="1:11" ht="14.4" customHeight="1" x14ac:dyDescent="0.3">
      <c r="A59" s="463" t="s">
        <v>431</v>
      </c>
      <c r="B59" s="464" t="s">
        <v>432</v>
      </c>
      <c r="C59" s="465" t="s">
        <v>440</v>
      </c>
      <c r="D59" s="466" t="s">
        <v>441</v>
      </c>
      <c r="E59" s="465" t="s">
        <v>652</v>
      </c>
      <c r="F59" s="466" t="s">
        <v>653</v>
      </c>
      <c r="G59" s="465" t="s">
        <v>698</v>
      </c>
      <c r="H59" s="465" t="s">
        <v>699</v>
      </c>
      <c r="I59" s="468">
        <v>827.6400146484375</v>
      </c>
      <c r="J59" s="468">
        <v>2</v>
      </c>
      <c r="K59" s="469">
        <v>1655.280029296875</v>
      </c>
    </row>
    <row r="60" spans="1:11" ht="14.4" customHeight="1" x14ac:dyDescent="0.3">
      <c r="A60" s="463" t="s">
        <v>431</v>
      </c>
      <c r="B60" s="464" t="s">
        <v>432</v>
      </c>
      <c r="C60" s="465" t="s">
        <v>440</v>
      </c>
      <c r="D60" s="466" t="s">
        <v>441</v>
      </c>
      <c r="E60" s="465" t="s">
        <v>652</v>
      </c>
      <c r="F60" s="466" t="s">
        <v>653</v>
      </c>
      <c r="G60" s="465" t="s">
        <v>700</v>
      </c>
      <c r="H60" s="465" t="s">
        <v>701</v>
      </c>
      <c r="I60" s="468">
        <v>1.0900000333786011</v>
      </c>
      <c r="J60" s="468">
        <v>100</v>
      </c>
      <c r="K60" s="469">
        <v>109</v>
      </c>
    </row>
    <row r="61" spans="1:11" ht="14.4" customHeight="1" x14ac:dyDescent="0.3">
      <c r="A61" s="463" t="s">
        <v>431</v>
      </c>
      <c r="B61" s="464" t="s">
        <v>432</v>
      </c>
      <c r="C61" s="465" t="s">
        <v>440</v>
      </c>
      <c r="D61" s="466" t="s">
        <v>441</v>
      </c>
      <c r="E61" s="465" t="s">
        <v>652</v>
      </c>
      <c r="F61" s="466" t="s">
        <v>653</v>
      </c>
      <c r="G61" s="465" t="s">
        <v>702</v>
      </c>
      <c r="H61" s="465" t="s">
        <v>703</v>
      </c>
      <c r="I61" s="468">
        <v>0.47999998927116394</v>
      </c>
      <c r="J61" s="468">
        <v>3800</v>
      </c>
      <c r="K61" s="469">
        <v>1824</v>
      </c>
    </row>
    <row r="62" spans="1:11" ht="14.4" customHeight="1" x14ac:dyDescent="0.3">
      <c r="A62" s="463" t="s">
        <v>431</v>
      </c>
      <c r="B62" s="464" t="s">
        <v>432</v>
      </c>
      <c r="C62" s="465" t="s">
        <v>440</v>
      </c>
      <c r="D62" s="466" t="s">
        <v>441</v>
      </c>
      <c r="E62" s="465" t="s">
        <v>652</v>
      </c>
      <c r="F62" s="466" t="s">
        <v>653</v>
      </c>
      <c r="G62" s="465" t="s">
        <v>704</v>
      </c>
      <c r="H62" s="465" t="s">
        <v>705</v>
      </c>
      <c r="I62" s="468">
        <v>0.67000001668930054</v>
      </c>
      <c r="J62" s="468">
        <v>7200</v>
      </c>
      <c r="K62" s="469">
        <v>4824</v>
      </c>
    </row>
    <row r="63" spans="1:11" ht="14.4" customHeight="1" x14ac:dyDescent="0.3">
      <c r="A63" s="463" t="s">
        <v>431</v>
      </c>
      <c r="B63" s="464" t="s">
        <v>432</v>
      </c>
      <c r="C63" s="465" t="s">
        <v>440</v>
      </c>
      <c r="D63" s="466" t="s">
        <v>441</v>
      </c>
      <c r="E63" s="465" t="s">
        <v>652</v>
      </c>
      <c r="F63" s="466" t="s">
        <v>653</v>
      </c>
      <c r="G63" s="465" t="s">
        <v>706</v>
      </c>
      <c r="H63" s="465" t="s">
        <v>707</v>
      </c>
      <c r="I63" s="468">
        <v>6.309999942779541</v>
      </c>
      <c r="J63" s="468">
        <v>400</v>
      </c>
      <c r="K63" s="469">
        <v>2524.679931640625</v>
      </c>
    </row>
    <row r="64" spans="1:11" ht="14.4" customHeight="1" x14ac:dyDescent="0.3">
      <c r="A64" s="463" t="s">
        <v>431</v>
      </c>
      <c r="B64" s="464" t="s">
        <v>432</v>
      </c>
      <c r="C64" s="465" t="s">
        <v>440</v>
      </c>
      <c r="D64" s="466" t="s">
        <v>441</v>
      </c>
      <c r="E64" s="465" t="s">
        <v>652</v>
      </c>
      <c r="F64" s="466" t="s">
        <v>653</v>
      </c>
      <c r="G64" s="465" t="s">
        <v>708</v>
      </c>
      <c r="H64" s="465" t="s">
        <v>709</v>
      </c>
      <c r="I64" s="468">
        <v>42.349998474121094</v>
      </c>
      <c r="J64" s="468">
        <v>1</v>
      </c>
      <c r="K64" s="469">
        <v>42.349998474121094</v>
      </c>
    </row>
    <row r="65" spans="1:11" ht="14.4" customHeight="1" x14ac:dyDescent="0.3">
      <c r="A65" s="463" t="s">
        <v>431</v>
      </c>
      <c r="B65" s="464" t="s">
        <v>432</v>
      </c>
      <c r="C65" s="465" t="s">
        <v>440</v>
      </c>
      <c r="D65" s="466" t="s">
        <v>441</v>
      </c>
      <c r="E65" s="465" t="s">
        <v>652</v>
      </c>
      <c r="F65" s="466" t="s">
        <v>653</v>
      </c>
      <c r="G65" s="465" t="s">
        <v>710</v>
      </c>
      <c r="H65" s="465" t="s">
        <v>711</v>
      </c>
      <c r="I65" s="468">
        <v>173.63999938964844</v>
      </c>
      <c r="J65" s="468">
        <v>20</v>
      </c>
      <c r="K65" s="469">
        <v>3472.75</v>
      </c>
    </row>
    <row r="66" spans="1:11" ht="14.4" customHeight="1" x14ac:dyDescent="0.3">
      <c r="A66" s="463" t="s">
        <v>431</v>
      </c>
      <c r="B66" s="464" t="s">
        <v>432</v>
      </c>
      <c r="C66" s="465" t="s">
        <v>440</v>
      </c>
      <c r="D66" s="466" t="s">
        <v>441</v>
      </c>
      <c r="E66" s="465" t="s">
        <v>652</v>
      </c>
      <c r="F66" s="466" t="s">
        <v>653</v>
      </c>
      <c r="G66" s="465" t="s">
        <v>712</v>
      </c>
      <c r="H66" s="465" t="s">
        <v>713</v>
      </c>
      <c r="I66" s="468">
        <v>21.234999656677246</v>
      </c>
      <c r="J66" s="468">
        <v>100</v>
      </c>
      <c r="K66" s="469">
        <v>2123.5</v>
      </c>
    </row>
    <row r="67" spans="1:11" ht="14.4" customHeight="1" x14ac:dyDescent="0.3">
      <c r="A67" s="463" t="s">
        <v>431</v>
      </c>
      <c r="B67" s="464" t="s">
        <v>432</v>
      </c>
      <c r="C67" s="465" t="s">
        <v>440</v>
      </c>
      <c r="D67" s="466" t="s">
        <v>441</v>
      </c>
      <c r="E67" s="465" t="s">
        <v>652</v>
      </c>
      <c r="F67" s="466" t="s">
        <v>653</v>
      </c>
      <c r="G67" s="465" t="s">
        <v>712</v>
      </c>
      <c r="H67" s="465" t="s">
        <v>714</v>
      </c>
      <c r="I67" s="468">
        <v>21.239999771118164</v>
      </c>
      <c r="J67" s="468">
        <v>50</v>
      </c>
      <c r="K67" s="469">
        <v>1062</v>
      </c>
    </row>
    <row r="68" spans="1:11" ht="14.4" customHeight="1" x14ac:dyDescent="0.3">
      <c r="A68" s="463" t="s">
        <v>431</v>
      </c>
      <c r="B68" s="464" t="s">
        <v>432</v>
      </c>
      <c r="C68" s="465" t="s">
        <v>440</v>
      </c>
      <c r="D68" s="466" t="s">
        <v>441</v>
      </c>
      <c r="E68" s="465" t="s">
        <v>715</v>
      </c>
      <c r="F68" s="466" t="s">
        <v>716</v>
      </c>
      <c r="G68" s="465" t="s">
        <v>717</v>
      </c>
      <c r="H68" s="465" t="s">
        <v>718</v>
      </c>
      <c r="I68" s="468">
        <v>26.569999694824219</v>
      </c>
      <c r="J68" s="468">
        <v>36</v>
      </c>
      <c r="K68" s="469">
        <v>956.34002685546875</v>
      </c>
    </row>
    <row r="69" spans="1:11" ht="14.4" customHeight="1" x14ac:dyDescent="0.3">
      <c r="A69" s="463" t="s">
        <v>431</v>
      </c>
      <c r="B69" s="464" t="s">
        <v>432</v>
      </c>
      <c r="C69" s="465" t="s">
        <v>440</v>
      </c>
      <c r="D69" s="466" t="s">
        <v>441</v>
      </c>
      <c r="E69" s="465" t="s">
        <v>715</v>
      </c>
      <c r="F69" s="466" t="s">
        <v>716</v>
      </c>
      <c r="G69" s="465" t="s">
        <v>719</v>
      </c>
      <c r="H69" s="465" t="s">
        <v>720</v>
      </c>
      <c r="I69" s="468">
        <v>86.669998168945313</v>
      </c>
      <c r="J69" s="468">
        <v>24</v>
      </c>
      <c r="K69" s="469">
        <v>2080</v>
      </c>
    </row>
    <row r="70" spans="1:11" ht="14.4" customHeight="1" x14ac:dyDescent="0.3">
      <c r="A70" s="463" t="s">
        <v>431</v>
      </c>
      <c r="B70" s="464" t="s">
        <v>432</v>
      </c>
      <c r="C70" s="465" t="s">
        <v>440</v>
      </c>
      <c r="D70" s="466" t="s">
        <v>441</v>
      </c>
      <c r="E70" s="465" t="s">
        <v>715</v>
      </c>
      <c r="F70" s="466" t="s">
        <v>716</v>
      </c>
      <c r="G70" s="465" t="s">
        <v>721</v>
      </c>
      <c r="H70" s="465" t="s">
        <v>722</v>
      </c>
      <c r="I70" s="468">
        <v>67.419998168945313</v>
      </c>
      <c r="J70" s="468">
        <v>72</v>
      </c>
      <c r="K70" s="469">
        <v>4854.3299560546875</v>
      </c>
    </row>
    <row r="71" spans="1:11" ht="14.4" customHeight="1" x14ac:dyDescent="0.3">
      <c r="A71" s="463" t="s">
        <v>431</v>
      </c>
      <c r="B71" s="464" t="s">
        <v>432</v>
      </c>
      <c r="C71" s="465" t="s">
        <v>440</v>
      </c>
      <c r="D71" s="466" t="s">
        <v>441</v>
      </c>
      <c r="E71" s="465" t="s">
        <v>715</v>
      </c>
      <c r="F71" s="466" t="s">
        <v>716</v>
      </c>
      <c r="G71" s="465" t="s">
        <v>723</v>
      </c>
      <c r="H71" s="465" t="s">
        <v>724</v>
      </c>
      <c r="I71" s="468">
        <v>65.400001525878906</v>
      </c>
      <c r="J71" s="468">
        <v>24</v>
      </c>
      <c r="K71" s="469">
        <v>1569.550048828125</v>
      </c>
    </row>
    <row r="72" spans="1:11" ht="14.4" customHeight="1" x14ac:dyDescent="0.3">
      <c r="A72" s="463" t="s">
        <v>431</v>
      </c>
      <c r="B72" s="464" t="s">
        <v>432</v>
      </c>
      <c r="C72" s="465" t="s">
        <v>440</v>
      </c>
      <c r="D72" s="466" t="s">
        <v>441</v>
      </c>
      <c r="E72" s="465" t="s">
        <v>715</v>
      </c>
      <c r="F72" s="466" t="s">
        <v>716</v>
      </c>
      <c r="G72" s="465" t="s">
        <v>725</v>
      </c>
      <c r="H72" s="465" t="s">
        <v>726</v>
      </c>
      <c r="I72" s="468">
        <v>74.160003662109375</v>
      </c>
      <c r="J72" s="468">
        <v>36</v>
      </c>
      <c r="K72" s="469">
        <v>2669.610107421875</v>
      </c>
    </row>
    <row r="73" spans="1:11" ht="14.4" customHeight="1" x14ac:dyDescent="0.3">
      <c r="A73" s="463" t="s">
        <v>431</v>
      </c>
      <c r="B73" s="464" t="s">
        <v>432</v>
      </c>
      <c r="C73" s="465" t="s">
        <v>440</v>
      </c>
      <c r="D73" s="466" t="s">
        <v>441</v>
      </c>
      <c r="E73" s="465" t="s">
        <v>715</v>
      </c>
      <c r="F73" s="466" t="s">
        <v>716</v>
      </c>
      <c r="G73" s="465" t="s">
        <v>727</v>
      </c>
      <c r="H73" s="465" t="s">
        <v>728</v>
      </c>
      <c r="I73" s="468">
        <v>72.69000244140625</v>
      </c>
      <c r="J73" s="468">
        <v>72</v>
      </c>
      <c r="K73" s="469">
        <v>5233.670166015625</v>
      </c>
    </row>
    <row r="74" spans="1:11" ht="14.4" customHeight="1" x14ac:dyDescent="0.3">
      <c r="A74" s="463" t="s">
        <v>431</v>
      </c>
      <c r="B74" s="464" t="s">
        <v>432</v>
      </c>
      <c r="C74" s="465" t="s">
        <v>440</v>
      </c>
      <c r="D74" s="466" t="s">
        <v>441</v>
      </c>
      <c r="E74" s="465" t="s">
        <v>715</v>
      </c>
      <c r="F74" s="466" t="s">
        <v>716</v>
      </c>
      <c r="G74" s="465" t="s">
        <v>729</v>
      </c>
      <c r="H74" s="465" t="s">
        <v>730</v>
      </c>
      <c r="I74" s="468">
        <v>60.380001068115234</v>
      </c>
      <c r="J74" s="468">
        <v>24</v>
      </c>
      <c r="K74" s="469">
        <v>1449</v>
      </c>
    </row>
    <row r="75" spans="1:11" ht="14.4" customHeight="1" x14ac:dyDescent="0.3">
      <c r="A75" s="463" t="s">
        <v>431</v>
      </c>
      <c r="B75" s="464" t="s">
        <v>432</v>
      </c>
      <c r="C75" s="465" t="s">
        <v>440</v>
      </c>
      <c r="D75" s="466" t="s">
        <v>441</v>
      </c>
      <c r="E75" s="465" t="s">
        <v>715</v>
      </c>
      <c r="F75" s="466" t="s">
        <v>716</v>
      </c>
      <c r="G75" s="465" t="s">
        <v>731</v>
      </c>
      <c r="H75" s="465" t="s">
        <v>732</v>
      </c>
      <c r="I75" s="468">
        <v>60.380001068115234</v>
      </c>
      <c r="J75" s="468">
        <v>24</v>
      </c>
      <c r="K75" s="469">
        <v>1449</v>
      </c>
    </row>
    <row r="76" spans="1:11" ht="14.4" customHeight="1" x14ac:dyDescent="0.3">
      <c r="A76" s="463" t="s">
        <v>431</v>
      </c>
      <c r="B76" s="464" t="s">
        <v>432</v>
      </c>
      <c r="C76" s="465" t="s">
        <v>440</v>
      </c>
      <c r="D76" s="466" t="s">
        <v>441</v>
      </c>
      <c r="E76" s="465" t="s">
        <v>715</v>
      </c>
      <c r="F76" s="466" t="s">
        <v>716</v>
      </c>
      <c r="G76" s="465" t="s">
        <v>733</v>
      </c>
      <c r="H76" s="465" t="s">
        <v>734</v>
      </c>
      <c r="I76" s="468">
        <v>60.930000305175781</v>
      </c>
      <c r="J76" s="468">
        <v>72</v>
      </c>
      <c r="K76" s="469">
        <v>4386.7998046875</v>
      </c>
    </row>
    <row r="77" spans="1:11" ht="14.4" customHeight="1" x14ac:dyDescent="0.3">
      <c r="A77" s="463" t="s">
        <v>431</v>
      </c>
      <c r="B77" s="464" t="s">
        <v>432</v>
      </c>
      <c r="C77" s="465" t="s">
        <v>440</v>
      </c>
      <c r="D77" s="466" t="s">
        <v>441</v>
      </c>
      <c r="E77" s="465" t="s">
        <v>715</v>
      </c>
      <c r="F77" s="466" t="s">
        <v>716</v>
      </c>
      <c r="G77" s="465" t="s">
        <v>735</v>
      </c>
      <c r="H77" s="465" t="s">
        <v>736</v>
      </c>
      <c r="I77" s="468">
        <v>91.889999389648438</v>
      </c>
      <c r="J77" s="468">
        <v>180</v>
      </c>
      <c r="K77" s="469">
        <v>16539.300537109375</v>
      </c>
    </row>
    <row r="78" spans="1:11" ht="14.4" customHeight="1" x14ac:dyDescent="0.3">
      <c r="A78" s="463" t="s">
        <v>431</v>
      </c>
      <c r="B78" s="464" t="s">
        <v>432</v>
      </c>
      <c r="C78" s="465" t="s">
        <v>440</v>
      </c>
      <c r="D78" s="466" t="s">
        <v>441</v>
      </c>
      <c r="E78" s="465" t="s">
        <v>715</v>
      </c>
      <c r="F78" s="466" t="s">
        <v>716</v>
      </c>
      <c r="G78" s="465" t="s">
        <v>737</v>
      </c>
      <c r="H78" s="465" t="s">
        <v>738</v>
      </c>
      <c r="I78" s="468">
        <v>44.439998626708984</v>
      </c>
      <c r="J78" s="468">
        <v>72</v>
      </c>
      <c r="K78" s="469">
        <v>3199.989990234375</v>
      </c>
    </row>
    <row r="79" spans="1:11" ht="14.4" customHeight="1" x14ac:dyDescent="0.3">
      <c r="A79" s="463" t="s">
        <v>431</v>
      </c>
      <c r="B79" s="464" t="s">
        <v>432</v>
      </c>
      <c r="C79" s="465" t="s">
        <v>440</v>
      </c>
      <c r="D79" s="466" t="s">
        <v>441</v>
      </c>
      <c r="E79" s="465" t="s">
        <v>715</v>
      </c>
      <c r="F79" s="466" t="s">
        <v>716</v>
      </c>
      <c r="G79" s="465" t="s">
        <v>739</v>
      </c>
      <c r="H79" s="465" t="s">
        <v>740</v>
      </c>
      <c r="I79" s="468">
        <v>42.099998474121094</v>
      </c>
      <c r="J79" s="468">
        <v>108</v>
      </c>
      <c r="K79" s="469">
        <v>4547.099853515625</v>
      </c>
    </row>
    <row r="80" spans="1:11" ht="14.4" customHeight="1" x14ac:dyDescent="0.3">
      <c r="A80" s="463" t="s">
        <v>431</v>
      </c>
      <c r="B80" s="464" t="s">
        <v>432</v>
      </c>
      <c r="C80" s="465" t="s">
        <v>440</v>
      </c>
      <c r="D80" s="466" t="s">
        <v>441</v>
      </c>
      <c r="E80" s="465" t="s">
        <v>715</v>
      </c>
      <c r="F80" s="466" t="s">
        <v>716</v>
      </c>
      <c r="G80" s="465" t="s">
        <v>741</v>
      </c>
      <c r="H80" s="465" t="s">
        <v>742</v>
      </c>
      <c r="I80" s="468">
        <v>41.290000915527344</v>
      </c>
      <c r="J80" s="468">
        <v>72</v>
      </c>
      <c r="K80" s="469">
        <v>2972.760009765625</v>
      </c>
    </row>
    <row r="81" spans="1:11" ht="14.4" customHeight="1" x14ac:dyDescent="0.3">
      <c r="A81" s="463" t="s">
        <v>431</v>
      </c>
      <c r="B81" s="464" t="s">
        <v>432</v>
      </c>
      <c r="C81" s="465" t="s">
        <v>440</v>
      </c>
      <c r="D81" s="466" t="s">
        <v>441</v>
      </c>
      <c r="E81" s="465" t="s">
        <v>715</v>
      </c>
      <c r="F81" s="466" t="s">
        <v>716</v>
      </c>
      <c r="G81" s="465" t="s">
        <v>743</v>
      </c>
      <c r="H81" s="465" t="s">
        <v>744</v>
      </c>
      <c r="I81" s="468">
        <v>40.200000762939453</v>
      </c>
      <c r="J81" s="468">
        <v>180</v>
      </c>
      <c r="K81" s="469">
        <v>7235.8001708984375</v>
      </c>
    </row>
    <row r="82" spans="1:11" ht="14.4" customHeight="1" x14ac:dyDescent="0.3">
      <c r="A82" s="463" t="s">
        <v>431</v>
      </c>
      <c r="B82" s="464" t="s">
        <v>432</v>
      </c>
      <c r="C82" s="465" t="s">
        <v>440</v>
      </c>
      <c r="D82" s="466" t="s">
        <v>441</v>
      </c>
      <c r="E82" s="465" t="s">
        <v>715</v>
      </c>
      <c r="F82" s="466" t="s">
        <v>716</v>
      </c>
      <c r="G82" s="465" t="s">
        <v>745</v>
      </c>
      <c r="H82" s="465" t="s">
        <v>746</v>
      </c>
      <c r="I82" s="468">
        <v>32.610000610351562</v>
      </c>
      <c r="J82" s="468">
        <v>72</v>
      </c>
      <c r="K82" s="469">
        <v>2347.6201171875</v>
      </c>
    </row>
    <row r="83" spans="1:11" ht="14.4" customHeight="1" x14ac:dyDescent="0.3">
      <c r="A83" s="463" t="s">
        <v>431</v>
      </c>
      <c r="B83" s="464" t="s">
        <v>432</v>
      </c>
      <c r="C83" s="465" t="s">
        <v>440</v>
      </c>
      <c r="D83" s="466" t="s">
        <v>441</v>
      </c>
      <c r="E83" s="465" t="s">
        <v>747</v>
      </c>
      <c r="F83" s="466" t="s">
        <v>748</v>
      </c>
      <c r="G83" s="465" t="s">
        <v>749</v>
      </c>
      <c r="H83" s="465" t="s">
        <v>750</v>
      </c>
      <c r="I83" s="468">
        <v>17.100000381469727</v>
      </c>
      <c r="J83" s="468">
        <v>20</v>
      </c>
      <c r="K83" s="469">
        <v>342</v>
      </c>
    </row>
    <row r="84" spans="1:11" ht="14.4" customHeight="1" x14ac:dyDescent="0.3">
      <c r="A84" s="463" t="s">
        <v>431</v>
      </c>
      <c r="B84" s="464" t="s">
        <v>432</v>
      </c>
      <c r="C84" s="465" t="s">
        <v>440</v>
      </c>
      <c r="D84" s="466" t="s">
        <v>441</v>
      </c>
      <c r="E84" s="465" t="s">
        <v>747</v>
      </c>
      <c r="F84" s="466" t="s">
        <v>748</v>
      </c>
      <c r="G84" s="465" t="s">
        <v>751</v>
      </c>
      <c r="H84" s="465" t="s">
        <v>752</v>
      </c>
      <c r="I84" s="468">
        <v>17.100000381469727</v>
      </c>
      <c r="J84" s="468">
        <v>20</v>
      </c>
      <c r="K84" s="469">
        <v>342</v>
      </c>
    </row>
    <row r="85" spans="1:11" ht="14.4" customHeight="1" x14ac:dyDescent="0.3">
      <c r="A85" s="463" t="s">
        <v>431</v>
      </c>
      <c r="B85" s="464" t="s">
        <v>432</v>
      </c>
      <c r="C85" s="465" t="s">
        <v>440</v>
      </c>
      <c r="D85" s="466" t="s">
        <v>441</v>
      </c>
      <c r="E85" s="465" t="s">
        <v>747</v>
      </c>
      <c r="F85" s="466" t="s">
        <v>748</v>
      </c>
      <c r="G85" s="465" t="s">
        <v>753</v>
      </c>
      <c r="H85" s="465" t="s">
        <v>754</v>
      </c>
      <c r="I85" s="468">
        <v>0.30250000953674316</v>
      </c>
      <c r="J85" s="468">
        <v>1600</v>
      </c>
      <c r="K85" s="469">
        <v>486</v>
      </c>
    </row>
    <row r="86" spans="1:11" ht="14.4" customHeight="1" x14ac:dyDescent="0.3">
      <c r="A86" s="463" t="s">
        <v>431</v>
      </c>
      <c r="B86" s="464" t="s">
        <v>432</v>
      </c>
      <c r="C86" s="465" t="s">
        <v>440</v>
      </c>
      <c r="D86" s="466" t="s">
        <v>441</v>
      </c>
      <c r="E86" s="465" t="s">
        <v>747</v>
      </c>
      <c r="F86" s="466" t="s">
        <v>748</v>
      </c>
      <c r="G86" s="465" t="s">
        <v>755</v>
      </c>
      <c r="H86" s="465" t="s">
        <v>756</v>
      </c>
      <c r="I86" s="468">
        <v>0.30285715205328806</v>
      </c>
      <c r="J86" s="468">
        <v>3500</v>
      </c>
      <c r="K86" s="469">
        <v>1060</v>
      </c>
    </row>
    <row r="87" spans="1:11" ht="14.4" customHeight="1" x14ac:dyDescent="0.3">
      <c r="A87" s="463" t="s">
        <v>431</v>
      </c>
      <c r="B87" s="464" t="s">
        <v>432</v>
      </c>
      <c r="C87" s="465" t="s">
        <v>440</v>
      </c>
      <c r="D87" s="466" t="s">
        <v>441</v>
      </c>
      <c r="E87" s="465" t="s">
        <v>747</v>
      </c>
      <c r="F87" s="466" t="s">
        <v>748</v>
      </c>
      <c r="G87" s="465" t="s">
        <v>757</v>
      </c>
      <c r="H87" s="465" t="s">
        <v>758</v>
      </c>
      <c r="I87" s="468">
        <v>3.1700000762939453</v>
      </c>
      <c r="J87" s="468">
        <v>100</v>
      </c>
      <c r="K87" s="469">
        <v>316.79998779296875</v>
      </c>
    </row>
    <row r="88" spans="1:11" ht="14.4" customHeight="1" x14ac:dyDescent="0.3">
      <c r="A88" s="463" t="s">
        <v>431</v>
      </c>
      <c r="B88" s="464" t="s">
        <v>432</v>
      </c>
      <c r="C88" s="465" t="s">
        <v>440</v>
      </c>
      <c r="D88" s="466" t="s">
        <v>441</v>
      </c>
      <c r="E88" s="465" t="s">
        <v>747</v>
      </c>
      <c r="F88" s="466" t="s">
        <v>748</v>
      </c>
      <c r="G88" s="465" t="s">
        <v>759</v>
      </c>
      <c r="H88" s="465" t="s">
        <v>760</v>
      </c>
      <c r="I88" s="468">
        <v>3.1700000762939453</v>
      </c>
      <c r="J88" s="468">
        <v>200</v>
      </c>
      <c r="K88" s="469">
        <v>633.4000244140625</v>
      </c>
    </row>
    <row r="89" spans="1:11" ht="14.4" customHeight="1" x14ac:dyDescent="0.3">
      <c r="A89" s="463" t="s">
        <v>431</v>
      </c>
      <c r="B89" s="464" t="s">
        <v>432</v>
      </c>
      <c r="C89" s="465" t="s">
        <v>440</v>
      </c>
      <c r="D89" s="466" t="s">
        <v>441</v>
      </c>
      <c r="E89" s="465" t="s">
        <v>747</v>
      </c>
      <c r="F89" s="466" t="s">
        <v>748</v>
      </c>
      <c r="G89" s="465" t="s">
        <v>761</v>
      </c>
      <c r="H89" s="465" t="s">
        <v>762</v>
      </c>
      <c r="I89" s="468">
        <v>0.61000000579016544</v>
      </c>
      <c r="J89" s="468">
        <v>4600</v>
      </c>
      <c r="K89" s="469">
        <v>3035</v>
      </c>
    </row>
    <row r="90" spans="1:11" ht="14.4" customHeight="1" x14ac:dyDescent="0.3">
      <c r="A90" s="463" t="s">
        <v>431</v>
      </c>
      <c r="B90" s="464" t="s">
        <v>432</v>
      </c>
      <c r="C90" s="465" t="s">
        <v>440</v>
      </c>
      <c r="D90" s="466" t="s">
        <v>441</v>
      </c>
      <c r="E90" s="465" t="s">
        <v>763</v>
      </c>
      <c r="F90" s="466" t="s">
        <v>764</v>
      </c>
      <c r="G90" s="465" t="s">
        <v>765</v>
      </c>
      <c r="H90" s="465" t="s">
        <v>766</v>
      </c>
      <c r="I90" s="468">
        <v>1.2200000286102295</v>
      </c>
      <c r="J90" s="468">
        <v>4000</v>
      </c>
      <c r="K90" s="469">
        <v>4876.3099365234375</v>
      </c>
    </row>
    <row r="91" spans="1:11" ht="14.4" customHeight="1" x14ac:dyDescent="0.3">
      <c r="A91" s="463" t="s">
        <v>431</v>
      </c>
      <c r="B91" s="464" t="s">
        <v>432</v>
      </c>
      <c r="C91" s="465" t="s">
        <v>440</v>
      </c>
      <c r="D91" s="466" t="s">
        <v>441</v>
      </c>
      <c r="E91" s="465" t="s">
        <v>763</v>
      </c>
      <c r="F91" s="466" t="s">
        <v>764</v>
      </c>
      <c r="G91" s="465" t="s">
        <v>767</v>
      </c>
      <c r="H91" s="465" t="s">
        <v>768</v>
      </c>
      <c r="I91" s="468">
        <v>0.93999999761581421</v>
      </c>
      <c r="J91" s="468">
        <v>2000</v>
      </c>
      <c r="K91" s="469">
        <v>1875.5</v>
      </c>
    </row>
    <row r="92" spans="1:11" ht="14.4" customHeight="1" x14ac:dyDescent="0.3">
      <c r="A92" s="463" t="s">
        <v>431</v>
      </c>
      <c r="B92" s="464" t="s">
        <v>432</v>
      </c>
      <c r="C92" s="465" t="s">
        <v>440</v>
      </c>
      <c r="D92" s="466" t="s">
        <v>441</v>
      </c>
      <c r="E92" s="465" t="s">
        <v>763</v>
      </c>
      <c r="F92" s="466" t="s">
        <v>764</v>
      </c>
      <c r="G92" s="465" t="s">
        <v>769</v>
      </c>
      <c r="H92" s="465" t="s">
        <v>770</v>
      </c>
      <c r="I92" s="468">
        <v>0.81000000238418579</v>
      </c>
      <c r="J92" s="468">
        <v>2000</v>
      </c>
      <c r="K92" s="469">
        <v>1614.0400390625</v>
      </c>
    </row>
    <row r="93" spans="1:11" ht="14.4" customHeight="1" x14ac:dyDescent="0.3">
      <c r="A93" s="463" t="s">
        <v>431</v>
      </c>
      <c r="B93" s="464" t="s">
        <v>432</v>
      </c>
      <c r="C93" s="465" t="s">
        <v>440</v>
      </c>
      <c r="D93" s="466" t="s">
        <v>441</v>
      </c>
      <c r="E93" s="465" t="s">
        <v>763</v>
      </c>
      <c r="F93" s="466" t="s">
        <v>764</v>
      </c>
      <c r="G93" s="465" t="s">
        <v>771</v>
      </c>
      <c r="H93" s="465" t="s">
        <v>772</v>
      </c>
      <c r="I93" s="468">
        <v>0.81999999284744263</v>
      </c>
      <c r="J93" s="468">
        <v>1000</v>
      </c>
      <c r="K93" s="469">
        <v>822.79998779296875</v>
      </c>
    </row>
    <row r="94" spans="1:11" ht="14.4" customHeight="1" x14ac:dyDescent="0.3">
      <c r="A94" s="463" t="s">
        <v>431</v>
      </c>
      <c r="B94" s="464" t="s">
        <v>432</v>
      </c>
      <c r="C94" s="465" t="s">
        <v>440</v>
      </c>
      <c r="D94" s="466" t="s">
        <v>441</v>
      </c>
      <c r="E94" s="465" t="s">
        <v>763</v>
      </c>
      <c r="F94" s="466" t="s">
        <v>764</v>
      </c>
      <c r="G94" s="465" t="s">
        <v>773</v>
      </c>
      <c r="H94" s="465" t="s">
        <v>774</v>
      </c>
      <c r="I94" s="468">
        <v>0.81999999284744263</v>
      </c>
      <c r="J94" s="468">
        <v>5000</v>
      </c>
      <c r="K94" s="469">
        <v>4113.9100341796875</v>
      </c>
    </row>
    <row r="95" spans="1:11" ht="14.4" customHeight="1" x14ac:dyDescent="0.3">
      <c r="A95" s="463" t="s">
        <v>431</v>
      </c>
      <c r="B95" s="464" t="s">
        <v>432</v>
      </c>
      <c r="C95" s="465" t="s">
        <v>440</v>
      </c>
      <c r="D95" s="466" t="s">
        <v>441</v>
      </c>
      <c r="E95" s="465" t="s">
        <v>763</v>
      </c>
      <c r="F95" s="466" t="s">
        <v>764</v>
      </c>
      <c r="G95" s="465" t="s">
        <v>767</v>
      </c>
      <c r="H95" s="465" t="s">
        <v>775</v>
      </c>
      <c r="I95" s="468">
        <v>0.93999999761581421</v>
      </c>
      <c r="J95" s="468">
        <v>1000</v>
      </c>
      <c r="K95" s="469">
        <v>937.8499755859375</v>
      </c>
    </row>
    <row r="96" spans="1:11" ht="14.4" customHeight="1" x14ac:dyDescent="0.3">
      <c r="A96" s="463" t="s">
        <v>431</v>
      </c>
      <c r="B96" s="464" t="s">
        <v>432</v>
      </c>
      <c r="C96" s="465" t="s">
        <v>440</v>
      </c>
      <c r="D96" s="466" t="s">
        <v>441</v>
      </c>
      <c r="E96" s="465" t="s">
        <v>763</v>
      </c>
      <c r="F96" s="466" t="s">
        <v>764</v>
      </c>
      <c r="G96" s="465" t="s">
        <v>776</v>
      </c>
      <c r="H96" s="465" t="s">
        <v>777</v>
      </c>
      <c r="I96" s="468">
        <v>1.3300000429153442</v>
      </c>
      <c r="J96" s="468">
        <v>1000</v>
      </c>
      <c r="K96" s="469">
        <v>1331</v>
      </c>
    </row>
    <row r="97" spans="1:11" ht="14.4" customHeight="1" x14ac:dyDescent="0.3">
      <c r="A97" s="463" t="s">
        <v>431</v>
      </c>
      <c r="B97" s="464" t="s">
        <v>432</v>
      </c>
      <c r="C97" s="465" t="s">
        <v>440</v>
      </c>
      <c r="D97" s="466" t="s">
        <v>441</v>
      </c>
      <c r="E97" s="465" t="s">
        <v>763</v>
      </c>
      <c r="F97" s="466" t="s">
        <v>764</v>
      </c>
      <c r="G97" s="465" t="s">
        <v>778</v>
      </c>
      <c r="H97" s="465" t="s">
        <v>779</v>
      </c>
      <c r="I97" s="468">
        <v>0.68999999761581421</v>
      </c>
      <c r="J97" s="468">
        <v>22000</v>
      </c>
      <c r="K97" s="469">
        <v>15180</v>
      </c>
    </row>
    <row r="98" spans="1:11" ht="14.4" customHeight="1" x14ac:dyDescent="0.3">
      <c r="A98" s="463" t="s">
        <v>431</v>
      </c>
      <c r="B98" s="464" t="s">
        <v>432</v>
      </c>
      <c r="C98" s="465" t="s">
        <v>440</v>
      </c>
      <c r="D98" s="466" t="s">
        <v>441</v>
      </c>
      <c r="E98" s="465" t="s">
        <v>763</v>
      </c>
      <c r="F98" s="466" t="s">
        <v>764</v>
      </c>
      <c r="G98" s="465" t="s">
        <v>780</v>
      </c>
      <c r="H98" s="465" t="s">
        <v>781</v>
      </c>
      <c r="I98" s="468">
        <v>0.68999999761581421</v>
      </c>
      <c r="J98" s="468">
        <v>47000</v>
      </c>
      <c r="K98" s="469">
        <v>32430</v>
      </c>
    </row>
    <row r="99" spans="1:11" ht="14.4" customHeight="1" x14ac:dyDescent="0.3">
      <c r="A99" s="463" t="s">
        <v>431</v>
      </c>
      <c r="B99" s="464" t="s">
        <v>432</v>
      </c>
      <c r="C99" s="465" t="s">
        <v>440</v>
      </c>
      <c r="D99" s="466" t="s">
        <v>441</v>
      </c>
      <c r="E99" s="465" t="s">
        <v>763</v>
      </c>
      <c r="F99" s="466" t="s">
        <v>764</v>
      </c>
      <c r="G99" s="465" t="s">
        <v>782</v>
      </c>
      <c r="H99" s="465" t="s">
        <v>783</v>
      </c>
      <c r="I99" s="468">
        <v>0.68999999761581421</v>
      </c>
      <c r="J99" s="468">
        <v>44000</v>
      </c>
      <c r="K99" s="469">
        <v>30360</v>
      </c>
    </row>
    <row r="100" spans="1:11" ht="14.4" customHeight="1" x14ac:dyDescent="0.3">
      <c r="A100" s="463" t="s">
        <v>431</v>
      </c>
      <c r="B100" s="464" t="s">
        <v>432</v>
      </c>
      <c r="C100" s="465" t="s">
        <v>440</v>
      </c>
      <c r="D100" s="466" t="s">
        <v>441</v>
      </c>
      <c r="E100" s="465" t="s">
        <v>763</v>
      </c>
      <c r="F100" s="466" t="s">
        <v>764</v>
      </c>
      <c r="G100" s="465" t="s">
        <v>784</v>
      </c>
      <c r="H100" s="465" t="s">
        <v>785</v>
      </c>
      <c r="I100" s="468">
        <v>0.68999999761581421</v>
      </c>
      <c r="J100" s="468">
        <v>1080</v>
      </c>
      <c r="K100" s="469">
        <v>745.19998168945312</v>
      </c>
    </row>
    <row r="101" spans="1:11" ht="14.4" customHeight="1" x14ac:dyDescent="0.3">
      <c r="A101" s="463" t="s">
        <v>431</v>
      </c>
      <c r="B101" s="464" t="s">
        <v>432</v>
      </c>
      <c r="C101" s="465" t="s">
        <v>440</v>
      </c>
      <c r="D101" s="466" t="s">
        <v>441</v>
      </c>
      <c r="E101" s="465" t="s">
        <v>763</v>
      </c>
      <c r="F101" s="466" t="s">
        <v>764</v>
      </c>
      <c r="G101" s="465" t="s">
        <v>786</v>
      </c>
      <c r="H101" s="465" t="s">
        <v>787</v>
      </c>
      <c r="I101" s="468">
        <v>1.8999999761581421</v>
      </c>
      <c r="J101" s="468">
        <v>2400</v>
      </c>
      <c r="K101" s="469">
        <v>4559.2799072265625</v>
      </c>
    </row>
    <row r="102" spans="1:11" ht="14.4" customHeight="1" x14ac:dyDescent="0.3">
      <c r="A102" s="463" t="s">
        <v>431</v>
      </c>
      <c r="B102" s="464" t="s">
        <v>432</v>
      </c>
      <c r="C102" s="465" t="s">
        <v>440</v>
      </c>
      <c r="D102" s="466" t="s">
        <v>441</v>
      </c>
      <c r="E102" s="465" t="s">
        <v>763</v>
      </c>
      <c r="F102" s="466" t="s">
        <v>764</v>
      </c>
      <c r="G102" s="465" t="s">
        <v>788</v>
      </c>
      <c r="H102" s="465" t="s">
        <v>789</v>
      </c>
      <c r="I102" s="468">
        <v>11.149999618530273</v>
      </c>
      <c r="J102" s="468">
        <v>50</v>
      </c>
      <c r="K102" s="469">
        <v>557.5</v>
      </c>
    </row>
    <row r="103" spans="1:11" ht="14.4" customHeight="1" x14ac:dyDescent="0.3">
      <c r="A103" s="463" t="s">
        <v>431</v>
      </c>
      <c r="B103" s="464" t="s">
        <v>432</v>
      </c>
      <c r="C103" s="465" t="s">
        <v>440</v>
      </c>
      <c r="D103" s="466" t="s">
        <v>441</v>
      </c>
      <c r="E103" s="465" t="s">
        <v>763</v>
      </c>
      <c r="F103" s="466" t="s">
        <v>764</v>
      </c>
      <c r="G103" s="465" t="s">
        <v>790</v>
      </c>
      <c r="H103" s="465" t="s">
        <v>791</v>
      </c>
      <c r="I103" s="468">
        <v>9.4399995803833008</v>
      </c>
      <c r="J103" s="468">
        <v>50</v>
      </c>
      <c r="K103" s="469">
        <v>472</v>
      </c>
    </row>
    <row r="104" spans="1:11" ht="14.4" customHeight="1" x14ac:dyDescent="0.3">
      <c r="A104" s="463" t="s">
        <v>431</v>
      </c>
      <c r="B104" s="464" t="s">
        <v>432</v>
      </c>
      <c r="C104" s="465" t="s">
        <v>440</v>
      </c>
      <c r="D104" s="466" t="s">
        <v>441</v>
      </c>
      <c r="E104" s="465" t="s">
        <v>763</v>
      </c>
      <c r="F104" s="466" t="s">
        <v>764</v>
      </c>
      <c r="G104" s="465" t="s">
        <v>792</v>
      </c>
      <c r="H104" s="465" t="s">
        <v>793</v>
      </c>
      <c r="I104" s="468">
        <v>7.5</v>
      </c>
      <c r="J104" s="468">
        <v>100</v>
      </c>
      <c r="K104" s="469">
        <v>750</v>
      </c>
    </row>
    <row r="105" spans="1:11" ht="14.4" customHeight="1" x14ac:dyDescent="0.3">
      <c r="A105" s="463" t="s">
        <v>431</v>
      </c>
      <c r="B105" s="464" t="s">
        <v>432</v>
      </c>
      <c r="C105" s="465" t="s">
        <v>440</v>
      </c>
      <c r="D105" s="466" t="s">
        <v>441</v>
      </c>
      <c r="E105" s="465" t="s">
        <v>763</v>
      </c>
      <c r="F105" s="466" t="s">
        <v>764</v>
      </c>
      <c r="G105" s="465" t="s">
        <v>794</v>
      </c>
      <c r="H105" s="465" t="s">
        <v>795</v>
      </c>
      <c r="I105" s="468">
        <v>7.5</v>
      </c>
      <c r="J105" s="468">
        <v>100</v>
      </c>
      <c r="K105" s="469">
        <v>750</v>
      </c>
    </row>
    <row r="106" spans="1:11" ht="14.4" customHeight="1" x14ac:dyDescent="0.3">
      <c r="A106" s="463" t="s">
        <v>431</v>
      </c>
      <c r="B106" s="464" t="s">
        <v>432</v>
      </c>
      <c r="C106" s="465" t="s">
        <v>440</v>
      </c>
      <c r="D106" s="466" t="s">
        <v>441</v>
      </c>
      <c r="E106" s="465" t="s">
        <v>763</v>
      </c>
      <c r="F106" s="466" t="s">
        <v>764</v>
      </c>
      <c r="G106" s="465" t="s">
        <v>796</v>
      </c>
      <c r="H106" s="465" t="s">
        <v>797</v>
      </c>
      <c r="I106" s="468">
        <v>7.5100002288818359</v>
      </c>
      <c r="J106" s="468">
        <v>50</v>
      </c>
      <c r="K106" s="469">
        <v>375.5</v>
      </c>
    </row>
    <row r="107" spans="1:11" ht="14.4" customHeight="1" x14ac:dyDescent="0.3">
      <c r="A107" s="463" t="s">
        <v>431</v>
      </c>
      <c r="B107" s="464" t="s">
        <v>432</v>
      </c>
      <c r="C107" s="465" t="s">
        <v>440</v>
      </c>
      <c r="D107" s="466" t="s">
        <v>441</v>
      </c>
      <c r="E107" s="465" t="s">
        <v>763</v>
      </c>
      <c r="F107" s="466" t="s">
        <v>764</v>
      </c>
      <c r="G107" s="465" t="s">
        <v>798</v>
      </c>
      <c r="H107" s="465" t="s">
        <v>799</v>
      </c>
      <c r="I107" s="468">
        <v>7.5</v>
      </c>
      <c r="J107" s="468">
        <v>200</v>
      </c>
      <c r="K107" s="469">
        <v>1500</v>
      </c>
    </row>
    <row r="108" spans="1:11" ht="14.4" customHeight="1" x14ac:dyDescent="0.3">
      <c r="A108" s="463" t="s">
        <v>431</v>
      </c>
      <c r="B108" s="464" t="s">
        <v>432</v>
      </c>
      <c r="C108" s="465" t="s">
        <v>440</v>
      </c>
      <c r="D108" s="466" t="s">
        <v>441</v>
      </c>
      <c r="E108" s="465" t="s">
        <v>763</v>
      </c>
      <c r="F108" s="466" t="s">
        <v>764</v>
      </c>
      <c r="G108" s="465" t="s">
        <v>800</v>
      </c>
      <c r="H108" s="465" t="s">
        <v>801</v>
      </c>
      <c r="I108" s="468">
        <v>6.2399997711181641</v>
      </c>
      <c r="J108" s="468">
        <v>140</v>
      </c>
      <c r="K108" s="469">
        <v>873.5999755859375</v>
      </c>
    </row>
    <row r="109" spans="1:11" ht="14.4" customHeight="1" x14ac:dyDescent="0.3">
      <c r="A109" s="463" t="s">
        <v>431</v>
      </c>
      <c r="B109" s="464" t="s">
        <v>432</v>
      </c>
      <c r="C109" s="465" t="s">
        <v>440</v>
      </c>
      <c r="D109" s="466" t="s">
        <v>441</v>
      </c>
      <c r="E109" s="465" t="s">
        <v>763</v>
      </c>
      <c r="F109" s="466" t="s">
        <v>764</v>
      </c>
      <c r="G109" s="465" t="s">
        <v>802</v>
      </c>
      <c r="H109" s="465" t="s">
        <v>803</v>
      </c>
      <c r="I109" s="468">
        <v>6.2399997711181641</v>
      </c>
      <c r="J109" s="468">
        <v>140</v>
      </c>
      <c r="K109" s="469">
        <v>873.5999755859375</v>
      </c>
    </row>
    <row r="110" spans="1:11" ht="14.4" customHeight="1" x14ac:dyDescent="0.3">
      <c r="A110" s="463" t="s">
        <v>431</v>
      </c>
      <c r="B110" s="464" t="s">
        <v>432</v>
      </c>
      <c r="C110" s="465" t="s">
        <v>440</v>
      </c>
      <c r="D110" s="466" t="s">
        <v>441</v>
      </c>
      <c r="E110" s="465" t="s">
        <v>763</v>
      </c>
      <c r="F110" s="466" t="s">
        <v>764</v>
      </c>
      <c r="G110" s="465" t="s">
        <v>804</v>
      </c>
      <c r="H110" s="465" t="s">
        <v>805</v>
      </c>
      <c r="I110" s="468">
        <v>6.2399997711181641</v>
      </c>
      <c r="J110" s="468">
        <v>140</v>
      </c>
      <c r="K110" s="469">
        <v>873.5999755859375</v>
      </c>
    </row>
    <row r="111" spans="1:11" ht="14.4" customHeight="1" x14ac:dyDescent="0.3">
      <c r="A111" s="463" t="s">
        <v>431</v>
      </c>
      <c r="B111" s="464" t="s">
        <v>432</v>
      </c>
      <c r="C111" s="465" t="s">
        <v>440</v>
      </c>
      <c r="D111" s="466" t="s">
        <v>441</v>
      </c>
      <c r="E111" s="465" t="s">
        <v>763</v>
      </c>
      <c r="F111" s="466" t="s">
        <v>764</v>
      </c>
      <c r="G111" s="465" t="s">
        <v>806</v>
      </c>
      <c r="H111" s="465" t="s">
        <v>807</v>
      </c>
      <c r="I111" s="468">
        <v>0.74000000953674316</v>
      </c>
      <c r="J111" s="468">
        <v>300</v>
      </c>
      <c r="K111" s="469">
        <v>221.42999267578125</v>
      </c>
    </row>
    <row r="112" spans="1:11" ht="14.4" customHeight="1" x14ac:dyDescent="0.3">
      <c r="A112" s="463" t="s">
        <v>431</v>
      </c>
      <c r="B112" s="464" t="s">
        <v>432</v>
      </c>
      <c r="C112" s="465" t="s">
        <v>440</v>
      </c>
      <c r="D112" s="466" t="s">
        <v>441</v>
      </c>
      <c r="E112" s="465" t="s">
        <v>763</v>
      </c>
      <c r="F112" s="466" t="s">
        <v>764</v>
      </c>
      <c r="G112" s="465" t="s">
        <v>808</v>
      </c>
      <c r="H112" s="465" t="s">
        <v>809</v>
      </c>
      <c r="I112" s="468">
        <v>0.74000000953674316</v>
      </c>
      <c r="J112" s="468">
        <v>1000</v>
      </c>
      <c r="K112" s="469">
        <v>740</v>
      </c>
    </row>
    <row r="113" spans="1:11" ht="14.4" customHeight="1" x14ac:dyDescent="0.3">
      <c r="A113" s="463" t="s">
        <v>431</v>
      </c>
      <c r="B113" s="464" t="s">
        <v>432</v>
      </c>
      <c r="C113" s="465" t="s">
        <v>440</v>
      </c>
      <c r="D113" s="466" t="s">
        <v>441</v>
      </c>
      <c r="E113" s="465" t="s">
        <v>810</v>
      </c>
      <c r="F113" s="466" t="s">
        <v>811</v>
      </c>
      <c r="G113" s="465" t="s">
        <v>812</v>
      </c>
      <c r="H113" s="465" t="s">
        <v>813</v>
      </c>
      <c r="I113" s="468">
        <v>36.369998931884766</v>
      </c>
      <c r="J113" s="468">
        <v>1</v>
      </c>
      <c r="K113" s="469">
        <v>36.369998931884766</v>
      </c>
    </row>
    <row r="114" spans="1:11" ht="14.4" customHeight="1" x14ac:dyDescent="0.3">
      <c r="A114" s="463" t="s">
        <v>431</v>
      </c>
      <c r="B114" s="464" t="s">
        <v>432</v>
      </c>
      <c r="C114" s="465" t="s">
        <v>440</v>
      </c>
      <c r="D114" s="466" t="s">
        <v>441</v>
      </c>
      <c r="E114" s="465" t="s">
        <v>810</v>
      </c>
      <c r="F114" s="466" t="s">
        <v>811</v>
      </c>
      <c r="G114" s="465" t="s">
        <v>814</v>
      </c>
      <c r="H114" s="465" t="s">
        <v>815</v>
      </c>
      <c r="I114" s="468">
        <v>33.880001068115234</v>
      </c>
      <c r="J114" s="468">
        <v>4</v>
      </c>
      <c r="K114" s="469">
        <v>135.52000427246094</v>
      </c>
    </row>
    <row r="115" spans="1:11" ht="14.4" customHeight="1" x14ac:dyDescent="0.3">
      <c r="A115" s="463" t="s">
        <v>431</v>
      </c>
      <c r="B115" s="464" t="s">
        <v>432</v>
      </c>
      <c r="C115" s="465" t="s">
        <v>440</v>
      </c>
      <c r="D115" s="466" t="s">
        <v>441</v>
      </c>
      <c r="E115" s="465" t="s">
        <v>816</v>
      </c>
      <c r="F115" s="466" t="s">
        <v>817</v>
      </c>
      <c r="G115" s="465" t="s">
        <v>818</v>
      </c>
      <c r="H115" s="465" t="s">
        <v>819</v>
      </c>
      <c r="I115" s="468">
        <v>4259</v>
      </c>
      <c r="J115" s="468">
        <v>2</v>
      </c>
      <c r="K115" s="469">
        <v>8518</v>
      </c>
    </row>
    <row r="116" spans="1:11" ht="14.4" customHeight="1" x14ac:dyDescent="0.3">
      <c r="A116" s="463" t="s">
        <v>431</v>
      </c>
      <c r="B116" s="464" t="s">
        <v>432</v>
      </c>
      <c r="C116" s="465" t="s">
        <v>440</v>
      </c>
      <c r="D116" s="466" t="s">
        <v>441</v>
      </c>
      <c r="E116" s="465" t="s">
        <v>816</v>
      </c>
      <c r="F116" s="466" t="s">
        <v>817</v>
      </c>
      <c r="G116" s="465" t="s">
        <v>820</v>
      </c>
      <c r="H116" s="465" t="s">
        <v>821</v>
      </c>
      <c r="I116" s="468">
        <v>335.39999389648437</v>
      </c>
      <c r="J116" s="468">
        <v>2</v>
      </c>
      <c r="K116" s="469">
        <v>670.79998779296875</v>
      </c>
    </row>
    <row r="117" spans="1:11" ht="14.4" customHeight="1" x14ac:dyDescent="0.3">
      <c r="A117" s="463" t="s">
        <v>431</v>
      </c>
      <c r="B117" s="464" t="s">
        <v>432</v>
      </c>
      <c r="C117" s="465" t="s">
        <v>440</v>
      </c>
      <c r="D117" s="466" t="s">
        <v>441</v>
      </c>
      <c r="E117" s="465" t="s">
        <v>816</v>
      </c>
      <c r="F117" s="466" t="s">
        <v>817</v>
      </c>
      <c r="G117" s="465" t="s">
        <v>822</v>
      </c>
      <c r="H117" s="465" t="s">
        <v>823</v>
      </c>
      <c r="I117" s="468">
        <v>273.1300048828125</v>
      </c>
      <c r="J117" s="468">
        <v>2</v>
      </c>
      <c r="K117" s="469">
        <v>546.25</v>
      </c>
    </row>
    <row r="118" spans="1:11" ht="14.4" customHeight="1" x14ac:dyDescent="0.3">
      <c r="A118" s="463" t="s">
        <v>431</v>
      </c>
      <c r="B118" s="464" t="s">
        <v>432</v>
      </c>
      <c r="C118" s="465" t="s">
        <v>440</v>
      </c>
      <c r="D118" s="466" t="s">
        <v>441</v>
      </c>
      <c r="E118" s="465" t="s">
        <v>816</v>
      </c>
      <c r="F118" s="466" t="s">
        <v>817</v>
      </c>
      <c r="G118" s="465" t="s">
        <v>824</v>
      </c>
      <c r="H118" s="465" t="s">
        <v>825</v>
      </c>
      <c r="I118" s="468">
        <v>2626.0680664062502</v>
      </c>
      <c r="J118" s="468">
        <v>5</v>
      </c>
      <c r="K118" s="469">
        <v>13130.34033203125</v>
      </c>
    </row>
    <row r="119" spans="1:11" ht="14.4" customHeight="1" x14ac:dyDescent="0.3">
      <c r="A119" s="463" t="s">
        <v>431</v>
      </c>
      <c r="B119" s="464" t="s">
        <v>432</v>
      </c>
      <c r="C119" s="465" t="s">
        <v>440</v>
      </c>
      <c r="D119" s="466" t="s">
        <v>441</v>
      </c>
      <c r="E119" s="465" t="s">
        <v>816</v>
      </c>
      <c r="F119" s="466" t="s">
        <v>817</v>
      </c>
      <c r="G119" s="465" t="s">
        <v>826</v>
      </c>
      <c r="H119" s="465" t="s">
        <v>827</v>
      </c>
      <c r="I119" s="468">
        <v>41.369998931884766</v>
      </c>
      <c r="J119" s="468">
        <v>100</v>
      </c>
      <c r="K119" s="469">
        <v>4136.8701171875</v>
      </c>
    </row>
    <row r="120" spans="1:11" ht="14.4" customHeight="1" x14ac:dyDescent="0.3">
      <c r="A120" s="463" t="s">
        <v>431</v>
      </c>
      <c r="B120" s="464" t="s">
        <v>432</v>
      </c>
      <c r="C120" s="465" t="s">
        <v>440</v>
      </c>
      <c r="D120" s="466" t="s">
        <v>441</v>
      </c>
      <c r="E120" s="465" t="s">
        <v>816</v>
      </c>
      <c r="F120" s="466" t="s">
        <v>817</v>
      </c>
      <c r="G120" s="465" t="s">
        <v>828</v>
      </c>
      <c r="H120" s="465" t="s">
        <v>829</v>
      </c>
      <c r="I120" s="468">
        <v>1128.8199462890625</v>
      </c>
      <c r="J120" s="468">
        <v>2</v>
      </c>
      <c r="K120" s="469">
        <v>2257.6298828125</v>
      </c>
    </row>
    <row r="121" spans="1:11" ht="14.4" customHeight="1" x14ac:dyDescent="0.3">
      <c r="A121" s="463" t="s">
        <v>431</v>
      </c>
      <c r="B121" s="464" t="s">
        <v>432</v>
      </c>
      <c r="C121" s="465" t="s">
        <v>440</v>
      </c>
      <c r="D121" s="466" t="s">
        <v>441</v>
      </c>
      <c r="E121" s="465" t="s">
        <v>816</v>
      </c>
      <c r="F121" s="466" t="s">
        <v>817</v>
      </c>
      <c r="G121" s="465" t="s">
        <v>830</v>
      </c>
      <c r="H121" s="465" t="s">
        <v>831</v>
      </c>
      <c r="I121" s="468">
        <v>590.47998046875</v>
      </c>
      <c r="J121" s="468">
        <v>1</v>
      </c>
      <c r="K121" s="469">
        <v>590.47998046875</v>
      </c>
    </row>
    <row r="122" spans="1:11" ht="14.4" customHeight="1" x14ac:dyDescent="0.3">
      <c r="A122" s="463" t="s">
        <v>431</v>
      </c>
      <c r="B122" s="464" t="s">
        <v>432</v>
      </c>
      <c r="C122" s="465" t="s">
        <v>440</v>
      </c>
      <c r="D122" s="466" t="s">
        <v>441</v>
      </c>
      <c r="E122" s="465" t="s">
        <v>816</v>
      </c>
      <c r="F122" s="466" t="s">
        <v>817</v>
      </c>
      <c r="G122" s="465" t="s">
        <v>832</v>
      </c>
      <c r="H122" s="465" t="s">
        <v>833</v>
      </c>
      <c r="I122" s="468">
        <v>826.18499755859375</v>
      </c>
      <c r="J122" s="468">
        <v>4</v>
      </c>
      <c r="K122" s="469">
        <v>3304.72998046875</v>
      </c>
    </row>
    <row r="123" spans="1:11" ht="14.4" customHeight="1" x14ac:dyDescent="0.3">
      <c r="A123" s="463" t="s">
        <v>431</v>
      </c>
      <c r="B123" s="464" t="s">
        <v>432</v>
      </c>
      <c r="C123" s="465" t="s">
        <v>440</v>
      </c>
      <c r="D123" s="466" t="s">
        <v>441</v>
      </c>
      <c r="E123" s="465" t="s">
        <v>816</v>
      </c>
      <c r="F123" s="466" t="s">
        <v>817</v>
      </c>
      <c r="G123" s="465" t="s">
        <v>834</v>
      </c>
      <c r="H123" s="465" t="s">
        <v>835</v>
      </c>
      <c r="I123" s="468">
        <v>2172.469970703125</v>
      </c>
      <c r="J123" s="468">
        <v>1</v>
      </c>
      <c r="K123" s="469">
        <v>2172.469970703125</v>
      </c>
    </row>
    <row r="124" spans="1:11" ht="14.4" customHeight="1" x14ac:dyDescent="0.3">
      <c r="A124" s="463" t="s">
        <v>431</v>
      </c>
      <c r="B124" s="464" t="s">
        <v>432</v>
      </c>
      <c r="C124" s="465" t="s">
        <v>440</v>
      </c>
      <c r="D124" s="466" t="s">
        <v>441</v>
      </c>
      <c r="E124" s="465" t="s">
        <v>816</v>
      </c>
      <c r="F124" s="466" t="s">
        <v>817</v>
      </c>
      <c r="G124" s="465" t="s">
        <v>836</v>
      </c>
      <c r="H124" s="465" t="s">
        <v>837</v>
      </c>
      <c r="I124" s="468">
        <v>264.98499552408856</v>
      </c>
      <c r="J124" s="468">
        <v>25</v>
      </c>
      <c r="K124" s="469">
        <v>6624.5999755859375</v>
      </c>
    </row>
    <row r="125" spans="1:11" ht="14.4" customHeight="1" x14ac:dyDescent="0.3">
      <c r="A125" s="463" t="s">
        <v>431</v>
      </c>
      <c r="B125" s="464" t="s">
        <v>432</v>
      </c>
      <c r="C125" s="465" t="s">
        <v>440</v>
      </c>
      <c r="D125" s="466" t="s">
        <v>441</v>
      </c>
      <c r="E125" s="465" t="s">
        <v>816</v>
      </c>
      <c r="F125" s="466" t="s">
        <v>817</v>
      </c>
      <c r="G125" s="465" t="s">
        <v>838</v>
      </c>
      <c r="H125" s="465" t="s">
        <v>839</v>
      </c>
      <c r="I125" s="468">
        <v>265.66400146484375</v>
      </c>
      <c r="J125" s="468">
        <v>16</v>
      </c>
      <c r="K125" s="469">
        <v>4260.9600219726562</v>
      </c>
    </row>
    <row r="126" spans="1:11" ht="14.4" customHeight="1" x14ac:dyDescent="0.3">
      <c r="A126" s="463" t="s">
        <v>431</v>
      </c>
      <c r="B126" s="464" t="s">
        <v>432</v>
      </c>
      <c r="C126" s="465" t="s">
        <v>440</v>
      </c>
      <c r="D126" s="466" t="s">
        <v>441</v>
      </c>
      <c r="E126" s="465" t="s">
        <v>816</v>
      </c>
      <c r="F126" s="466" t="s">
        <v>817</v>
      </c>
      <c r="G126" s="465" t="s">
        <v>840</v>
      </c>
      <c r="H126" s="465" t="s">
        <v>841</v>
      </c>
      <c r="I126" s="468">
        <v>2288.5</v>
      </c>
      <c r="J126" s="468">
        <v>7</v>
      </c>
      <c r="K126" s="469">
        <v>16019.5</v>
      </c>
    </row>
    <row r="127" spans="1:11" ht="14.4" customHeight="1" x14ac:dyDescent="0.3">
      <c r="A127" s="463" t="s">
        <v>431</v>
      </c>
      <c r="B127" s="464" t="s">
        <v>432</v>
      </c>
      <c r="C127" s="465" t="s">
        <v>440</v>
      </c>
      <c r="D127" s="466" t="s">
        <v>441</v>
      </c>
      <c r="E127" s="465" t="s">
        <v>816</v>
      </c>
      <c r="F127" s="466" t="s">
        <v>817</v>
      </c>
      <c r="G127" s="465" t="s">
        <v>842</v>
      </c>
      <c r="H127" s="465" t="s">
        <v>843</v>
      </c>
      <c r="I127" s="468">
        <v>13918.6298828125</v>
      </c>
      <c r="J127" s="468">
        <v>1</v>
      </c>
      <c r="K127" s="469">
        <v>13918.6298828125</v>
      </c>
    </row>
    <row r="128" spans="1:11" ht="14.4" customHeight="1" x14ac:dyDescent="0.3">
      <c r="A128" s="463" t="s">
        <v>431</v>
      </c>
      <c r="B128" s="464" t="s">
        <v>432</v>
      </c>
      <c r="C128" s="465" t="s">
        <v>440</v>
      </c>
      <c r="D128" s="466" t="s">
        <v>441</v>
      </c>
      <c r="E128" s="465" t="s">
        <v>816</v>
      </c>
      <c r="F128" s="466" t="s">
        <v>817</v>
      </c>
      <c r="G128" s="465" t="s">
        <v>844</v>
      </c>
      <c r="H128" s="465" t="s">
        <v>845</v>
      </c>
      <c r="I128" s="468">
        <v>3974.85009765625</v>
      </c>
      <c r="J128" s="468">
        <v>5</v>
      </c>
      <c r="K128" s="469">
        <v>19874.25048828125</v>
      </c>
    </row>
    <row r="129" spans="1:11" ht="14.4" customHeight="1" x14ac:dyDescent="0.3">
      <c r="A129" s="463" t="s">
        <v>431</v>
      </c>
      <c r="B129" s="464" t="s">
        <v>432</v>
      </c>
      <c r="C129" s="465" t="s">
        <v>440</v>
      </c>
      <c r="D129" s="466" t="s">
        <v>441</v>
      </c>
      <c r="E129" s="465" t="s">
        <v>816</v>
      </c>
      <c r="F129" s="466" t="s">
        <v>817</v>
      </c>
      <c r="G129" s="465" t="s">
        <v>846</v>
      </c>
      <c r="H129" s="465" t="s">
        <v>847</v>
      </c>
      <c r="I129" s="468">
        <v>5509.0498046875</v>
      </c>
      <c r="J129" s="468">
        <v>1</v>
      </c>
      <c r="K129" s="469">
        <v>5509.0498046875</v>
      </c>
    </row>
    <row r="130" spans="1:11" ht="14.4" customHeight="1" x14ac:dyDescent="0.3">
      <c r="A130" s="463" t="s">
        <v>431</v>
      </c>
      <c r="B130" s="464" t="s">
        <v>432</v>
      </c>
      <c r="C130" s="465" t="s">
        <v>440</v>
      </c>
      <c r="D130" s="466" t="s">
        <v>441</v>
      </c>
      <c r="E130" s="465" t="s">
        <v>816</v>
      </c>
      <c r="F130" s="466" t="s">
        <v>817</v>
      </c>
      <c r="G130" s="465" t="s">
        <v>848</v>
      </c>
      <c r="H130" s="465" t="s">
        <v>849</v>
      </c>
      <c r="I130" s="468">
        <v>173.70999908447266</v>
      </c>
      <c r="J130" s="468">
        <v>3</v>
      </c>
      <c r="K130" s="469">
        <v>528.76998901367187</v>
      </c>
    </row>
    <row r="131" spans="1:11" ht="14.4" customHeight="1" x14ac:dyDescent="0.3">
      <c r="A131" s="463" t="s">
        <v>431</v>
      </c>
      <c r="B131" s="464" t="s">
        <v>432</v>
      </c>
      <c r="C131" s="465" t="s">
        <v>440</v>
      </c>
      <c r="D131" s="466" t="s">
        <v>441</v>
      </c>
      <c r="E131" s="465" t="s">
        <v>816</v>
      </c>
      <c r="F131" s="466" t="s">
        <v>817</v>
      </c>
      <c r="G131" s="465" t="s">
        <v>848</v>
      </c>
      <c r="H131" s="465" t="s">
        <v>850</v>
      </c>
      <c r="I131" s="468">
        <v>166.05999755859375</v>
      </c>
      <c r="J131" s="468">
        <v>4</v>
      </c>
      <c r="K131" s="469">
        <v>664.239990234375</v>
      </c>
    </row>
    <row r="132" spans="1:11" ht="14.4" customHeight="1" x14ac:dyDescent="0.3">
      <c r="A132" s="463" t="s">
        <v>431</v>
      </c>
      <c r="B132" s="464" t="s">
        <v>432</v>
      </c>
      <c r="C132" s="465" t="s">
        <v>440</v>
      </c>
      <c r="D132" s="466" t="s">
        <v>441</v>
      </c>
      <c r="E132" s="465" t="s">
        <v>816</v>
      </c>
      <c r="F132" s="466" t="s">
        <v>817</v>
      </c>
      <c r="G132" s="465" t="s">
        <v>851</v>
      </c>
      <c r="H132" s="465" t="s">
        <v>852</v>
      </c>
      <c r="I132" s="468">
        <v>1427.800048828125</v>
      </c>
      <c r="J132" s="468">
        <v>3</v>
      </c>
      <c r="K132" s="469">
        <v>4283.39990234375</v>
      </c>
    </row>
    <row r="133" spans="1:11" ht="14.4" customHeight="1" x14ac:dyDescent="0.3">
      <c r="A133" s="463" t="s">
        <v>431</v>
      </c>
      <c r="B133" s="464" t="s">
        <v>432</v>
      </c>
      <c r="C133" s="465" t="s">
        <v>440</v>
      </c>
      <c r="D133" s="466" t="s">
        <v>441</v>
      </c>
      <c r="E133" s="465" t="s">
        <v>816</v>
      </c>
      <c r="F133" s="466" t="s">
        <v>817</v>
      </c>
      <c r="G133" s="465" t="s">
        <v>853</v>
      </c>
      <c r="H133" s="465" t="s">
        <v>854</v>
      </c>
      <c r="I133" s="468">
        <v>3961.909912109375</v>
      </c>
      <c r="J133" s="468">
        <v>1</v>
      </c>
      <c r="K133" s="469">
        <v>3961.909912109375</v>
      </c>
    </row>
    <row r="134" spans="1:11" ht="14.4" customHeight="1" x14ac:dyDescent="0.3">
      <c r="A134" s="463" t="s">
        <v>431</v>
      </c>
      <c r="B134" s="464" t="s">
        <v>432</v>
      </c>
      <c r="C134" s="465" t="s">
        <v>440</v>
      </c>
      <c r="D134" s="466" t="s">
        <v>441</v>
      </c>
      <c r="E134" s="465" t="s">
        <v>816</v>
      </c>
      <c r="F134" s="466" t="s">
        <v>817</v>
      </c>
      <c r="G134" s="465" t="s">
        <v>855</v>
      </c>
      <c r="H134" s="465" t="s">
        <v>856</v>
      </c>
      <c r="I134" s="468">
        <v>3962.159912109375</v>
      </c>
      <c r="J134" s="468">
        <v>1</v>
      </c>
      <c r="K134" s="469">
        <v>3962.159912109375</v>
      </c>
    </row>
    <row r="135" spans="1:11" ht="14.4" customHeight="1" x14ac:dyDescent="0.3">
      <c r="A135" s="463" t="s">
        <v>431</v>
      </c>
      <c r="B135" s="464" t="s">
        <v>432</v>
      </c>
      <c r="C135" s="465" t="s">
        <v>440</v>
      </c>
      <c r="D135" s="466" t="s">
        <v>441</v>
      </c>
      <c r="E135" s="465" t="s">
        <v>816</v>
      </c>
      <c r="F135" s="466" t="s">
        <v>817</v>
      </c>
      <c r="G135" s="465" t="s">
        <v>857</v>
      </c>
      <c r="H135" s="465" t="s">
        <v>858</v>
      </c>
      <c r="I135" s="468">
        <v>9840</v>
      </c>
      <c r="J135" s="468">
        <v>1</v>
      </c>
      <c r="K135" s="469">
        <v>9840</v>
      </c>
    </row>
    <row r="136" spans="1:11" ht="14.4" customHeight="1" x14ac:dyDescent="0.3">
      <c r="A136" s="463" t="s">
        <v>431</v>
      </c>
      <c r="B136" s="464" t="s">
        <v>432</v>
      </c>
      <c r="C136" s="465" t="s">
        <v>440</v>
      </c>
      <c r="D136" s="466" t="s">
        <v>441</v>
      </c>
      <c r="E136" s="465" t="s">
        <v>816</v>
      </c>
      <c r="F136" s="466" t="s">
        <v>817</v>
      </c>
      <c r="G136" s="465" t="s">
        <v>859</v>
      </c>
      <c r="H136" s="465" t="s">
        <v>860</v>
      </c>
      <c r="I136" s="468">
        <v>4009.909912109375</v>
      </c>
      <c r="J136" s="468">
        <v>1</v>
      </c>
      <c r="K136" s="469">
        <v>4009.909912109375</v>
      </c>
    </row>
    <row r="137" spans="1:11" ht="14.4" customHeight="1" x14ac:dyDescent="0.3">
      <c r="A137" s="463" t="s">
        <v>431</v>
      </c>
      <c r="B137" s="464" t="s">
        <v>432</v>
      </c>
      <c r="C137" s="465" t="s">
        <v>440</v>
      </c>
      <c r="D137" s="466" t="s">
        <v>441</v>
      </c>
      <c r="E137" s="465" t="s">
        <v>816</v>
      </c>
      <c r="F137" s="466" t="s">
        <v>817</v>
      </c>
      <c r="G137" s="465" t="s">
        <v>861</v>
      </c>
      <c r="H137" s="465" t="s">
        <v>862</v>
      </c>
      <c r="I137" s="468">
        <v>1301.022021484375</v>
      </c>
      <c r="J137" s="468">
        <v>6</v>
      </c>
      <c r="K137" s="469">
        <v>7841.610107421875</v>
      </c>
    </row>
    <row r="138" spans="1:11" ht="14.4" customHeight="1" x14ac:dyDescent="0.3">
      <c r="A138" s="463" t="s">
        <v>431</v>
      </c>
      <c r="B138" s="464" t="s">
        <v>432</v>
      </c>
      <c r="C138" s="465" t="s">
        <v>440</v>
      </c>
      <c r="D138" s="466" t="s">
        <v>441</v>
      </c>
      <c r="E138" s="465" t="s">
        <v>816</v>
      </c>
      <c r="F138" s="466" t="s">
        <v>817</v>
      </c>
      <c r="G138" s="465" t="s">
        <v>863</v>
      </c>
      <c r="H138" s="465" t="s">
        <v>864</v>
      </c>
      <c r="I138" s="468">
        <v>135.75</v>
      </c>
      <c r="J138" s="468">
        <v>60</v>
      </c>
      <c r="K138" s="469">
        <v>7920</v>
      </c>
    </row>
    <row r="139" spans="1:11" ht="14.4" customHeight="1" x14ac:dyDescent="0.3">
      <c r="A139" s="463" t="s">
        <v>431</v>
      </c>
      <c r="B139" s="464" t="s">
        <v>432</v>
      </c>
      <c r="C139" s="465" t="s">
        <v>440</v>
      </c>
      <c r="D139" s="466" t="s">
        <v>441</v>
      </c>
      <c r="E139" s="465" t="s">
        <v>816</v>
      </c>
      <c r="F139" s="466" t="s">
        <v>817</v>
      </c>
      <c r="G139" s="465" t="s">
        <v>865</v>
      </c>
      <c r="H139" s="465" t="s">
        <v>866</v>
      </c>
      <c r="I139" s="468">
        <v>139.49500274658203</v>
      </c>
      <c r="J139" s="468">
        <v>30</v>
      </c>
      <c r="K139" s="469">
        <v>4107.4000244140625</v>
      </c>
    </row>
    <row r="140" spans="1:11" ht="14.4" customHeight="1" x14ac:dyDescent="0.3">
      <c r="A140" s="463" t="s">
        <v>431</v>
      </c>
      <c r="B140" s="464" t="s">
        <v>432</v>
      </c>
      <c r="C140" s="465" t="s">
        <v>440</v>
      </c>
      <c r="D140" s="466" t="s">
        <v>441</v>
      </c>
      <c r="E140" s="465" t="s">
        <v>816</v>
      </c>
      <c r="F140" s="466" t="s">
        <v>817</v>
      </c>
      <c r="G140" s="465" t="s">
        <v>867</v>
      </c>
      <c r="H140" s="465" t="s">
        <v>868</v>
      </c>
      <c r="I140" s="468">
        <v>135.75</v>
      </c>
      <c r="J140" s="468">
        <v>60</v>
      </c>
      <c r="K140" s="469">
        <v>7954.8798828125</v>
      </c>
    </row>
    <row r="141" spans="1:11" ht="14.4" customHeight="1" x14ac:dyDescent="0.3">
      <c r="A141" s="463" t="s">
        <v>431</v>
      </c>
      <c r="B141" s="464" t="s">
        <v>432</v>
      </c>
      <c r="C141" s="465" t="s">
        <v>440</v>
      </c>
      <c r="D141" s="466" t="s">
        <v>441</v>
      </c>
      <c r="E141" s="465" t="s">
        <v>816</v>
      </c>
      <c r="F141" s="466" t="s">
        <v>817</v>
      </c>
      <c r="G141" s="465" t="s">
        <v>869</v>
      </c>
      <c r="H141" s="465" t="s">
        <v>870</v>
      </c>
      <c r="I141" s="468">
        <v>128.25</v>
      </c>
      <c r="J141" s="468">
        <v>20</v>
      </c>
      <c r="K141" s="469">
        <v>2565</v>
      </c>
    </row>
    <row r="142" spans="1:11" ht="14.4" customHeight="1" x14ac:dyDescent="0.3">
      <c r="A142" s="463" t="s">
        <v>431</v>
      </c>
      <c r="B142" s="464" t="s">
        <v>432</v>
      </c>
      <c r="C142" s="465" t="s">
        <v>440</v>
      </c>
      <c r="D142" s="466" t="s">
        <v>441</v>
      </c>
      <c r="E142" s="465" t="s">
        <v>816</v>
      </c>
      <c r="F142" s="466" t="s">
        <v>817</v>
      </c>
      <c r="G142" s="465" t="s">
        <v>871</v>
      </c>
      <c r="H142" s="465" t="s">
        <v>872</v>
      </c>
      <c r="I142" s="468">
        <v>1.7000000476837158</v>
      </c>
      <c r="J142" s="468">
        <v>500</v>
      </c>
      <c r="K142" s="469">
        <v>850</v>
      </c>
    </row>
    <row r="143" spans="1:11" ht="14.4" customHeight="1" x14ac:dyDescent="0.3">
      <c r="A143" s="463" t="s">
        <v>431</v>
      </c>
      <c r="B143" s="464" t="s">
        <v>432</v>
      </c>
      <c r="C143" s="465" t="s">
        <v>440</v>
      </c>
      <c r="D143" s="466" t="s">
        <v>441</v>
      </c>
      <c r="E143" s="465" t="s">
        <v>816</v>
      </c>
      <c r="F143" s="466" t="s">
        <v>817</v>
      </c>
      <c r="G143" s="465" t="s">
        <v>873</v>
      </c>
      <c r="H143" s="465" t="s">
        <v>874</v>
      </c>
      <c r="I143" s="468">
        <v>1.7000000476837158</v>
      </c>
      <c r="J143" s="468">
        <v>200</v>
      </c>
      <c r="K143" s="469">
        <v>340</v>
      </c>
    </row>
    <row r="144" spans="1:11" ht="14.4" customHeight="1" x14ac:dyDescent="0.3">
      <c r="A144" s="463" t="s">
        <v>431</v>
      </c>
      <c r="B144" s="464" t="s">
        <v>432</v>
      </c>
      <c r="C144" s="465" t="s">
        <v>440</v>
      </c>
      <c r="D144" s="466" t="s">
        <v>441</v>
      </c>
      <c r="E144" s="465" t="s">
        <v>816</v>
      </c>
      <c r="F144" s="466" t="s">
        <v>817</v>
      </c>
      <c r="G144" s="465" t="s">
        <v>875</v>
      </c>
      <c r="H144" s="465" t="s">
        <v>876</v>
      </c>
      <c r="I144" s="468">
        <v>1.7000000476837158</v>
      </c>
      <c r="J144" s="468">
        <v>300</v>
      </c>
      <c r="K144" s="469">
        <v>510</v>
      </c>
    </row>
    <row r="145" spans="1:11" ht="14.4" customHeight="1" x14ac:dyDescent="0.3">
      <c r="A145" s="463" t="s">
        <v>431</v>
      </c>
      <c r="B145" s="464" t="s">
        <v>432</v>
      </c>
      <c r="C145" s="465" t="s">
        <v>440</v>
      </c>
      <c r="D145" s="466" t="s">
        <v>441</v>
      </c>
      <c r="E145" s="465" t="s">
        <v>816</v>
      </c>
      <c r="F145" s="466" t="s">
        <v>817</v>
      </c>
      <c r="G145" s="465" t="s">
        <v>877</v>
      </c>
      <c r="H145" s="465" t="s">
        <v>878</v>
      </c>
      <c r="I145" s="468">
        <v>1.7000000476837158</v>
      </c>
      <c r="J145" s="468">
        <v>200</v>
      </c>
      <c r="K145" s="469">
        <v>340</v>
      </c>
    </row>
    <row r="146" spans="1:11" ht="14.4" customHeight="1" x14ac:dyDescent="0.3">
      <c r="A146" s="463" t="s">
        <v>431</v>
      </c>
      <c r="B146" s="464" t="s">
        <v>432</v>
      </c>
      <c r="C146" s="465" t="s">
        <v>440</v>
      </c>
      <c r="D146" s="466" t="s">
        <v>441</v>
      </c>
      <c r="E146" s="465" t="s">
        <v>816</v>
      </c>
      <c r="F146" s="466" t="s">
        <v>817</v>
      </c>
      <c r="G146" s="465" t="s">
        <v>879</v>
      </c>
      <c r="H146" s="465" t="s">
        <v>880</v>
      </c>
      <c r="I146" s="468">
        <v>1.7000000476837158</v>
      </c>
      <c r="J146" s="468">
        <v>500</v>
      </c>
      <c r="K146" s="469">
        <v>849.99999380111694</v>
      </c>
    </row>
    <row r="147" spans="1:11" ht="14.4" customHeight="1" x14ac:dyDescent="0.3">
      <c r="A147" s="463" t="s">
        <v>431</v>
      </c>
      <c r="B147" s="464" t="s">
        <v>432</v>
      </c>
      <c r="C147" s="465" t="s">
        <v>440</v>
      </c>
      <c r="D147" s="466" t="s">
        <v>441</v>
      </c>
      <c r="E147" s="465" t="s">
        <v>816</v>
      </c>
      <c r="F147" s="466" t="s">
        <v>817</v>
      </c>
      <c r="G147" s="465" t="s">
        <v>881</v>
      </c>
      <c r="H147" s="465" t="s">
        <v>882</v>
      </c>
      <c r="I147" s="468">
        <v>1.746666709582011</v>
      </c>
      <c r="J147" s="468">
        <v>700</v>
      </c>
      <c r="K147" s="469">
        <v>1218.739990234375</v>
      </c>
    </row>
    <row r="148" spans="1:11" ht="14.4" customHeight="1" x14ac:dyDescent="0.3">
      <c r="A148" s="463" t="s">
        <v>431</v>
      </c>
      <c r="B148" s="464" t="s">
        <v>432</v>
      </c>
      <c r="C148" s="465" t="s">
        <v>440</v>
      </c>
      <c r="D148" s="466" t="s">
        <v>441</v>
      </c>
      <c r="E148" s="465" t="s">
        <v>816</v>
      </c>
      <c r="F148" s="466" t="s">
        <v>817</v>
      </c>
      <c r="G148" s="465" t="s">
        <v>883</v>
      </c>
      <c r="H148" s="465" t="s">
        <v>884</v>
      </c>
      <c r="I148" s="468">
        <v>1.7000000476837158</v>
      </c>
      <c r="J148" s="468">
        <v>300</v>
      </c>
      <c r="K148" s="469">
        <v>510</v>
      </c>
    </row>
    <row r="149" spans="1:11" ht="14.4" customHeight="1" x14ac:dyDescent="0.3">
      <c r="A149" s="463" t="s">
        <v>431</v>
      </c>
      <c r="B149" s="464" t="s">
        <v>432</v>
      </c>
      <c r="C149" s="465" t="s">
        <v>440</v>
      </c>
      <c r="D149" s="466" t="s">
        <v>441</v>
      </c>
      <c r="E149" s="465" t="s">
        <v>816</v>
      </c>
      <c r="F149" s="466" t="s">
        <v>817</v>
      </c>
      <c r="G149" s="465" t="s">
        <v>885</v>
      </c>
      <c r="H149" s="465" t="s">
        <v>886</v>
      </c>
      <c r="I149" s="468">
        <v>3.3199999332427979</v>
      </c>
      <c r="J149" s="468">
        <v>60</v>
      </c>
      <c r="K149" s="469">
        <v>199</v>
      </c>
    </row>
    <row r="150" spans="1:11" ht="14.4" customHeight="1" x14ac:dyDescent="0.3">
      <c r="A150" s="463" t="s">
        <v>431</v>
      </c>
      <c r="B150" s="464" t="s">
        <v>432</v>
      </c>
      <c r="C150" s="465" t="s">
        <v>440</v>
      </c>
      <c r="D150" s="466" t="s">
        <v>441</v>
      </c>
      <c r="E150" s="465" t="s">
        <v>816</v>
      </c>
      <c r="F150" s="466" t="s">
        <v>817</v>
      </c>
      <c r="G150" s="465" t="s">
        <v>887</v>
      </c>
      <c r="H150" s="465" t="s">
        <v>888</v>
      </c>
      <c r="I150" s="468">
        <v>250.67999267578125</v>
      </c>
      <c r="J150" s="468">
        <v>1</v>
      </c>
      <c r="K150" s="469">
        <v>250.67999267578125</v>
      </c>
    </row>
    <row r="151" spans="1:11" ht="14.4" customHeight="1" x14ac:dyDescent="0.3">
      <c r="A151" s="463" t="s">
        <v>431</v>
      </c>
      <c r="B151" s="464" t="s">
        <v>432</v>
      </c>
      <c r="C151" s="465" t="s">
        <v>440</v>
      </c>
      <c r="D151" s="466" t="s">
        <v>441</v>
      </c>
      <c r="E151" s="465" t="s">
        <v>816</v>
      </c>
      <c r="F151" s="466" t="s">
        <v>817</v>
      </c>
      <c r="G151" s="465" t="s">
        <v>889</v>
      </c>
      <c r="H151" s="465" t="s">
        <v>890</v>
      </c>
      <c r="I151" s="468">
        <v>381.14999389648437</v>
      </c>
      <c r="J151" s="468">
        <v>4</v>
      </c>
      <c r="K151" s="469">
        <v>1524.5999755859375</v>
      </c>
    </row>
    <row r="152" spans="1:11" ht="14.4" customHeight="1" x14ac:dyDescent="0.3">
      <c r="A152" s="463" t="s">
        <v>431</v>
      </c>
      <c r="B152" s="464" t="s">
        <v>432</v>
      </c>
      <c r="C152" s="465" t="s">
        <v>440</v>
      </c>
      <c r="D152" s="466" t="s">
        <v>441</v>
      </c>
      <c r="E152" s="465" t="s">
        <v>816</v>
      </c>
      <c r="F152" s="466" t="s">
        <v>817</v>
      </c>
      <c r="G152" s="465" t="s">
        <v>891</v>
      </c>
      <c r="H152" s="465" t="s">
        <v>892</v>
      </c>
      <c r="I152" s="468">
        <v>381.14999389648437</v>
      </c>
      <c r="J152" s="468">
        <v>2</v>
      </c>
      <c r="K152" s="469">
        <v>762.29998779296875</v>
      </c>
    </row>
    <row r="153" spans="1:11" ht="14.4" customHeight="1" x14ac:dyDescent="0.3">
      <c r="A153" s="463" t="s">
        <v>431</v>
      </c>
      <c r="B153" s="464" t="s">
        <v>432</v>
      </c>
      <c r="C153" s="465" t="s">
        <v>440</v>
      </c>
      <c r="D153" s="466" t="s">
        <v>441</v>
      </c>
      <c r="E153" s="465" t="s">
        <v>816</v>
      </c>
      <c r="F153" s="466" t="s">
        <v>817</v>
      </c>
      <c r="G153" s="465" t="s">
        <v>893</v>
      </c>
      <c r="H153" s="465" t="s">
        <v>894</v>
      </c>
      <c r="I153" s="468">
        <v>381.14999389648437</v>
      </c>
      <c r="J153" s="468">
        <v>2</v>
      </c>
      <c r="K153" s="469">
        <v>762.29998779296875</v>
      </c>
    </row>
    <row r="154" spans="1:11" ht="14.4" customHeight="1" x14ac:dyDescent="0.3">
      <c r="A154" s="463" t="s">
        <v>431</v>
      </c>
      <c r="B154" s="464" t="s">
        <v>432</v>
      </c>
      <c r="C154" s="465" t="s">
        <v>440</v>
      </c>
      <c r="D154" s="466" t="s">
        <v>441</v>
      </c>
      <c r="E154" s="465" t="s">
        <v>816</v>
      </c>
      <c r="F154" s="466" t="s">
        <v>817</v>
      </c>
      <c r="G154" s="465" t="s">
        <v>895</v>
      </c>
      <c r="H154" s="465" t="s">
        <v>896</v>
      </c>
      <c r="I154" s="468">
        <v>159.71000671386719</v>
      </c>
      <c r="J154" s="468">
        <v>1</v>
      </c>
      <c r="K154" s="469">
        <v>159.71000671386719</v>
      </c>
    </row>
    <row r="155" spans="1:11" ht="14.4" customHeight="1" x14ac:dyDescent="0.3">
      <c r="A155" s="463" t="s">
        <v>431</v>
      </c>
      <c r="B155" s="464" t="s">
        <v>432</v>
      </c>
      <c r="C155" s="465" t="s">
        <v>440</v>
      </c>
      <c r="D155" s="466" t="s">
        <v>441</v>
      </c>
      <c r="E155" s="465" t="s">
        <v>816</v>
      </c>
      <c r="F155" s="466" t="s">
        <v>817</v>
      </c>
      <c r="G155" s="465" t="s">
        <v>897</v>
      </c>
      <c r="H155" s="465" t="s">
        <v>898</v>
      </c>
      <c r="I155" s="468">
        <v>1.440000057220459</v>
      </c>
      <c r="J155" s="468">
        <v>300</v>
      </c>
      <c r="K155" s="469">
        <v>432</v>
      </c>
    </row>
    <row r="156" spans="1:11" ht="14.4" customHeight="1" x14ac:dyDescent="0.3">
      <c r="A156" s="463" t="s">
        <v>431</v>
      </c>
      <c r="B156" s="464" t="s">
        <v>432</v>
      </c>
      <c r="C156" s="465" t="s">
        <v>440</v>
      </c>
      <c r="D156" s="466" t="s">
        <v>441</v>
      </c>
      <c r="E156" s="465" t="s">
        <v>816</v>
      </c>
      <c r="F156" s="466" t="s">
        <v>817</v>
      </c>
      <c r="G156" s="465" t="s">
        <v>899</v>
      </c>
      <c r="H156" s="465" t="s">
        <v>900</v>
      </c>
      <c r="I156" s="468">
        <v>159.72000122070312</v>
      </c>
      <c r="J156" s="468">
        <v>5</v>
      </c>
      <c r="K156" s="469">
        <v>798.60000610351562</v>
      </c>
    </row>
    <row r="157" spans="1:11" ht="14.4" customHeight="1" x14ac:dyDescent="0.3">
      <c r="A157" s="463" t="s">
        <v>431</v>
      </c>
      <c r="B157" s="464" t="s">
        <v>432</v>
      </c>
      <c r="C157" s="465" t="s">
        <v>440</v>
      </c>
      <c r="D157" s="466" t="s">
        <v>441</v>
      </c>
      <c r="E157" s="465" t="s">
        <v>816</v>
      </c>
      <c r="F157" s="466" t="s">
        <v>817</v>
      </c>
      <c r="G157" s="465" t="s">
        <v>901</v>
      </c>
      <c r="H157" s="465" t="s">
        <v>902</v>
      </c>
      <c r="I157" s="468">
        <v>217.35000610351562</v>
      </c>
      <c r="J157" s="468">
        <v>10</v>
      </c>
      <c r="K157" s="469">
        <v>2173.5</v>
      </c>
    </row>
    <row r="158" spans="1:11" ht="14.4" customHeight="1" x14ac:dyDescent="0.3">
      <c r="A158" s="463" t="s">
        <v>431</v>
      </c>
      <c r="B158" s="464" t="s">
        <v>432</v>
      </c>
      <c r="C158" s="465" t="s">
        <v>440</v>
      </c>
      <c r="D158" s="466" t="s">
        <v>441</v>
      </c>
      <c r="E158" s="465" t="s">
        <v>816</v>
      </c>
      <c r="F158" s="466" t="s">
        <v>817</v>
      </c>
      <c r="G158" s="465" t="s">
        <v>903</v>
      </c>
      <c r="H158" s="465" t="s">
        <v>904</v>
      </c>
      <c r="I158" s="468">
        <v>194.35000610351562</v>
      </c>
      <c r="J158" s="468">
        <v>40</v>
      </c>
      <c r="K158" s="469">
        <v>7774</v>
      </c>
    </row>
    <row r="159" spans="1:11" ht="14.4" customHeight="1" x14ac:dyDescent="0.3">
      <c r="A159" s="463" t="s">
        <v>431</v>
      </c>
      <c r="B159" s="464" t="s">
        <v>432</v>
      </c>
      <c r="C159" s="465" t="s">
        <v>440</v>
      </c>
      <c r="D159" s="466" t="s">
        <v>441</v>
      </c>
      <c r="E159" s="465" t="s">
        <v>816</v>
      </c>
      <c r="F159" s="466" t="s">
        <v>817</v>
      </c>
      <c r="G159" s="465" t="s">
        <v>905</v>
      </c>
      <c r="H159" s="465" t="s">
        <v>906</v>
      </c>
      <c r="I159" s="468">
        <v>194.35000610351562</v>
      </c>
      <c r="J159" s="468">
        <v>10</v>
      </c>
      <c r="K159" s="469">
        <v>1943.5</v>
      </c>
    </row>
    <row r="160" spans="1:11" ht="14.4" customHeight="1" x14ac:dyDescent="0.3">
      <c r="A160" s="463" t="s">
        <v>431</v>
      </c>
      <c r="B160" s="464" t="s">
        <v>432</v>
      </c>
      <c r="C160" s="465" t="s">
        <v>440</v>
      </c>
      <c r="D160" s="466" t="s">
        <v>441</v>
      </c>
      <c r="E160" s="465" t="s">
        <v>816</v>
      </c>
      <c r="F160" s="466" t="s">
        <v>817</v>
      </c>
      <c r="G160" s="465" t="s">
        <v>907</v>
      </c>
      <c r="H160" s="465" t="s">
        <v>908</v>
      </c>
      <c r="I160" s="468">
        <v>194.35000610351562</v>
      </c>
      <c r="J160" s="468">
        <v>10</v>
      </c>
      <c r="K160" s="469">
        <v>1943.5</v>
      </c>
    </row>
    <row r="161" spans="1:11" ht="14.4" customHeight="1" x14ac:dyDescent="0.3">
      <c r="A161" s="463" t="s">
        <v>431</v>
      </c>
      <c r="B161" s="464" t="s">
        <v>432</v>
      </c>
      <c r="C161" s="465" t="s">
        <v>440</v>
      </c>
      <c r="D161" s="466" t="s">
        <v>441</v>
      </c>
      <c r="E161" s="465" t="s">
        <v>816</v>
      </c>
      <c r="F161" s="466" t="s">
        <v>817</v>
      </c>
      <c r="G161" s="465" t="s">
        <v>909</v>
      </c>
      <c r="H161" s="465" t="s">
        <v>910</v>
      </c>
      <c r="I161" s="468">
        <v>2.380000114440918</v>
      </c>
      <c r="J161" s="468">
        <v>100</v>
      </c>
      <c r="K161" s="469">
        <v>238.3699951171875</v>
      </c>
    </row>
    <row r="162" spans="1:11" ht="14.4" customHeight="1" x14ac:dyDescent="0.3">
      <c r="A162" s="463" t="s">
        <v>431</v>
      </c>
      <c r="B162" s="464" t="s">
        <v>432</v>
      </c>
      <c r="C162" s="465" t="s">
        <v>440</v>
      </c>
      <c r="D162" s="466" t="s">
        <v>441</v>
      </c>
      <c r="E162" s="465" t="s">
        <v>816</v>
      </c>
      <c r="F162" s="466" t="s">
        <v>817</v>
      </c>
      <c r="G162" s="465" t="s">
        <v>911</v>
      </c>
      <c r="H162" s="465" t="s">
        <v>912</v>
      </c>
      <c r="I162" s="468">
        <v>847</v>
      </c>
      <c r="J162" s="468">
        <v>5</v>
      </c>
      <c r="K162" s="469">
        <v>4235</v>
      </c>
    </row>
    <row r="163" spans="1:11" ht="14.4" customHeight="1" x14ac:dyDescent="0.3">
      <c r="A163" s="463" t="s">
        <v>431</v>
      </c>
      <c r="B163" s="464" t="s">
        <v>432</v>
      </c>
      <c r="C163" s="465" t="s">
        <v>440</v>
      </c>
      <c r="D163" s="466" t="s">
        <v>441</v>
      </c>
      <c r="E163" s="465" t="s">
        <v>816</v>
      </c>
      <c r="F163" s="466" t="s">
        <v>817</v>
      </c>
      <c r="G163" s="465" t="s">
        <v>913</v>
      </c>
      <c r="H163" s="465" t="s">
        <v>914</v>
      </c>
      <c r="I163" s="468">
        <v>890.55999755859375</v>
      </c>
      <c r="J163" s="468">
        <v>1</v>
      </c>
      <c r="K163" s="469">
        <v>890.55999755859375</v>
      </c>
    </row>
    <row r="164" spans="1:11" ht="14.4" customHeight="1" x14ac:dyDescent="0.3">
      <c r="A164" s="463" t="s">
        <v>431</v>
      </c>
      <c r="B164" s="464" t="s">
        <v>432</v>
      </c>
      <c r="C164" s="465" t="s">
        <v>440</v>
      </c>
      <c r="D164" s="466" t="s">
        <v>441</v>
      </c>
      <c r="E164" s="465" t="s">
        <v>816</v>
      </c>
      <c r="F164" s="466" t="s">
        <v>817</v>
      </c>
      <c r="G164" s="465" t="s">
        <v>915</v>
      </c>
      <c r="H164" s="465" t="s">
        <v>916</v>
      </c>
      <c r="I164" s="468">
        <v>890.55999755859375</v>
      </c>
      <c r="J164" s="468">
        <v>1</v>
      </c>
      <c r="K164" s="469">
        <v>890.55999755859375</v>
      </c>
    </row>
    <row r="165" spans="1:11" ht="14.4" customHeight="1" x14ac:dyDescent="0.3">
      <c r="A165" s="463" t="s">
        <v>431</v>
      </c>
      <c r="B165" s="464" t="s">
        <v>432</v>
      </c>
      <c r="C165" s="465" t="s">
        <v>440</v>
      </c>
      <c r="D165" s="466" t="s">
        <v>441</v>
      </c>
      <c r="E165" s="465" t="s">
        <v>816</v>
      </c>
      <c r="F165" s="466" t="s">
        <v>817</v>
      </c>
      <c r="G165" s="465" t="s">
        <v>917</v>
      </c>
      <c r="H165" s="465" t="s">
        <v>918</v>
      </c>
      <c r="I165" s="468">
        <v>890.55999755859375</v>
      </c>
      <c r="J165" s="468">
        <v>1</v>
      </c>
      <c r="K165" s="469">
        <v>890.55999755859375</v>
      </c>
    </row>
    <row r="166" spans="1:11" ht="14.4" customHeight="1" x14ac:dyDescent="0.3">
      <c r="A166" s="463" t="s">
        <v>431</v>
      </c>
      <c r="B166" s="464" t="s">
        <v>432</v>
      </c>
      <c r="C166" s="465" t="s">
        <v>440</v>
      </c>
      <c r="D166" s="466" t="s">
        <v>441</v>
      </c>
      <c r="E166" s="465" t="s">
        <v>816</v>
      </c>
      <c r="F166" s="466" t="s">
        <v>817</v>
      </c>
      <c r="G166" s="465" t="s">
        <v>919</v>
      </c>
      <c r="H166" s="465" t="s">
        <v>920</v>
      </c>
      <c r="I166" s="468">
        <v>1840</v>
      </c>
      <c r="J166" s="468">
        <v>1</v>
      </c>
      <c r="K166" s="469">
        <v>1840</v>
      </c>
    </row>
    <row r="167" spans="1:11" ht="14.4" customHeight="1" x14ac:dyDescent="0.3">
      <c r="A167" s="463" t="s">
        <v>431</v>
      </c>
      <c r="B167" s="464" t="s">
        <v>432</v>
      </c>
      <c r="C167" s="465" t="s">
        <v>440</v>
      </c>
      <c r="D167" s="466" t="s">
        <v>441</v>
      </c>
      <c r="E167" s="465" t="s">
        <v>816</v>
      </c>
      <c r="F167" s="466" t="s">
        <v>817</v>
      </c>
      <c r="G167" s="465" t="s">
        <v>921</v>
      </c>
      <c r="H167" s="465" t="s">
        <v>922</v>
      </c>
      <c r="I167" s="468">
        <v>1633</v>
      </c>
      <c r="J167" s="468">
        <v>1</v>
      </c>
      <c r="K167" s="469">
        <v>1633</v>
      </c>
    </row>
    <row r="168" spans="1:11" ht="14.4" customHeight="1" x14ac:dyDescent="0.3">
      <c r="A168" s="463" t="s">
        <v>431</v>
      </c>
      <c r="B168" s="464" t="s">
        <v>432</v>
      </c>
      <c r="C168" s="465" t="s">
        <v>440</v>
      </c>
      <c r="D168" s="466" t="s">
        <v>441</v>
      </c>
      <c r="E168" s="465" t="s">
        <v>816</v>
      </c>
      <c r="F168" s="466" t="s">
        <v>817</v>
      </c>
      <c r="G168" s="465" t="s">
        <v>923</v>
      </c>
      <c r="H168" s="465" t="s">
        <v>924</v>
      </c>
      <c r="I168" s="468">
        <v>874.83001708984375</v>
      </c>
      <c r="J168" s="468">
        <v>2</v>
      </c>
      <c r="K168" s="469">
        <v>1749.6600341796875</v>
      </c>
    </row>
    <row r="169" spans="1:11" ht="14.4" customHeight="1" x14ac:dyDescent="0.3">
      <c r="A169" s="463" t="s">
        <v>431</v>
      </c>
      <c r="B169" s="464" t="s">
        <v>432</v>
      </c>
      <c r="C169" s="465" t="s">
        <v>440</v>
      </c>
      <c r="D169" s="466" t="s">
        <v>441</v>
      </c>
      <c r="E169" s="465" t="s">
        <v>816</v>
      </c>
      <c r="F169" s="466" t="s">
        <v>817</v>
      </c>
      <c r="G169" s="465" t="s">
        <v>925</v>
      </c>
      <c r="H169" s="465" t="s">
        <v>926</v>
      </c>
      <c r="I169" s="468">
        <v>865.1500244140625</v>
      </c>
      <c r="J169" s="468">
        <v>1</v>
      </c>
      <c r="K169" s="469">
        <v>865.1500244140625</v>
      </c>
    </row>
    <row r="170" spans="1:11" ht="14.4" customHeight="1" x14ac:dyDescent="0.3">
      <c r="A170" s="463" t="s">
        <v>431</v>
      </c>
      <c r="B170" s="464" t="s">
        <v>432</v>
      </c>
      <c r="C170" s="465" t="s">
        <v>440</v>
      </c>
      <c r="D170" s="466" t="s">
        <v>441</v>
      </c>
      <c r="E170" s="465" t="s">
        <v>816</v>
      </c>
      <c r="F170" s="466" t="s">
        <v>817</v>
      </c>
      <c r="G170" s="465" t="s">
        <v>927</v>
      </c>
      <c r="H170" s="465" t="s">
        <v>928</v>
      </c>
      <c r="I170" s="468">
        <v>865.1500244140625</v>
      </c>
      <c r="J170" s="468">
        <v>2</v>
      </c>
      <c r="K170" s="469">
        <v>1730.300048828125</v>
      </c>
    </row>
    <row r="171" spans="1:11" ht="14.4" customHeight="1" x14ac:dyDescent="0.3">
      <c r="A171" s="463" t="s">
        <v>431</v>
      </c>
      <c r="B171" s="464" t="s">
        <v>432</v>
      </c>
      <c r="C171" s="465" t="s">
        <v>440</v>
      </c>
      <c r="D171" s="466" t="s">
        <v>441</v>
      </c>
      <c r="E171" s="465" t="s">
        <v>816</v>
      </c>
      <c r="F171" s="466" t="s">
        <v>817</v>
      </c>
      <c r="G171" s="465" t="s">
        <v>929</v>
      </c>
      <c r="H171" s="465" t="s">
        <v>930</v>
      </c>
      <c r="I171" s="468">
        <v>91.960001627604171</v>
      </c>
      <c r="J171" s="468">
        <v>40</v>
      </c>
      <c r="K171" s="469">
        <v>3643.9199829101562</v>
      </c>
    </row>
    <row r="172" spans="1:11" ht="14.4" customHeight="1" x14ac:dyDescent="0.3">
      <c r="A172" s="463" t="s">
        <v>431</v>
      </c>
      <c r="B172" s="464" t="s">
        <v>432</v>
      </c>
      <c r="C172" s="465" t="s">
        <v>440</v>
      </c>
      <c r="D172" s="466" t="s">
        <v>441</v>
      </c>
      <c r="E172" s="465" t="s">
        <v>816</v>
      </c>
      <c r="F172" s="466" t="s">
        <v>817</v>
      </c>
      <c r="G172" s="465" t="s">
        <v>931</v>
      </c>
      <c r="H172" s="465" t="s">
        <v>932</v>
      </c>
      <c r="I172" s="468">
        <v>1311.47998046875</v>
      </c>
      <c r="J172" s="468">
        <v>1</v>
      </c>
      <c r="K172" s="469">
        <v>1311.47998046875</v>
      </c>
    </row>
    <row r="173" spans="1:11" ht="14.4" customHeight="1" x14ac:dyDescent="0.3">
      <c r="A173" s="463" t="s">
        <v>431</v>
      </c>
      <c r="B173" s="464" t="s">
        <v>432</v>
      </c>
      <c r="C173" s="465" t="s">
        <v>440</v>
      </c>
      <c r="D173" s="466" t="s">
        <v>441</v>
      </c>
      <c r="E173" s="465" t="s">
        <v>816</v>
      </c>
      <c r="F173" s="466" t="s">
        <v>817</v>
      </c>
      <c r="G173" s="465" t="s">
        <v>933</v>
      </c>
      <c r="H173" s="465" t="s">
        <v>934</v>
      </c>
      <c r="I173" s="468">
        <v>676.3900146484375</v>
      </c>
      <c r="J173" s="468">
        <v>2</v>
      </c>
      <c r="K173" s="469">
        <v>1352.780029296875</v>
      </c>
    </row>
    <row r="174" spans="1:11" ht="14.4" customHeight="1" x14ac:dyDescent="0.3">
      <c r="A174" s="463" t="s">
        <v>431</v>
      </c>
      <c r="B174" s="464" t="s">
        <v>432</v>
      </c>
      <c r="C174" s="465" t="s">
        <v>440</v>
      </c>
      <c r="D174" s="466" t="s">
        <v>441</v>
      </c>
      <c r="E174" s="465" t="s">
        <v>816</v>
      </c>
      <c r="F174" s="466" t="s">
        <v>817</v>
      </c>
      <c r="G174" s="465" t="s">
        <v>935</v>
      </c>
      <c r="H174" s="465" t="s">
        <v>936</v>
      </c>
      <c r="I174" s="468">
        <v>12.439999580383301</v>
      </c>
      <c r="J174" s="468">
        <v>50</v>
      </c>
      <c r="K174" s="469">
        <v>622</v>
      </c>
    </row>
    <row r="175" spans="1:11" ht="14.4" customHeight="1" x14ac:dyDescent="0.3">
      <c r="A175" s="463" t="s">
        <v>431</v>
      </c>
      <c r="B175" s="464" t="s">
        <v>432</v>
      </c>
      <c r="C175" s="465" t="s">
        <v>440</v>
      </c>
      <c r="D175" s="466" t="s">
        <v>441</v>
      </c>
      <c r="E175" s="465" t="s">
        <v>816</v>
      </c>
      <c r="F175" s="466" t="s">
        <v>817</v>
      </c>
      <c r="G175" s="465" t="s">
        <v>937</v>
      </c>
      <c r="H175" s="465" t="s">
        <v>938</v>
      </c>
      <c r="I175" s="468">
        <v>2770.89990234375</v>
      </c>
      <c r="J175" s="468">
        <v>3</v>
      </c>
      <c r="K175" s="469">
        <v>8312.7001953125</v>
      </c>
    </row>
    <row r="176" spans="1:11" ht="14.4" customHeight="1" x14ac:dyDescent="0.3">
      <c r="A176" s="463" t="s">
        <v>431</v>
      </c>
      <c r="B176" s="464" t="s">
        <v>432</v>
      </c>
      <c r="C176" s="465" t="s">
        <v>440</v>
      </c>
      <c r="D176" s="466" t="s">
        <v>441</v>
      </c>
      <c r="E176" s="465" t="s">
        <v>816</v>
      </c>
      <c r="F176" s="466" t="s">
        <v>817</v>
      </c>
      <c r="G176" s="465" t="s">
        <v>939</v>
      </c>
      <c r="H176" s="465" t="s">
        <v>940</v>
      </c>
      <c r="I176" s="468">
        <v>147.25</v>
      </c>
      <c r="J176" s="468">
        <v>10</v>
      </c>
      <c r="K176" s="469">
        <v>1472.5</v>
      </c>
    </row>
    <row r="177" spans="1:11" ht="14.4" customHeight="1" x14ac:dyDescent="0.3">
      <c r="A177" s="463" t="s">
        <v>431</v>
      </c>
      <c r="B177" s="464" t="s">
        <v>432</v>
      </c>
      <c r="C177" s="465" t="s">
        <v>440</v>
      </c>
      <c r="D177" s="466" t="s">
        <v>441</v>
      </c>
      <c r="E177" s="465" t="s">
        <v>816</v>
      </c>
      <c r="F177" s="466" t="s">
        <v>817</v>
      </c>
      <c r="G177" s="465" t="s">
        <v>941</v>
      </c>
      <c r="H177" s="465" t="s">
        <v>942</v>
      </c>
      <c r="I177" s="468">
        <v>147.25</v>
      </c>
      <c r="J177" s="468">
        <v>10</v>
      </c>
      <c r="K177" s="469">
        <v>1472.5</v>
      </c>
    </row>
    <row r="178" spans="1:11" ht="14.4" customHeight="1" x14ac:dyDescent="0.3">
      <c r="A178" s="463" t="s">
        <v>431</v>
      </c>
      <c r="B178" s="464" t="s">
        <v>432</v>
      </c>
      <c r="C178" s="465" t="s">
        <v>440</v>
      </c>
      <c r="D178" s="466" t="s">
        <v>441</v>
      </c>
      <c r="E178" s="465" t="s">
        <v>816</v>
      </c>
      <c r="F178" s="466" t="s">
        <v>817</v>
      </c>
      <c r="G178" s="465" t="s">
        <v>943</v>
      </c>
      <c r="H178" s="465" t="s">
        <v>944</v>
      </c>
      <c r="I178" s="468">
        <v>141.55000305175781</v>
      </c>
      <c r="J178" s="468">
        <v>70</v>
      </c>
      <c r="K178" s="469">
        <v>9908.7802734375</v>
      </c>
    </row>
    <row r="179" spans="1:11" ht="14.4" customHeight="1" x14ac:dyDescent="0.3">
      <c r="A179" s="463" t="s">
        <v>431</v>
      </c>
      <c r="B179" s="464" t="s">
        <v>432</v>
      </c>
      <c r="C179" s="465" t="s">
        <v>440</v>
      </c>
      <c r="D179" s="466" t="s">
        <v>441</v>
      </c>
      <c r="E179" s="465" t="s">
        <v>816</v>
      </c>
      <c r="F179" s="466" t="s">
        <v>817</v>
      </c>
      <c r="G179" s="465" t="s">
        <v>945</v>
      </c>
      <c r="H179" s="465" t="s">
        <v>946</v>
      </c>
      <c r="I179" s="468">
        <v>141.57000732421875</v>
      </c>
      <c r="J179" s="468">
        <v>30</v>
      </c>
      <c r="K179" s="469">
        <v>4247.099853515625</v>
      </c>
    </row>
    <row r="180" spans="1:11" ht="14.4" customHeight="1" x14ac:dyDescent="0.3">
      <c r="A180" s="463" t="s">
        <v>431</v>
      </c>
      <c r="B180" s="464" t="s">
        <v>432</v>
      </c>
      <c r="C180" s="465" t="s">
        <v>440</v>
      </c>
      <c r="D180" s="466" t="s">
        <v>441</v>
      </c>
      <c r="E180" s="465" t="s">
        <v>816</v>
      </c>
      <c r="F180" s="466" t="s">
        <v>817</v>
      </c>
      <c r="G180" s="465" t="s">
        <v>947</v>
      </c>
      <c r="H180" s="465" t="s">
        <v>948</v>
      </c>
      <c r="I180" s="468">
        <v>49.299999237060547</v>
      </c>
      <c r="J180" s="468">
        <v>40</v>
      </c>
      <c r="K180" s="469">
        <v>1972</v>
      </c>
    </row>
    <row r="181" spans="1:11" ht="14.4" customHeight="1" x14ac:dyDescent="0.3">
      <c r="A181" s="463" t="s">
        <v>431</v>
      </c>
      <c r="B181" s="464" t="s">
        <v>432</v>
      </c>
      <c r="C181" s="465" t="s">
        <v>440</v>
      </c>
      <c r="D181" s="466" t="s">
        <v>441</v>
      </c>
      <c r="E181" s="465" t="s">
        <v>816</v>
      </c>
      <c r="F181" s="466" t="s">
        <v>817</v>
      </c>
      <c r="G181" s="465" t="s">
        <v>949</v>
      </c>
      <c r="H181" s="465" t="s">
        <v>950</v>
      </c>
      <c r="I181" s="468">
        <v>49.299999237060547</v>
      </c>
      <c r="J181" s="468">
        <v>80</v>
      </c>
      <c r="K181" s="469">
        <v>3944</v>
      </c>
    </row>
    <row r="182" spans="1:11" ht="14.4" customHeight="1" x14ac:dyDescent="0.3">
      <c r="A182" s="463" t="s">
        <v>431</v>
      </c>
      <c r="B182" s="464" t="s">
        <v>432</v>
      </c>
      <c r="C182" s="465" t="s">
        <v>440</v>
      </c>
      <c r="D182" s="466" t="s">
        <v>441</v>
      </c>
      <c r="E182" s="465" t="s">
        <v>816</v>
      </c>
      <c r="F182" s="466" t="s">
        <v>817</v>
      </c>
      <c r="G182" s="465" t="s">
        <v>951</v>
      </c>
      <c r="H182" s="465" t="s">
        <v>952</v>
      </c>
      <c r="I182" s="468">
        <v>49.299999237060547</v>
      </c>
      <c r="J182" s="468">
        <v>120</v>
      </c>
      <c r="K182" s="469">
        <v>5916</v>
      </c>
    </row>
    <row r="183" spans="1:11" ht="14.4" customHeight="1" x14ac:dyDescent="0.3">
      <c r="A183" s="463" t="s">
        <v>431</v>
      </c>
      <c r="B183" s="464" t="s">
        <v>432</v>
      </c>
      <c r="C183" s="465" t="s">
        <v>440</v>
      </c>
      <c r="D183" s="466" t="s">
        <v>441</v>
      </c>
      <c r="E183" s="465" t="s">
        <v>816</v>
      </c>
      <c r="F183" s="466" t="s">
        <v>817</v>
      </c>
      <c r="G183" s="465" t="s">
        <v>953</v>
      </c>
      <c r="H183" s="465" t="s">
        <v>954</v>
      </c>
      <c r="I183" s="468">
        <v>50.26666577657064</v>
      </c>
      <c r="J183" s="468">
        <v>110</v>
      </c>
      <c r="K183" s="469">
        <v>5539</v>
      </c>
    </row>
    <row r="184" spans="1:11" ht="14.4" customHeight="1" x14ac:dyDescent="0.3">
      <c r="A184" s="463" t="s">
        <v>431</v>
      </c>
      <c r="B184" s="464" t="s">
        <v>432</v>
      </c>
      <c r="C184" s="465" t="s">
        <v>440</v>
      </c>
      <c r="D184" s="466" t="s">
        <v>441</v>
      </c>
      <c r="E184" s="465" t="s">
        <v>816</v>
      </c>
      <c r="F184" s="466" t="s">
        <v>817</v>
      </c>
      <c r="G184" s="465" t="s">
        <v>955</v>
      </c>
      <c r="H184" s="465" t="s">
        <v>956</v>
      </c>
      <c r="I184" s="468">
        <v>49.299999237060547</v>
      </c>
      <c r="J184" s="468">
        <v>70</v>
      </c>
      <c r="K184" s="469">
        <v>3451</v>
      </c>
    </row>
    <row r="185" spans="1:11" ht="14.4" customHeight="1" x14ac:dyDescent="0.3">
      <c r="A185" s="463" t="s">
        <v>431</v>
      </c>
      <c r="B185" s="464" t="s">
        <v>432</v>
      </c>
      <c r="C185" s="465" t="s">
        <v>440</v>
      </c>
      <c r="D185" s="466" t="s">
        <v>441</v>
      </c>
      <c r="E185" s="465" t="s">
        <v>816</v>
      </c>
      <c r="F185" s="466" t="s">
        <v>817</v>
      </c>
      <c r="G185" s="465" t="s">
        <v>957</v>
      </c>
      <c r="H185" s="465" t="s">
        <v>958</v>
      </c>
      <c r="I185" s="468">
        <v>50.459999084472656</v>
      </c>
      <c r="J185" s="468">
        <v>90</v>
      </c>
      <c r="K185" s="469">
        <v>4553</v>
      </c>
    </row>
    <row r="186" spans="1:11" ht="14.4" customHeight="1" x14ac:dyDescent="0.3">
      <c r="A186" s="463" t="s">
        <v>431</v>
      </c>
      <c r="B186" s="464" t="s">
        <v>432</v>
      </c>
      <c r="C186" s="465" t="s">
        <v>440</v>
      </c>
      <c r="D186" s="466" t="s">
        <v>441</v>
      </c>
      <c r="E186" s="465" t="s">
        <v>816</v>
      </c>
      <c r="F186" s="466" t="s">
        <v>817</v>
      </c>
      <c r="G186" s="465" t="s">
        <v>959</v>
      </c>
      <c r="H186" s="465" t="s">
        <v>960</v>
      </c>
      <c r="I186" s="468">
        <v>50.747499465942383</v>
      </c>
      <c r="J186" s="468">
        <v>120</v>
      </c>
      <c r="K186" s="469">
        <v>6147.8800048828125</v>
      </c>
    </row>
    <row r="187" spans="1:11" ht="14.4" customHeight="1" x14ac:dyDescent="0.3">
      <c r="A187" s="463" t="s">
        <v>431</v>
      </c>
      <c r="B187" s="464" t="s">
        <v>432</v>
      </c>
      <c r="C187" s="465" t="s">
        <v>440</v>
      </c>
      <c r="D187" s="466" t="s">
        <v>441</v>
      </c>
      <c r="E187" s="465" t="s">
        <v>816</v>
      </c>
      <c r="F187" s="466" t="s">
        <v>817</v>
      </c>
      <c r="G187" s="465" t="s">
        <v>961</v>
      </c>
      <c r="H187" s="465" t="s">
        <v>962</v>
      </c>
      <c r="I187" s="468">
        <v>49.299999237060547</v>
      </c>
      <c r="J187" s="468">
        <v>160</v>
      </c>
      <c r="K187" s="469">
        <v>7887.9599609375</v>
      </c>
    </row>
    <row r="188" spans="1:11" ht="14.4" customHeight="1" x14ac:dyDescent="0.3">
      <c r="A188" s="463" t="s">
        <v>431</v>
      </c>
      <c r="B188" s="464" t="s">
        <v>432</v>
      </c>
      <c r="C188" s="465" t="s">
        <v>440</v>
      </c>
      <c r="D188" s="466" t="s">
        <v>441</v>
      </c>
      <c r="E188" s="465" t="s">
        <v>816</v>
      </c>
      <c r="F188" s="466" t="s">
        <v>817</v>
      </c>
      <c r="G188" s="465" t="s">
        <v>963</v>
      </c>
      <c r="H188" s="465" t="s">
        <v>964</v>
      </c>
      <c r="I188" s="468">
        <v>76.5</v>
      </c>
      <c r="J188" s="468">
        <v>50</v>
      </c>
      <c r="K188" s="469">
        <v>3825</v>
      </c>
    </row>
    <row r="189" spans="1:11" ht="14.4" customHeight="1" x14ac:dyDescent="0.3">
      <c r="A189" s="463" t="s">
        <v>431</v>
      </c>
      <c r="B189" s="464" t="s">
        <v>432</v>
      </c>
      <c r="C189" s="465" t="s">
        <v>440</v>
      </c>
      <c r="D189" s="466" t="s">
        <v>441</v>
      </c>
      <c r="E189" s="465" t="s">
        <v>816</v>
      </c>
      <c r="F189" s="466" t="s">
        <v>817</v>
      </c>
      <c r="G189" s="465" t="s">
        <v>965</v>
      </c>
      <c r="H189" s="465" t="s">
        <v>966</v>
      </c>
      <c r="I189" s="468">
        <v>78.3</v>
      </c>
      <c r="J189" s="468">
        <v>90</v>
      </c>
      <c r="K189" s="469">
        <v>6975</v>
      </c>
    </row>
    <row r="190" spans="1:11" ht="14.4" customHeight="1" x14ac:dyDescent="0.3">
      <c r="A190" s="463" t="s">
        <v>431</v>
      </c>
      <c r="B190" s="464" t="s">
        <v>432</v>
      </c>
      <c r="C190" s="465" t="s">
        <v>440</v>
      </c>
      <c r="D190" s="466" t="s">
        <v>441</v>
      </c>
      <c r="E190" s="465" t="s">
        <v>816</v>
      </c>
      <c r="F190" s="466" t="s">
        <v>817</v>
      </c>
      <c r="G190" s="465" t="s">
        <v>967</v>
      </c>
      <c r="H190" s="465" t="s">
        <v>968</v>
      </c>
      <c r="I190" s="468">
        <v>78</v>
      </c>
      <c r="J190" s="468">
        <v>80</v>
      </c>
      <c r="K190" s="469">
        <v>6210</v>
      </c>
    </row>
    <row r="191" spans="1:11" ht="14.4" customHeight="1" x14ac:dyDescent="0.3">
      <c r="A191" s="463" t="s">
        <v>431</v>
      </c>
      <c r="B191" s="464" t="s">
        <v>432</v>
      </c>
      <c r="C191" s="465" t="s">
        <v>440</v>
      </c>
      <c r="D191" s="466" t="s">
        <v>441</v>
      </c>
      <c r="E191" s="465" t="s">
        <v>816</v>
      </c>
      <c r="F191" s="466" t="s">
        <v>817</v>
      </c>
      <c r="G191" s="465" t="s">
        <v>969</v>
      </c>
      <c r="H191" s="465" t="s">
        <v>970</v>
      </c>
      <c r="I191" s="468">
        <v>78</v>
      </c>
      <c r="J191" s="468">
        <v>100</v>
      </c>
      <c r="K191" s="469">
        <v>7830</v>
      </c>
    </row>
    <row r="192" spans="1:11" ht="14.4" customHeight="1" x14ac:dyDescent="0.3">
      <c r="A192" s="463" t="s">
        <v>431</v>
      </c>
      <c r="B192" s="464" t="s">
        <v>432</v>
      </c>
      <c r="C192" s="465" t="s">
        <v>440</v>
      </c>
      <c r="D192" s="466" t="s">
        <v>441</v>
      </c>
      <c r="E192" s="465" t="s">
        <v>816</v>
      </c>
      <c r="F192" s="466" t="s">
        <v>817</v>
      </c>
      <c r="G192" s="465" t="s">
        <v>971</v>
      </c>
      <c r="H192" s="465" t="s">
        <v>972</v>
      </c>
      <c r="I192" s="468">
        <v>76.5</v>
      </c>
      <c r="J192" s="468">
        <v>20</v>
      </c>
      <c r="K192" s="469">
        <v>1530</v>
      </c>
    </row>
    <row r="193" spans="1:11" ht="14.4" customHeight="1" x14ac:dyDescent="0.3">
      <c r="A193" s="463" t="s">
        <v>431</v>
      </c>
      <c r="B193" s="464" t="s">
        <v>432</v>
      </c>
      <c r="C193" s="465" t="s">
        <v>440</v>
      </c>
      <c r="D193" s="466" t="s">
        <v>441</v>
      </c>
      <c r="E193" s="465" t="s">
        <v>816</v>
      </c>
      <c r="F193" s="466" t="s">
        <v>817</v>
      </c>
      <c r="G193" s="465" t="s">
        <v>973</v>
      </c>
      <c r="H193" s="465" t="s">
        <v>974</v>
      </c>
      <c r="I193" s="468">
        <v>76.5</v>
      </c>
      <c r="J193" s="468">
        <v>10</v>
      </c>
      <c r="K193" s="469">
        <v>765</v>
      </c>
    </row>
    <row r="194" spans="1:11" ht="14.4" customHeight="1" x14ac:dyDescent="0.3">
      <c r="A194" s="463" t="s">
        <v>431</v>
      </c>
      <c r="B194" s="464" t="s">
        <v>432</v>
      </c>
      <c r="C194" s="465" t="s">
        <v>440</v>
      </c>
      <c r="D194" s="466" t="s">
        <v>441</v>
      </c>
      <c r="E194" s="465" t="s">
        <v>816</v>
      </c>
      <c r="F194" s="466" t="s">
        <v>817</v>
      </c>
      <c r="G194" s="465" t="s">
        <v>975</v>
      </c>
      <c r="H194" s="465" t="s">
        <v>976</v>
      </c>
      <c r="I194" s="468">
        <v>76.5</v>
      </c>
      <c r="J194" s="468">
        <v>40</v>
      </c>
      <c r="K194" s="469">
        <v>3060</v>
      </c>
    </row>
    <row r="195" spans="1:11" ht="14.4" customHeight="1" x14ac:dyDescent="0.3">
      <c r="A195" s="463" t="s">
        <v>431</v>
      </c>
      <c r="B195" s="464" t="s">
        <v>432</v>
      </c>
      <c r="C195" s="465" t="s">
        <v>440</v>
      </c>
      <c r="D195" s="466" t="s">
        <v>441</v>
      </c>
      <c r="E195" s="465" t="s">
        <v>816</v>
      </c>
      <c r="F195" s="466" t="s">
        <v>817</v>
      </c>
      <c r="G195" s="465" t="s">
        <v>977</v>
      </c>
      <c r="H195" s="465" t="s">
        <v>978</v>
      </c>
      <c r="I195" s="468">
        <v>76.5</v>
      </c>
      <c r="J195" s="468">
        <v>30</v>
      </c>
      <c r="K195" s="469">
        <v>2295</v>
      </c>
    </row>
    <row r="196" spans="1:11" ht="14.4" customHeight="1" x14ac:dyDescent="0.3">
      <c r="A196" s="463" t="s">
        <v>431</v>
      </c>
      <c r="B196" s="464" t="s">
        <v>432</v>
      </c>
      <c r="C196" s="465" t="s">
        <v>440</v>
      </c>
      <c r="D196" s="466" t="s">
        <v>441</v>
      </c>
      <c r="E196" s="465" t="s">
        <v>816</v>
      </c>
      <c r="F196" s="466" t="s">
        <v>817</v>
      </c>
      <c r="G196" s="465" t="s">
        <v>979</v>
      </c>
      <c r="H196" s="465" t="s">
        <v>980</v>
      </c>
      <c r="I196" s="468">
        <v>19</v>
      </c>
      <c r="J196" s="468">
        <v>90</v>
      </c>
      <c r="K196" s="469">
        <v>1710</v>
      </c>
    </row>
    <row r="197" spans="1:11" ht="14.4" customHeight="1" x14ac:dyDescent="0.3">
      <c r="A197" s="463" t="s">
        <v>431</v>
      </c>
      <c r="B197" s="464" t="s">
        <v>432</v>
      </c>
      <c r="C197" s="465" t="s">
        <v>440</v>
      </c>
      <c r="D197" s="466" t="s">
        <v>441</v>
      </c>
      <c r="E197" s="465" t="s">
        <v>816</v>
      </c>
      <c r="F197" s="466" t="s">
        <v>817</v>
      </c>
      <c r="G197" s="465" t="s">
        <v>981</v>
      </c>
      <c r="H197" s="465" t="s">
        <v>982</v>
      </c>
      <c r="I197" s="468">
        <v>18.933333396911621</v>
      </c>
      <c r="J197" s="468">
        <v>80</v>
      </c>
      <c r="K197" s="469">
        <v>1516</v>
      </c>
    </row>
    <row r="198" spans="1:11" ht="14.4" customHeight="1" x14ac:dyDescent="0.3">
      <c r="A198" s="463" t="s">
        <v>431</v>
      </c>
      <c r="B198" s="464" t="s">
        <v>432</v>
      </c>
      <c r="C198" s="465" t="s">
        <v>440</v>
      </c>
      <c r="D198" s="466" t="s">
        <v>441</v>
      </c>
      <c r="E198" s="465" t="s">
        <v>816</v>
      </c>
      <c r="F198" s="466" t="s">
        <v>817</v>
      </c>
      <c r="G198" s="465" t="s">
        <v>983</v>
      </c>
      <c r="H198" s="465" t="s">
        <v>984</v>
      </c>
      <c r="I198" s="468">
        <v>19</v>
      </c>
      <c r="J198" s="468">
        <v>170</v>
      </c>
      <c r="K198" s="469">
        <v>3230</v>
      </c>
    </row>
    <row r="199" spans="1:11" ht="14.4" customHeight="1" x14ac:dyDescent="0.3">
      <c r="A199" s="463" t="s">
        <v>431</v>
      </c>
      <c r="B199" s="464" t="s">
        <v>432</v>
      </c>
      <c r="C199" s="465" t="s">
        <v>440</v>
      </c>
      <c r="D199" s="466" t="s">
        <v>441</v>
      </c>
      <c r="E199" s="465" t="s">
        <v>816</v>
      </c>
      <c r="F199" s="466" t="s">
        <v>817</v>
      </c>
      <c r="G199" s="465" t="s">
        <v>985</v>
      </c>
      <c r="H199" s="465" t="s">
        <v>986</v>
      </c>
      <c r="I199" s="468">
        <v>18.920000076293945</v>
      </c>
      <c r="J199" s="468">
        <v>170</v>
      </c>
      <c r="K199" s="469">
        <v>3222</v>
      </c>
    </row>
    <row r="200" spans="1:11" ht="14.4" customHeight="1" x14ac:dyDescent="0.3">
      <c r="A200" s="463" t="s">
        <v>431</v>
      </c>
      <c r="B200" s="464" t="s">
        <v>432</v>
      </c>
      <c r="C200" s="465" t="s">
        <v>440</v>
      </c>
      <c r="D200" s="466" t="s">
        <v>441</v>
      </c>
      <c r="E200" s="465" t="s">
        <v>816</v>
      </c>
      <c r="F200" s="466" t="s">
        <v>817</v>
      </c>
      <c r="G200" s="465" t="s">
        <v>987</v>
      </c>
      <c r="H200" s="465" t="s">
        <v>988</v>
      </c>
      <c r="I200" s="468">
        <v>19</v>
      </c>
      <c r="J200" s="468">
        <v>60</v>
      </c>
      <c r="K200" s="469">
        <v>1140</v>
      </c>
    </row>
    <row r="201" spans="1:11" ht="14.4" customHeight="1" x14ac:dyDescent="0.3">
      <c r="A201" s="463" t="s">
        <v>431</v>
      </c>
      <c r="B201" s="464" t="s">
        <v>432</v>
      </c>
      <c r="C201" s="465" t="s">
        <v>440</v>
      </c>
      <c r="D201" s="466" t="s">
        <v>441</v>
      </c>
      <c r="E201" s="465" t="s">
        <v>816</v>
      </c>
      <c r="F201" s="466" t="s">
        <v>817</v>
      </c>
      <c r="G201" s="465" t="s">
        <v>989</v>
      </c>
      <c r="H201" s="465" t="s">
        <v>990</v>
      </c>
      <c r="I201" s="468">
        <v>19</v>
      </c>
      <c r="J201" s="468">
        <v>60</v>
      </c>
      <c r="K201" s="469">
        <v>1140</v>
      </c>
    </row>
    <row r="202" spans="1:11" ht="14.4" customHeight="1" x14ac:dyDescent="0.3">
      <c r="A202" s="463" t="s">
        <v>431</v>
      </c>
      <c r="B202" s="464" t="s">
        <v>432</v>
      </c>
      <c r="C202" s="465" t="s">
        <v>440</v>
      </c>
      <c r="D202" s="466" t="s">
        <v>441</v>
      </c>
      <c r="E202" s="465" t="s">
        <v>816</v>
      </c>
      <c r="F202" s="466" t="s">
        <v>817</v>
      </c>
      <c r="G202" s="465" t="s">
        <v>991</v>
      </c>
      <c r="H202" s="465" t="s">
        <v>992</v>
      </c>
      <c r="I202" s="468">
        <v>19</v>
      </c>
      <c r="J202" s="468">
        <v>40</v>
      </c>
      <c r="K202" s="469">
        <v>760</v>
      </c>
    </row>
    <row r="203" spans="1:11" ht="14.4" customHeight="1" x14ac:dyDescent="0.3">
      <c r="A203" s="463" t="s">
        <v>431</v>
      </c>
      <c r="B203" s="464" t="s">
        <v>432</v>
      </c>
      <c r="C203" s="465" t="s">
        <v>440</v>
      </c>
      <c r="D203" s="466" t="s">
        <v>441</v>
      </c>
      <c r="E203" s="465" t="s">
        <v>816</v>
      </c>
      <c r="F203" s="466" t="s">
        <v>817</v>
      </c>
      <c r="G203" s="465" t="s">
        <v>993</v>
      </c>
      <c r="H203" s="465" t="s">
        <v>994</v>
      </c>
      <c r="I203" s="468">
        <v>19</v>
      </c>
      <c r="J203" s="468">
        <v>30</v>
      </c>
      <c r="K203" s="469">
        <v>570</v>
      </c>
    </row>
    <row r="204" spans="1:11" ht="14.4" customHeight="1" x14ac:dyDescent="0.3">
      <c r="A204" s="463" t="s">
        <v>431</v>
      </c>
      <c r="B204" s="464" t="s">
        <v>432</v>
      </c>
      <c r="C204" s="465" t="s">
        <v>440</v>
      </c>
      <c r="D204" s="466" t="s">
        <v>441</v>
      </c>
      <c r="E204" s="465" t="s">
        <v>816</v>
      </c>
      <c r="F204" s="466" t="s">
        <v>817</v>
      </c>
      <c r="G204" s="465" t="s">
        <v>995</v>
      </c>
      <c r="H204" s="465" t="s">
        <v>996</v>
      </c>
      <c r="I204" s="468">
        <v>19</v>
      </c>
      <c r="J204" s="468">
        <v>20</v>
      </c>
      <c r="K204" s="469">
        <v>380</v>
      </c>
    </row>
    <row r="205" spans="1:11" ht="14.4" customHeight="1" x14ac:dyDescent="0.3">
      <c r="A205" s="463" t="s">
        <v>431</v>
      </c>
      <c r="B205" s="464" t="s">
        <v>432</v>
      </c>
      <c r="C205" s="465" t="s">
        <v>440</v>
      </c>
      <c r="D205" s="466" t="s">
        <v>441</v>
      </c>
      <c r="E205" s="465" t="s">
        <v>816</v>
      </c>
      <c r="F205" s="466" t="s">
        <v>817</v>
      </c>
      <c r="G205" s="465" t="s">
        <v>997</v>
      </c>
      <c r="H205" s="465" t="s">
        <v>998</v>
      </c>
      <c r="I205" s="468">
        <v>6.2100000381469727</v>
      </c>
      <c r="J205" s="468">
        <v>200</v>
      </c>
      <c r="K205" s="469">
        <v>1242.010009765625</v>
      </c>
    </row>
    <row r="206" spans="1:11" ht="14.4" customHeight="1" x14ac:dyDescent="0.3">
      <c r="A206" s="463" t="s">
        <v>431</v>
      </c>
      <c r="B206" s="464" t="s">
        <v>432</v>
      </c>
      <c r="C206" s="465" t="s">
        <v>440</v>
      </c>
      <c r="D206" s="466" t="s">
        <v>441</v>
      </c>
      <c r="E206" s="465" t="s">
        <v>816</v>
      </c>
      <c r="F206" s="466" t="s">
        <v>817</v>
      </c>
      <c r="G206" s="465" t="s">
        <v>999</v>
      </c>
      <c r="H206" s="465" t="s">
        <v>1000</v>
      </c>
      <c r="I206" s="468">
        <v>820</v>
      </c>
      <c r="J206" s="468">
        <v>2</v>
      </c>
      <c r="K206" s="469">
        <v>1640</v>
      </c>
    </row>
    <row r="207" spans="1:11" ht="14.4" customHeight="1" x14ac:dyDescent="0.3">
      <c r="A207" s="463" t="s">
        <v>431</v>
      </c>
      <c r="B207" s="464" t="s">
        <v>432</v>
      </c>
      <c r="C207" s="465" t="s">
        <v>440</v>
      </c>
      <c r="D207" s="466" t="s">
        <v>441</v>
      </c>
      <c r="E207" s="465" t="s">
        <v>816</v>
      </c>
      <c r="F207" s="466" t="s">
        <v>817</v>
      </c>
      <c r="G207" s="465" t="s">
        <v>1001</v>
      </c>
      <c r="H207" s="465" t="s">
        <v>1002</v>
      </c>
      <c r="I207" s="468">
        <v>2103</v>
      </c>
      <c r="J207" s="468">
        <v>1</v>
      </c>
      <c r="K207" s="469">
        <v>2103</v>
      </c>
    </row>
    <row r="208" spans="1:11" ht="14.4" customHeight="1" x14ac:dyDescent="0.3">
      <c r="A208" s="463" t="s">
        <v>431</v>
      </c>
      <c r="B208" s="464" t="s">
        <v>432</v>
      </c>
      <c r="C208" s="465" t="s">
        <v>440</v>
      </c>
      <c r="D208" s="466" t="s">
        <v>441</v>
      </c>
      <c r="E208" s="465" t="s">
        <v>816</v>
      </c>
      <c r="F208" s="466" t="s">
        <v>817</v>
      </c>
      <c r="G208" s="465" t="s">
        <v>1003</v>
      </c>
      <c r="H208" s="465" t="s">
        <v>1004</v>
      </c>
      <c r="I208" s="468">
        <v>831.45001220703125</v>
      </c>
      <c r="J208" s="468">
        <v>4</v>
      </c>
      <c r="K208" s="469">
        <v>3325.8001098632812</v>
      </c>
    </row>
    <row r="209" spans="1:11" ht="14.4" customHeight="1" x14ac:dyDescent="0.3">
      <c r="A209" s="463" t="s">
        <v>431</v>
      </c>
      <c r="B209" s="464" t="s">
        <v>432</v>
      </c>
      <c r="C209" s="465" t="s">
        <v>440</v>
      </c>
      <c r="D209" s="466" t="s">
        <v>441</v>
      </c>
      <c r="E209" s="465" t="s">
        <v>816</v>
      </c>
      <c r="F209" s="466" t="s">
        <v>817</v>
      </c>
      <c r="G209" s="465" t="s">
        <v>1005</v>
      </c>
      <c r="H209" s="465" t="s">
        <v>1006</v>
      </c>
      <c r="I209" s="468">
        <v>125.30000305175781</v>
      </c>
      <c r="J209" s="468">
        <v>38</v>
      </c>
      <c r="K209" s="469">
        <v>4761.2599487304687</v>
      </c>
    </row>
    <row r="210" spans="1:11" ht="14.4" customHeight="1" x14ac:dyDescent="0.3">
      <c r="A210" s="463" t="s">
        <v>431</v>
      </c>
      <c r="B210" s="464" t="s">
        <v>432</v>
      </c>
      <c r="C210" s="465" t="s">
        <v>440</v>
      </c>
      <c r="D210" s="466" t="s">
        <v>441</v>
      </c>
      <c r="E210" s="465" t="s">
        <v>816</v>
      </c>
      <c r="F210" s="466" t="s">
        <v>817</v>
      </c>
      <c r="G210" s="465" t="s">
        <v>1007</v>
      </c>
      <c r="H210" s="465" t="s">
        <v>1008</v>
      </c>
      <c r="I210" s="468">
        <v>1410</v>
      </c>
      <c r="J210" s="468">
        <v>3</v>
      </c>
      <c r="K210" s="469">
        <v>4230</v>
      </c>
    </row>
    <row r="211" spans="1:11" ht="14.4" customHeight="1" x14ac:dyDescent="0.3">
      <c r="A211" s="463" t="s">
        <v>431</v>
      </c>
      <c r="B211" s="464" t="s">
        <v>432</v>
      </c>
      <c r="C211" s="465" t="s">
        <v>440</v>
      </c>
      <c r="D211" s="466" t="s">
        <v>441</v>
      </c>
      <c r="E211" s="465" t="s">
        <v>816</v>
      </c>
      <c r="F211" s="466" t="s">
        <v>817</v>
      </c>
      <c r="G211" s="465" t="s">
        <v>1009</v>
      </c>
      <c r="H211" s="465" t="s">
        <v>1010</v>
      </c>
      <c r="I211" s="468">
        <v>1410</v>
      </c>
      <c r="J211" s="468">
        <v>4</v>
      </c>
      <c r="K211" s="469">
        <v>5640</v>
      </c>
    </row>
    <row r="212" spans="1:11" ht="14.4" customHeight="1" x14ac:dyDescent="0.3">
      <c r="A212" s="463" t="s">
        <v>431</v>
      </c>
      <c r="B212" s="464" t="s">
        <v>432</v>
      </c>
      <c r="C212" s="465" t="s">
        <v>440</v>
      </c>
      <c r="D212" s="466" t="s">
        <v>441</v>
      </c>
      <c r="E212" s="465" t="s">
        <v>816</v>
      </c>
      <c r="F212" s="466" t="s">
        <v>817</v>
      </c>
      <c r="G212" s="465" t="s">
        <v>1011</v>
      </c>
      <c r="H212" s="465" t="s">
        <v>1012</v>
      </c>
      <c r="I212" s="468">
        <v>1409.97998046875</v>
      </c>
      <c r="J212" s="468">
        <v>8</v>
      </c>
      <c r="K212" s="469">
        <v>11279.81982421875</v>
      </c>
    </row>
    <row r="213" spans="1:11" ht="14.4" customHeight="1" x14ac:dyDescent="0.3">
      <c r="A213" s="463" t="s">
        <v>431</v>
      </c>
      <c r="B213" s="464" t="s">
        <v>432</v>
      </c>
      <c r="C213" s="465" t="s">
        <v>440</v>
      </c>
      <c r="D213" s="466" t="s">
        <v>441</v>
      </c>
      <c r="E213" s="465" t="s">
        <v>816</v>
      </c>
      <c r="F213" s="466" t="s">
        <v>817</v>
      </c>
      <c r="G213" s="465" t="s">
        <v>1013</v>
      </c>
      <c r="H213" s="465" t="s">
        <v>1014</v>
      </c>
      <c r="I213" s="468">
        <v>41.75</v>
      </c>
      <c r="J213" s="468">
        <v>40</v>
      </c>
      <c r="K213" s="469">
        <v>1669.800048828125</v>
      </c>
    </row>
    <row r="214" spans="1:11" ht="14.4" customHeight="1" x14ac:dyDescent="0.3">
      <c r="A214" s="463" t="s">
        <v>431</v>
      </c>
      <c r="B214" s="464" t="s">
        <v>432</v>
      </c>
      <c r="C214" s="465" t="s">
        <v>440</v>
      </c>
      <c r="D214" s="466" t="s">
        <v>441</v>
      </c>
      <c r="E214" s="465" t="s">
        <v>816</v>
      </c>
      <c r="F214" s="466" t="s">
        <v>817</v>
      </c>
      <c r="G214" s="465" t="s">
        <v>1015</v>
      </c>
      <c r="H214" s="465" t="s">
        <v>1016</v>
      </c>
      <c r="I214" s="468">
        <v>75.019996643066406</v>
      </c>
      <c r="J214" s="468">
        <v>10</v>
      </c>
      <c r="K214" s="469">
        <v>750.20001220703125</v>
      </c>
    </row>
    <row r="215" spans="1:11" ht="14.4" customHeight="1" x14ac:dyDescent="0.3">
      <c r="A215" s="463" t="s">
        <v>431</v>
      </c>
      <c r="B215" s="464" t="s">
        <v>432</v>
      </c>
      <c r="C215" s="465" t="s">
        <v>440</v>
      </c>
      <c r="D215" s="466" t="s">
        <v>441</v>
      </c>
      <c r="E215" s="465" t="s">
        <v>816</v>
      </c>
      <c r="F215" s="466" t="s">
        <v>817</v>
      </c>
      <c r="G215" s="465" t="s">
        <v>1017</v>
      </c>
      <c r="H215" s="465" t="s">
        <v>1018</v>
      </c>
      <c r="I215" s="468">
        <v>118.58000183105469</v>
      </c>
      <c r="J215" s="468">
        <v>30</v>
      </c>
      <c r="K215" s="469">
        <v>3557.400146484375</v>
      </c>
    </row>
    <row r="216" spans="1:11" ht="14.4" customHeight="1" x14ac:dyDescent="0.3">
      <c r="A216" s="463" t="s">
        <v>431</v>
      </c>
      <c r="B216" s="464" t="s">
        <v>432</v>
      </c>
      <c r="C216" s="465" t="s">
        <v>440</v>
      </c>
      <c r="D216" s="466" t="s">
        <v>441</v>
      </c>
      <c r="E216" s="465" t="s">
        <v>816</v>
      </c>
      <c r="F216" s="466" t="s">
        <v>817</v>
      </c>
      <c r="G216" s="465" t="s">
        <v>1019</v>
      </c>
      <c r="H216" s="465" t="s">
        <v>1020</v>
      </c>
      <c r="I216" s="468">
        <v>2722.5</v>
      </c>
      <c r="J216" s="468">
        <v>2</v>
      </c>
      <c r="K216" s="469">
        <v>5445</v>
      </c>
    </row>
    <row r="217" spans="1:11" ht="14.4" customHeight="1" x14ac:dyDescent="0.3">
      <c r="A217" s="463" t="s">
        <v>431</v>
      </c>
      <c r="B217" s="464" t="s">
        <v>432</v>
      </c>
      <c r="C217" s="465" t="s">
        <v>440</v>
      </c>
      <c r="D217" s="466" t="s">
        <v>441</v>
      </c>
      <c r="E217" s="465" t="s">
        <v>816</v>
      </c>
      <c r="F217" s="466" t="s">
        <v>817</v>
      </c>
      <c r="G217" s="465" t="s">
        <v>1021</v>
      </c>
      <c r="H217" s="465" t="s">
        <v>1022</v>
      </c>
      <c r="I217" s="468">
        <v>490.04998779296875</v>
      </c>
      <c r="J217" s="468">
        <v>1</v>
      </c>
      <c r="K217" s="469">
        <v>490.04998779296875</v>
      </c>
    </row>
    <row r="218" spans="1:11" ht="14.4" customHeight="1" x14ac:dyDescent="0.3">
      <c r="A218" s="463" t="s">
        <v>431</v>
      </c>
      <c r="B218" s="464" t="s">
        <v>432</v>
      </c>
      <c r="C218" s="465" t="s">
        <v>440</v>
      </c>
      <c r="D218" s="466" t="s">
        <v>441</v>
      </c>
      <c r="E218" s="465" t="s">
        <v>816</v>
      </c>
      <c r="F218" s="466" t="s">
        <v>817</v>
      </c>
      <c r="G218" s="465" t="s">
        <v>1023</v>
      </c>
      <c r="H218" s="465" t="s">
        <v>1024</v>
      </c>
      <c r="I218" s="468">
        <v>490.04998779296875</v>
      </c>
      <c r="J218" s="468">
        <v>1</v>
      </c>
      <c r="K218" s="469">
        <v>490.04998779296875</v>
      </c>
    </row>
    <row r="219" spans="1:11" ht="14.4" customHeight="1" x14ac:dyDescent="0.3">
      <c r="A219" s="463" t="s">
        <v>431</v>
      </c>
      <c r="B219" s="464" t="s">
        <v>432</v>
      </c>
      <c r="C219" s="465" t="s">
        <v>440</v>
      </c>
      <c r="D219" s="466" t="s">
        <v>441</v>
      </c>
      <c r="E219" s="465" t="s">
        <v>816</v>
      </c>
      <c r="F219" s="466" t="s">
        <v>817</v>
      </c>
      <c r="G219" s="465" t="s">
        <v>1025</v>
      </c>
      <c r="H219" s="465" t="s">
        <v>1026</v>
      </c>
      <c r="I219" s="468">
        <v>2064.260009765625</v>
      </c>
      <c r="J219" s="468">
        <v>1</v>
      </c>
      <c r="K219" s="469">
        <v>2064.260009765625</v>
      </c>
    </row>
    <row r="220" spans="1:11" ht="14.4" customHeight="1" x14ac:dyDescent="0.3">
      <c r="A220" s="463" t="s">
        <v>431</v>
      </c>
      <c r="B220" s="464" t="s">
        <v>432</v>
      </c>
      <c r="C220" s="465" t="s">
        <v>440</v>
      </c>
      <c r="D220" s="466" t="s">
        <v>441</v>
      </c>
      <c r="E220" s="465" t="s">
        <v>816</v>
      </c>
      <c r="F220" s="466" t="s">
        <v>817</v>
      </c>
      <c r="G220" s="465" t="s">
        <v>1027</v>
      </c>
      <c r="H220" s="465" t="s">
        <v>1028</v>
      </c>
      <c r="I220" s="468">
        <v>2064.260009765625</v>
      </c>
      <c r="J220" s="468">
        <v>1</v>
      </c>
      <c r="K220" s="469">
        <v>2064.260009765625</v>
      </c>
    </row>
    <row r="221" spans="1:11" ht="14.4" customHeight="1" x14ac:dyDescent="0.3">
      <c r="A221" s="463" t="s">
        <v>431</v>
      </c>
      <c r="B221" s="464" t="s">
        <v>432</v>
      </c>
      <c r="C221" s="465" t="s">
        <v>440</v>
      </c>
      <c r="D221" s="466" t="s">
        <v>441</v>
      </c>
      <c r="E221" s="465" t="s">
        <v>816</v>
      </c>
      <c r="F221" s="466" t="s">
        <v>817</v>
      </c>
      <c r="G221" s="465" t="s">
        <v>1029</v>
      </c>
      <c r="H221" s="465" t="s">
        <v>1030</v>
      </c>
      <c r="I221" s="468">
        <v>19.969999313354492</v>
      </c>
      <c r="J221" s="468">
        <v>10</v>
      </c>
      <c r="K221" s="469">
        <v>199.64999389648437</v>
      </c>
    </row>
    <row r="222" spans="1:11" ht="14.4" customHeight="1" x14ac:dyDescent="0.3">
      <c r="A222" s="463" t="s">
        <v>431</v>
      </c>
      <c r="B222" s="464" t="s">
        <v>432</v>
      </c>
      <c r="C222" s="465" t="s">
        <v>440</v>
      </c>
      <c r="D222" s="466" t="s">
        <v>441</v>
      </c>
      <c r="E222" s="465" t="s">
        <v>816</v>
      </c>
      <c r="F222" s="466" t="s">
        <v>817</v>
      </c>
      <c r="G222" s="465" t="s">
        <v>1031</v>
      </c>
      <c r="H222" s="465" t="s">
        <v>1032</v>
      </c>
      <c r="I222" s="468">
        <v>245.33333333333334</v>
      </c>
      <c r="J222" s="468">
        <v>54</v>
      </c>
      <c r="K222" s="469">
        <v>13478.8798828125</v>
      </c>
    </row>
    <row r="223" spans="1:11" ht="14.4" customHeight="1" x14ac:dyDescent="0.3">
      <c r="A223" s="463" t="s">
        <v>431</v>
      </c>
      <c r="B223" s="464" t="s">
        <v>432</v>
      </c>
      <c r="C223" s="465" t="s">
        <v>440</v>
      </c>
      <c r="D223" s="466" t="s">
        <v>441</v>
      </c>
      <c r="E223" s="465" t="s">
        <v>816</v>
      </c>
      <c r="F223" s="466" t="s">
        <v>817</v>
      </c>
      <c r="G223" s="465" t="s">
        <v>1033</v>
      </c>
      <c r="H223" s="465" t="s">
        <v>1034</v>
      </c>
      <c r="I223" s="468">
        <v>561.40997314453125</v>
      </c>
      <c r="J223" s="468">
        <v>4</v>
      </c>
      <c r="K223" s="469">
        <v>2245.64990234375</v>
      </c>
    </row>
    <row r="224" spans="1:11" ht="14.4" customHeight="1" x14ac:dyDescent="0.3">
      <c r="A224" s="463" t="s">
        <v>431</v>
      </c>
      <c r="B224" s="464" t="s">
        <v>432</v>
      </c>
      <c r="C224" s="465" t="s">
        <v>440</v>
      </c>
      <c r="D224" s="466" t="s">
        <v>441</v>
      </c>
      <c r="E224" s="465" t="s">
        <v>816</v>
      </c>
      <c r="F224" s="466" t="s">
        <v>817</v>
      </c>
      <c r="G224" s="465" t="s">
        <v>1035</v>
      </c>
      <c r="H224" s="465" t="s">
        <v>1036</v>
      </c>
      <c r="I224" s="468">
        <v>629.20001220703125</v>
      </c>
      <c r="J224" s="468">
        <v>1</v>
      </c>
      <c r="K224" s="469">
        <v>629.20001220703125</v>
      </c>
    </row>
    <row r="225" spans="1:11" ht="14.4" customHeight="1" x14ac:dyDescent="0.3">
      <c r="A225" s="463" t="s">
        <v>431</v>
      </c>
      <c r="B225" s="464" t="s">
        <v>432</v>
      </c>
      <c r="C225" s="465" t="s">
        <v>440</v>
      </c>
      <c r="D225" s="466" t="s">
        <v>441</v>
      </c>
      <c r="E225" s="465" t="s">
        <v>816</v>
      </c>
      <c r="F225" s="466" t="s">
        <v>817</v>
      </c>
      <c r="G225" s="465" t="s">
        <v>1037</v>
      </c>
      <c r="H225" s="465" t="s">
        <v>1038</v>
      </c>
      <c r="I225" s="468">
        <v>2064.010009765625</v>
      </c>
      <c r="J225" s="468">
        <v>1</v>
      </c>
      <c r="K225" s="469">
        <v>2064.010009765625</v>
      </c>
    </row>
    <row r="226" spans="1:11" ht="14.4" customHeight="1" x14ac:dyDescent="0.3">
      <c r="A226" s="463" t="s">
        <v>431</v>
      </c>
      <c r="B226" s="464" t="s">
        <v>432</v>
      </c>
      <c r="C226" s="465" t="s">
        <v>440</v>
      </c>
      <c r="D226" s="466" t="s">
        <v>441</v>
      </c>
      <c r="E226" s="465" t="s">
        <v>816</v>
      </c>
      <c r="F226" s="466" t="s">
        <v>817</v>
      </c>
      <c r="G226" s="465" t="s">
        <v>1039</v>
      </c>
      <c r="H226" s="465" t="s">
        <v>1040</v>
      </c>
      <c r="I226" s="468">
        <v>227.86000061035156</v>
      </c>
      <c r="J226" s="468">
        <v>5</v>
      </c>
      <c r="K226" s="469">
        <v>1139.280029296875</v>
      </c>
    </row>
    <row r="227" spans="1:11" ht="14.4" customHeight="1" x14ac:dyDescent="0.3">
      <c r="A227" s="463" t="s">
        <v>431</v>
      </c>
      <c r="B227" s="464" t="s">
        <v>432</v>
      </c>
      <c r="C227" s="465" t="s">
        <v>440</v>
      </c>
      <c r="D227" s="466" t="s">
        <v>441</v>
      </c>
      <c r="E227" s="465" t="s">
        <v>816</v>
      </c>
      <c r="F227" s="466" t="s">
        <v>817</v>
      </c>
      <c r="G227" s="465" t="s">
        <v>1041</v>
      </c>
      <c r="H227" s="465" t="s">
        <v>1042</v>
      </c>
      <c r="I227" s="468">
        <v>286.22834269205731</v>
      </c>
      <c r="J227" s="468">
        <v>107</v>
      </c>
      <c r="K227" s="469">
        <v>30626.1298828125</v>
      </c>
    </row>
    <row r="228" spans="1:11" ht="14.4" customHeight="1" x14ac:dyDescent="0.3">
      <c r="A228" s="463" t="s">
        <v>431</v>
      </c>
      <c r="B228" s="464" t="s">
        <v>432</v>
      </c>
      <c r="C228" s="465" t="s">
        <v>440</v>
      </c>
      <c r="D228" s="466" t="s">
        <v>441</v>
      </c>
      <c r="E228" s="465" t="s">
        <v>816</v>
      </c>
      <c r="F228" s="466" t="s">
        <v>817</v>
      </c>
      <c r="G228" s="465" t="s">
        <v>1043</v>
      </c>
      <c r="H228" s="465" t="s">
        <v>1044</v>
      </c>
      <c r="I228" s="468">
        <v>1132.800048828125</v>
      </c>
      <c r="J228" s="468">
        <v>1</v>
      </c>
      <c r="K228" s="469">
        <v>1132.800048828125</v>
      </c>
    </row>
    <row r="229" spans="1:11" ht="14.4" customHeight="1" x14ac:dyDescent="0.3">
      <c r="A229" s="463" t="s">
        <v>431</v>
      </c>
      <c r="B229" s="464" t="s">
        <v>432</v>
      </c>
      <c r="C229" s="465" t="s">
        <v>440</v>
      </c>
      <c r="D229" s="466" t="s">
        <v>441</v>
      </c>
      <c r="E229" s="465" t="s">
        <v>816</v>
      </c>
      <c r="F229" s="466" t="s">
        <v>817</v>
      </c>
      <c r="G229" s="465" t="s">
        <v>1045</v>
      </c>
      <c r="H229" s="465" t="s">
        <v>1046</v>
      </c>
      <c r="I229" s="468">
        <v>1102.31005859375</v>
      </c>
      <c r="J229" s="468">
        <v>5</v>
      </c>
      <c r="K229" s="469">
        <v>5511.55029296875</v>
      </c>
    </row>
    <row r="230" spans="1:11" ht="14.4" customHeight="1" x14ac:dyDescent="0.3">
      <c r="A230" s="463" t="s">
        <v>431</v>
      </c>
      <c r="B230" s="464" t="s">
        <v>432</v>
      </c>
      <c r="C230" s="465" t="s">
        <v>440</v>
      </c>
      <c r="D230" s="466" t="s">
        <v>441</v>
      </c>
      <c r="E230" s="465" t="s">
        <v>816</v>
      </c>
      <c r="F230" s="466" t="s">
        <v>817</v>
      </c>
      <c r="G230" s="465" t="s">
        <v>1047</v>
      </c>
      <c r="H230" s="465" t="s">
        <v>1048</v>
      </c>
      <c r="I230" s="468">
        <v>2979</v>
      </c>
      <c r="J230" s="468">
        <v>3</v>
      </c>
      <c r="K230" s="469">
        <v>8937</v>
      </c>
    </row>
    <row r="231" spans="1:11" ht="14.4" customHeight="1" x14ac:dyDescent="0.3">
      <c r="A231" s="463" t="s">
        <v>431</v>
      </c>
      <c r="B231" s="464" t="s">
        <v>432</v>
      </c>
      <c r="C231" s="465" t="s">
        <v>440</v>
      </c>
      <c r="D231" s="466" t="s">
        <v>441</v>
      </c>
      <c r="E231" s="465" t="s">
        <v>816</v>
      </c>
      <c r="F231" s="466" t="s">
        <v>817</v>
      </c>
      <c r="G231" s="465" t="s">
        <v>1049</v>
      </c>
      <c r="H231" s="465" t="s">
        <v>1050</v>
      </c>
      <c r="I231" s="468">
        <v>2201</v>
      </c>
      <c r="J231" s="468">
        <v>3</v>
      </c>
      <c r="K231" s="469">
        <v>6603</v>
      </c>
    </row>
    <row r="232" spans="1:11" ht="14.4" customHeight="1" x14ac:dyDescent="0.3">
      <c r="A232" s="463" t="s">
        <v>431</v>
      </c>
      <c r="B232" s="464" t="s">
        <v>432</v>
      </c>
      <c r="C232" s="465" t="s">
        <v>440</v>
      </c>
      <c r="D232" s="466" t="s">
        <v>441</v>
      </c>
      <c r="E232" s="465" t="s">
        <v>816</v>
      </c>
      <c r="F232" s="466" t="s">
        <v>817</v>
      </c>
      <c r="G232" s="465" t="s">
        <v>1051</v>
      </c>
      <c r="H232" s="465" t="s">
        <v>1052</v>
      </c>
      <c r="I232" s="468">
        <v>2096.949951171875</v>
      </c>
      <c r="J232" s="468">
        <v>5</v>
      </c>
      <c r="K232" s="469">
        <v>10484.75</v>
      </c>
    </row>
    <row r="233" spans="1:11" ht="14.4" customHeight="1" x14ac:dyDescent="0.3">
      <c r="A233" s="463" t="s">
        <v>431</v>
      </c>
      <c r="B233" s="464" t="s">
        <v>432</v>
      </c>
      <c r="C233" s="465" t="s">
        <v>440</v>
      </c>
      <c r="D233" s="466" t="s">
        <v>441</v>
      </c>
      <c r="E233" s="465" t="s">
        <v>816</v>
      </c>
      <c r="F233" s="466" t="s">
        <v>817</v>
      </c>
      <c r="G233" s="465" t="s">
        <v>1053</v>
      </c>
      <c r="H233" s="465" t="s">
        <v>1054</v>
      </c>
      <c r="I233" s="468">
        <v>281.92999267578125</v>
      </c>
      <c r="J233" s="468">
        <v>2</v>
      </c>
      <c r="K233" s="469">
        <v>563.8599853515625</v>
      </c>
    </row>
    <row r="234" spans="1:11" ht="14.4" customHeight="1" x14ac:dyDescent="0.3">
      <c r="A234" s="463" t="s">
        <v>431</v>
      </c>
      <c r="B234" s="464" t="s">
        <v>432</v>
      </c>
      <c r="C234" s="465" t="s">
        <v>440</v>
      </c>
      <c r="D234" s="466" t="s">
        <v>441</v>
      </c>
      <c r="E234" s="465" t="s">
        <v>816</v>
      </c>
      <c r="F234" s="466" t="s">
        <v>817</v>
      </c>
      <c r="G234" s="465" t="s">
        <v>1055</v>
      </c>
      <c r="H234" s="465" t="s">
        <v>1056</v>
      </c>
      <c r="I234" s="468">
        <v>281.92999267578125</v>
      </c>
      <c r="J234" s="468">
        <v>2</v>
      </c>
      <c r="K234" s="469">
        <v>563.8599853515625</v>
      </c>
    </row>
    <row r="235" spans="1:11" ht="14.4" customHeight="1" x14ac:dyDescent="0.3">
      <c r="A235" s="463" t="s">
        <v>431</v>
      </c>
      <c r="B235" s="464" t="s">
        <v>432</v>
      </c>
      <c r="C235" s="465" t="s">
        <v>440</v>
      </c>
      <c r="D235" s="466" t="s">
        <v>441</v>
      </c>
      <c r="E235" s="465" t="s">
        <v>816</v>
      </c>
      <c r="F235" s="466" t="s">
        <v>817</v>
      </c>
      <c r="G235" s="465" t="s">
        <v>1057</v>
      </c>
      <c r="H235" s="465" t="s">
        <v>1058</v>
      </c>
      <c r="I235" s="468">
        <v>443.39999389648437</v>
      </c>
      <c r="J235" s="468">
        <v>3</v>
      </c>
      <c r="K235" s="469">
        <v>1330.2099609375</v>
      </c>
    </row>
    <row r="236" spans="1:11" ht="14.4" customHeight="1" x14ac:dyDescent="0.3">
      <c r="A236" s="463" t="s">
        <v>431</v>
      </c>
      <c r="B236" s="464" t="s">
        <v>432</v>
      </c>
      <c r="C236" s="465" t="s">
        <v>440</v>
      </c>
      <c r="D236" s="466" t="s">
        <v>441</v>
      </c>
      <c r="E236" s="465" t="s">
        <v>816</v>
      </c>
      <c r="F236" s="466" t="s">
        <v>817</v>
      </c>
      <c r="G236" s="465" t="s">
        <v>1059</v>
      </c>
      <c r="H236" s="465" t="s">
        <v>1060</v>
      </c>
      <c r="I236" s="468">
        <v>1259.51201171875</v>
      </c>
      <c r="J236" s="468">
        <v>15</v>
      </c>
      <c r="K236" s="469">
        <v>18892.66015625</v>
      </c>
    </row>
    <row r="237" spans="1:11" ht="14.4" customHeight="1" x14ac:dyDescent="0.3">
      <c r="A237" s="463" t="s">
        <v>431</v>
      </c>
      <c r="B237" s="464" t="s">
        <v>432</v>
      </c>
      <c r="C237" s="465" t="s">
        <v>440</v>
      </c>
      <c r="D237" s="466" t="s">
        <v>441</v>
      </c>
      <c r="E237" s="465" t="s">
        <v>816</v>
      </c>
      <c r="F237" s="466" t="s">
        <v>817</v>
      </c>
      <c r="G237" s="465" t="s">
        <v>1061</v>
      </c>
      <c r="H237" s="465" t="s">
        <v>1062</v>
      </c>
      <c r="I237" s="468">
        <v>1508.1600341796875</v>
      </c>
      <c r="J237" s="468">
        <v>1</v>
      </c>
      <c r="K237" s="469">
        <v>1508.1600341796875</v>
      </c>
    </row>
    <row r="238" spans="1:11" ht="14.4" customHeight="1" x14ac:dyDescent="0.3">
      <c r="A238" s="463" t="s">
        <v>431</v>
      </c>
      <c r="B238" s="464" t="s">
        <v>432</v>
      </c>
      <c r="C238" s="465" t="s">
        <v>440</v>
      </c>
      <c r="D238" s="466" t="s">
        <v>441</v>
      </c>
      <c r="E238" s="465" t="s">
        <v>816</v>
      </c>
      <c r="F238" s="466" t="s">
        <v>817</v>
      </c>
      <c r="G238" s="465" t="s">
        <v>1063</v>
      </c>
      <c r="H238" s="465" t="s">
        <v>1064</v>
      </c>
      <c r="I238" s="468">
        <v>1782.719970703125</v>
      </c>
      <c r="J238" s="468">
        <v>2</v>
      </c>
      <c r="K238" s="469">
        <v>3565.43994140625</v>
      </c>
    </row>
    <row r="239" spans="1:11" ht="14.4" customHeight="1" x14ac:dyDescent="0.3">
      <c r="A239" s="463" t="s">
        <v>431</v>
      </c>
      <c r="B239" s="464" t="s">
        <v>432</v>
      </c>
      <c r="C239" s="465" t="s">
        <v>440</v>
      </c>
      <c r="D239" s="466" t="s">
        <v>441</v>
      </c>
      <c r="E239" s="465" t="s">
        <v>816</v>
      </c>
      <c r="F239" s="466" t="s">
        <v>817</v>
      </c>
      <c r="G239" s="465" t="s">
        <v>1065</v>
      </c>
      <c r="H239" s="465" t="s">
        <v>1066</v>
      </c>
      <c r="I239" s="468">
        <v>1112.6080078125001</v>
      </c>
      <c r="J239" s="468">
        <v>9</v>
      </c>
      <c r="K239" s="469">
        <v>10013.449951171875</v>
      </c>
    </row>
    <row r="240" spans="1:11" ht="14.4" customHeight="1" x14ac:dyDescent="0.3">
      <c r="A240" s="463" t="s">
        <v>431</v>
      </c>
      <c r="B240" s="464" t="s">
        <v>432</v>
      </c>
      <c r="C240" s="465" t="s">
        <v>440</v>
      </c>
      <c r="D240" s="466" t="s">
        <v>441</v>
      </c>
      <c r="E240" s="465" t="s">
        <v>816</v>
      </c>
      <c r="F240" s="466" t="s">
        <v>817</v>
      </c>
      <c r="G240" s="465" t="s">
        <v>1067</v>
      </c>
      <c r="H240" s="465" t="s">
        <v>1068</v>
      </c>
      <c r="I240" s="468">
        <v>1018.8200073242187</v>
      </c>
      <c r="J240" s="468">
        <v>1</v>
      </c>
      <c r="K240" s="469">
        <v>1018.8200073242187</v>
      </c>
    </row>
    <row r="241" spans="1:11" ht="14.4" customHeight="1" x14ac:dyDescent="0.3">
      <c r="A241" s="463" t="s">
        <v>431</v>
      </c>
      <c r="B241" s="464" t="s">
        <v>432</v>
      </c>
      <c r="C241" s="465" t="s">
        <v>440</v>
      </c>
      <c r="D241" s="466" t="s">
        <v>441</v>
      </c>
      <c r="E241" s="465" t="s">
        <v>816</v>
      </c>
      <c r="F241" s="466" t="s">
        <v>817</v>
      </c>
      <c r="G241" s="465" t="s">
        <v>1069</v>
      </c>
      <c r="H241" s="465" t="s">
        <v>1070</v>
      </c>
      <c r="I241" s="468">
        <v>6648.9501953125</v>
      </c>
      <c r="J241" s="468">
        <v>1</v>
      </c>
      <c r="K241" s="469">
        <v>6648.9501953125</v>
      </c>
    </row>
    <row r="242" spans="1:11" ht="14.4" customHeight="1" x14ac:dyDescent="0.3">
      <c r="A242" s="463" t="s">
        <v>431</v>
      </c>
      <c r="B242" s="464" t="s">
        <v>432</v>
      </c>
      <c r="C242" s="465" t="s">
        <v>440</v>
      </c>
      <c r="D242" s="466" t="s">
        <v>441</v>
      </c>
      <c r="E242" s="465" t="s">
        <v>816</v>
      </c>
      <c r="F242" s="466" t="s">
        <v>817</v>
      </c>
      <c r="G242" s="465" t="s">
        <v>1071</v>
      </c>
      <c r="H242" s="465" t="s">
        <v>1072</v>
      </c>
      <c r="I242" s="468">
        <v>6785</v>
      </c>
      <c r="J242" s="468">
        <v>1</v>
      </c>
      <c r="K242" s="469">
        <v>6785</v>
      </c>
    </row>
    <row r="243" spans="1:11" ht="14.4" customHeight="1" x14ac:dyDescent="0.3">
      <c r="A243" s="463" t="s">
        <v>431</v>
      </c>
      <c r="B243" s="464" t="s">
        <v>432</v>
      </c>
      <c r="C243" s="465" t="s">
        <v>440</v>
      </c>
      <c r="D243" s="466" t="s">
        <v>441</v>
      </c>
      <c r="E243" s="465" t="s">
        <v>816</v>
      </c>
      <c r="F243" s="466" t="s">
        <v>817</v>
      </c>
      <c r="G243" s="465" t="s">
        <v>1073</v>
      </c>
      <c r="H243" s="465" t="s">
        <v>1074</v>
      </c>
      <c r="I243" s="468">
        <v>6785</v>
      </c>
      <c r="J243" s="468">
        <v>2</v>
      </c>
      <c r="K243" s="469">
        <v>13570</v>
      </c>
    </row>
    <row r="244" spans="1:11" ht="14.4" customHeight="1" x14ac:dyDescent="0.3">
      <c r="A244" s="463" t="s">
        <v>431</v>
      </c>
      <c r="B244" s="464" t="s">
        <v>432</v>
      </c>
      <c r="C244" s="465" t="s">
        <v>440</v>
      </c>
      <c r="D244" s="466" t="s">
        <v>441</v>
      </c>
      <c r="E244" s="465" t="s">
        <v>816</v>
      </c>
      <c r="F244" s="466" t="s">
        <v>817</v>
      </c>
      <c r="G244" s="465" t="s">
        <v>1075</v>
      </c>
      <c r="H244" s="465" t="s">
        <v>1076</v>
      </c>
      <c r="I244" s="468">
        <v>6785</v>
      </c>
      <c r="J244" s="468">
        <v>4</v>
      </c>
      <c r="K244" s="469">
        <v>27140</v>
      </c>
    </row>
    <row r="245" spans="1:11" ht="14.4" customHeight="1" x14ac:dyDescent="0.3">
      <c r="A245" s="463" t="s">
        <v>431</v>
      </c>
      <c r="B245" s="464" t="s">
        <v>432</v>
      </c>
      <c r="C245" s="465" t="s">
        <v>440</v>
      </c>
      <c r="D245" s="466" t="s">
        <v>441</v>
      </c>
      <c r="E245" s="465" t="s">
        <v>816</v>
      </c>
      <c r="F245" s="466" t="s">
        <v>817</v>
      </c>
      <c r="G245" s="465" t="s">
        <v>1077</v>
      </c>
      <c r="H245" s="465" t="s">
        <v>1078</v>
      </c>
      <c r="I245" s="468">
        <v>3864</v>
      </c>
      <c r="J245" s="468">
        <v>1</v>
      </c>
      <c r="K245" s="469">
        <v>3864</v>
      </c>
    </row>
    <row r="246" spans="1:11" ht="14.4" customHeight="1" x14ac:dyDescent="0.3">
      <c r="A246" s="463" t="s">
        <v>431</v>
      </c>
      <c r="B246" s="464" t="s">
        <v>432</v>
      </c>
      <c r="C246" s="465" t="s">
        <v>440</v>
      </c>
      <c r="D246" s="466" t="s">
        <v>441</v>
      </c>
      <c r="E246" s="465" t="s">
        <v>816</v>
      </c>
      <c r="F246" s="466" t="s">
        <v>817</v>
      </c>
      <c r="G246" s="465" t="s">
        <v>1079</v>
      </c>
      <c r="H246" s="465" t="s">
        <v>1080</v>
      </c>
      <c r="I246" s="468">
        <v>3864</v>
      </c>
      <c r="J246" s="468">
        <v>2</v>
      </c>
      <c r="K246" s="469">
        <v>7728</v>
      </c>
    </row>
    <row r="247" spans="1:11" ht="14.4" customHeight="1" x14ac:dyDescent="0.3">
      <c r="A247" s="463" t="s">
        <v>431</v>
      </c>
      <c r="B247" s="464" t="s">
        <v>432</v>
      </c>
      <c r="C247" s="465" t="s">
        <v>440</v>
      </c>
      <c r="D247" s="466" t="s">
        <v>441</v>
      </c>
      <c r="E247" s="465" t="s">
        <v>816</v>
      </c>
      <c r="F247" s="466" t="s">
        <v>817</v>
      </c>
      <c r="G247" s="465" t="s">
        <v>1081</v>
      </c>
      <c r="H247" s="465" t="s">
        <v>1082</v>
      </c>
      <c r="I247" s="468">
        <v>3864</v>
      </c>
      <c r="J247" s="468">
        <v>1</v>
      </c>
      <c r="K247" s="469">
        <v>3864</v>
      </c>
    </row>
    <row r="248" spans="1:11" ht="14.4" customHeight="1" x14ac:dyDescent="0.3">
      <c r="A248" s="463" t="s">
        <v>431</v>
      </c>
      <c r="B248" s="464" t="s">
        <v>432</v>
      </c>
      <c r="C248" s="465" t="s">
        <v>440</v>
      </c>
      <c r="D248" s="466" t="s">
        <v>441</v>
      </c>
      <c r="E248" s="465" t="s">
        <v>816</v>
      </c>
      <c r="F248" s="466" t="s">
        <v>817</v>
      </c>
      <c r="G248" s="465" t="s">
        <v>1083</v>
      </c>
      <c r="H248" s="465" t="s">
        <v>1084</v>
      </c>
      <c r="I248" s="468">
        <v>3877.7099609375</v>
      </c>
      <c r="J248" s="468">
        <v>2</v>
      </c>
      <c r="K248" s="469">
        <v>7755.419921875</v>
      </c>
    </row>
    <row r="249" spans="1:11" ht="14.4" customHeight="1" x14ac:dyDescent="0.3">
      <c r="A249" s="463" t="s">
        <v>431</v>
      </c>
      <c r="B249" s="464" t="s">
        <v>432</v>
      </c>
      <c r="C249" s="465" t="s">
        <v>440</v>
      </c>
      <c r="D249" s="466" t="s">
        <v>441</v>
      </c>
      <c r="E249" s="465" t="s">
        <v>816</v>
      </c>
      <c r="F249" s="466" t="s">
        <v>817</v>
      </c>
      <c r="G249" s="465" t="s">
        <v>1085</v>
      </c>
      <c r="H249" s="465" t="s">
        <v>1086</v>
      </c>
      <c r="I249" s="468">
        <v>3864</v>
      </c>
      <c r="J249" s="468">
        <v>1</v>
      </c>
      <c r="K249" s="469">
        <v>3864</v>
      </c>
    </row>
    <row r="250" spans="1:11" ht="14.4" customHeight="1" x14ac:dyDescent="0.3">
      <c r="A250" s="463" t="s">
        <v>431</v>
      </c>
      <c r="B250" s="464" t="s">
        <v>432</v>
      </c>
      <c r="C250" s="465" t="s">
        <v>440</v>
      </c>
      <c r="D250" s="466" t="s">
        <v>441</v>
      </c>
      <c r="E250" s="465" t="s">
        <v>816</v>
      </c>
      <c r="F250" s="466" t="s">
        <v>817</v>
      </c>
      <c r="G250" s="465" t="s">
        <v>1087</v>
      </c>
      <c r="H250" s="465" t="s">
        <v>1088</v>
      </c>
      <c r="I250" s="468">
        <v>3864</v>
      </c>
      <c r="J250" s="468">
        <v>1</v>
      </c>
      <c r="K250" s="469">
        <v>3864</v>
      </c>
    </row>
    <row r="251" spans="1:11" ht="14.4" customHeight="1" x14ac:dyDescent="0.3">
      <c r="A251" s="463" t="s">
        <v>431</v>
      </c>
      <c r="B251" s="464" t="s">
        <v>432</v>
      </c>
      <c r="C251" s="465" t="s">
        <v>440</v>
      </c>
      <c r="D251" s="466" t="s">
        <v>441</v>
      </c>
      <c r="E251" s="465" t="s">
        <v>816</v>
      </c>
      <c r="F251" s="466" t="s">
        <v>817</v>
      </c>
      <c r="G251" s="465" t="s">
        <v>1089</v>
      </c>
      <c r="H251" s="465" t="s">
        <v>1090</v>
      </c>
      <c r="I251" s="468">
        <v>3864</v>
      </c>
      <c r="J251" s="468">
        <v>1</v>
      </c>
      <c r="K251" s="469">
        <v>3864</v>
      </c>
    </row>
    <row r="252" spans="1:11" ht="14.4" customHeight="1" x14ac:dyDescent="0.3">
      <c r="A252" s="463" t="s">
        <v>431</v>
      </c>
      <c r="B252" s="464" t="s">
        <v>432</v>
      </c>
      <c r="C252" s="465" t="s">
        <v>440</v>
      </c>
      <c r="D252" s="466" t="s">
        <v>441</v>
      </c>
      <c r="E252" s="465" t="s">
        <v>816</v>
      </c>
      <c r="F252" s="466" t="s">
        <v>817</v>
      </c>
      <c r="G252" s="465" t="s">
        <v>1091</v>
      </c>
      <c r="H252" s="465" t="s">
        <v>1092</v>
      </c>
      <c r="I252" s="468">
        <v>3891.429931640625</v>
      </c>
      <c r="J252" s="468">
        <v>1</v>
      </c>
      <c r="K252" s="469">
        <v>3891.429931640625</v>
      </c>
    </row>
    <row r="253" spans="1:11" ht="14.4" customHeight="1" x14ac:dyDescent="0.3">
      <c r="A253" s="463" t="s">
        <v>431</v>
      </c>
      <c r="B253" s="464" t="s">
        <v>432</v>
      </c>
      <c r="C253" s="465" t="s">
        <v>440</v>
      </c>
      <c r="D253" s="466" t="s">
        <v>441</v>
      </c>
      <c r="E253" s="465" t="s">
        <v>816</v>
      </c>
      <c r="F253" s="466" t="s">
        <v>817</v>
      </c>
      <c r="G253" s="465" t="s">
        <v>1093</v>
      </c>
      <c r="H253" s="465" t="s">
        <v>1094</v>
      </c>
      <c r="I253" s="468">
        <v>3864</v>
      </c>
      <c r="J253" s="468">
        <v>1</v>
      </c>
      <c r="K253" s="469">
        <v>3864</v>
      </c>
    </row>
    <row r="254" spans="1:11" ht="14.4" customHeight="1" x14ac:dyDescent="0.3">
      <c r="A254" s="463" t="s">
        <v>431</v>
      </c>
      <c r="B254" s="464" t="s">
        <v>432</v>
      </c>
      <c r="C254" s="465" t="s">
        <v>440</v>
      </c>
      <c r="D254" s="466" t="s">
        <v>441</v>
      </c>
      <c r="E254" s="465" t="s">
        <v>816</v>
      </c>
      <c r="F254" s="466" t="s">
        <v>817</v>
      </c>
      <c r="G254" s="465" t="s">
        <v>1095</v>
      </c>
      <c r="H254" s="465" t="s">
        <v>1096</v>
      </c>
      <c r="I254" s="468">
        <v>3864</v>
      </c>
      <c r="J254" s="468">
        <v>2</v>
      </c>
      <c r="K254" s="469">
        <v>7728</v>
      </c>
    </row>
    <row r="255" spans="1:11" ht="14.4" customHeight="1" x14ac:dyDescent="0.3">
      <c r="A255" s="463" t="s">
        <v>431</v>
      </c>
      <c r="B255" s="464" t="s">
        <v>432</v>
      </c>
      <c r="C255" s="465" t="s">
        <v>440</v>
      </c>
      <c r="D255" s="466" t="s">
        <v>441</v>
      </c>
      <c r="E255" s="465" t="s">
        <v>816</v>
      </c>
      <c r="F255" s="466" t="s">
        <v>817</v>
      </c>
      <c r="G255" s="465" t="s">
        <v>1097</v>
      </c>
      <c r="H255" s="465" t="s">
        <v>1098</v>
      </c>
      <c r="I255" s="468">
        <v>3891.429931640625</v>
      </c>
      <c r="J255" s="468">
        <v>1</v>
      </c>
      <c r="K255" s="469">
        <v>3891.429931640625</v>
      </c>
    </row>
    <row r="256" spans="1:11" ht="14.4" customHeight="1" x14ac:dyDescent="0.3">
      <c r="A256" s="463" t="s">
        <v>431</v>
      </c>
      <c r="B256" s="464" t="s">
        <v>432</v>
      </c>
      <c r="C256" s="465" t="s">
        <v>440</v>
      </c>
      <c r="D256" s="466" t="s">
        <v>441</v>
      </c>
      <c r="E256" s="465" t="s">
        <v>816</v>
      </c>
      <c r="F256" s="466" t="s">
        <v>817</v>
      </c>
      <c r="G256" s="465" t="s">
        <v>1099</v>
      </c>
      <c r="H256" s="465" t="s">
        <v>1100</v>
      </c>
      <c r="I256" s="468">
        <v>3864</v>
      </c>
      <c r="J256" s="468">
        <v>1</v>
      </c>
      <c r="K256" s="469">
        <v>3864</v>
      </c>
    </row>
    <row r="257" spans="1:11" ht="14.4" customHeight="1" x14ac:dyDescent="0.3">
      <c r="A257" s="463" t="s">
        <v>431</v>
      </c>
      <c r="B257" s="464" t="s">
        <v>432</v>
      </c>
      <c r="C257" s="465" t="s">
        <v>440</v>
      </c>
      <c r="D257" s="466" t="s">
        <v>441</v>
      </c>
      <c r="E257" s="465" t="s">
        <v>816</v>
      </c>
      <c r="F257" s="466" t="s">
        <v>817</v>
      </c>
      <c r="G257" s="465" t="s">
        <v>1101</v>
      </c>
      <c r="H257" s="465" t="s">
        <v>1102</v>
      </c>
      <c r="I257" s="468">
        <v>3864</v>
      </c>
      <c r="J257" s="468">
        <v>2</v>
      </c>
      <c r="K257" s="469">
        <v>7728</v>
      </c>
    </row>
    <row r="258" spans="1:11" ht="14.4" customHeight="1" x14ac:dyDescent="0.3">
      <c r="A258" s="463" t="s">
        <v>431</v>
      </c>
      <c r="B258" s="464" t="s">
        <v>432</v>
      </c>
      <c r="C258" s="465" t="s">
        <v>440</v>
      </c>
      <c r="D258" s="466" t="s">
        <v>441</v>
      </c>
      <c r="E258" s="465" t="s">
        <v>816</v>
      </c>
      <c r="F258" s="466" t="s">
        <v>817</v>
      </c>
      <c r="G258" s="465" t="s">
        <v>1103</v>
      </c>
      <c r="H258" s="465" t="s">
        <v>1104</v>
      </c>
      <c r="I258" s="468">
        <v>3156.75</v>
      </c>
      <c r="J258" s="468">
        <v>2</v>
      </c>
      <c r="K258" s="469">
        <v>6313.5</v>
      </c>
    </row>
    <row r="259" spans="1:11" ht="14.4" customHeight="1" x14ac:dyDescent="0.3">
      <c r="A259" s="463" t="s">
        <v>431</v>
      </c>
      <c r="B259" s="464" t="s">
        <v>432</v>
      </c>
      <c r="C259" s="465" t="s">
        <v>440</v>
      </c>
      <c r="D259" s="466" t="s">
        <v>441</v>
      </c>
      <c r="E259" s="465" t="s">
        <v>816</v>
      </c>
      <c r="F259" s="466" t="s">
        <v>817</v>
      </c>
      <c r="G259" s="465" t="s">
        <v>1105</v>
      </c>
      <c r="H259" s="465" t="s">
        <v>1106</v>
      </c>
      <c r="I259" s="468">
        <v>3943.3334147135415</v>
      </c>
      <c r="J259" s="468">
        <v>7</v>
      </c>
      <c r="K259" s="469">
        <v>27603.35009765625</v>
      </c>
    </row>
    <row r="260" spans="1:11" ht="14.4" customHeight="1" x14ac:dyDescent="0.3">
      <c r="A260" s="463" t="s">
        <v>431</v>
      </c>
      <c r="B260" s="464" t="s">
        <v>432</v>
      </c>
      <c r="C260" s="465" t="s">
        <v>440</v>
      </c>
      <c r="D260" s="466" t="s">
        <v>441</v>
      </c>
      <c r="E260" s="465" t="s">
        <v>816</v>
      </c>
      <c r="F260" s="466" t="s">
        <v>817</v>
      </c>
      <c r="G260" s="465" t="s">
        <v>1107</v>
      </c>
      <c r="H260" s="465" t="s">
        <v>1108</v>
      </c>
      <c r="I260" s="468">
        <v>3943.35009765625</v>
      </c>
      <c r="J260" s="468">
        <v>14</v>
      </c>
      <c r="K260" s="469">
        <v>55206.8994140625</v>
      </c>
    </row>
    <row r="261" spans="1:11" ht="14.4" customHeight="1" x14ac:dyDescent="0.3">
      <c r="A261" s="463" t="s">
        <v>431</v>
      </c>
      <c r="B261" s="464" t="s">
        <v>432</v>
      </c>
      <c r="C261" s="465" t="s">
        <v>440</v>
      </c>
      <c r="D261" s="466" t="s">
        <v>441</v>
      </c>
      <c r="E261" s="465" t="s">
        <v>816</v>
      </c>
      <c r="F261" s="466" t="s">
        <v>817</v>
      </c>
      <c r="G261" s="465" t="s">
        <v>1109</v>
      </c>
      <c r="H261" s="465" t="s">
        <v>1110</v>
      </c>
      <c r="I261" s="468">
        <v>3943.3450927734375</v>
      </c>
      <c r="J261" s="468">
        <v>12</v>
      </c>
      <c r="K261" s="469">
        <v>47320.10009765625</v>
      </c>
    </row>
    <row r="262" spans="1:11" ht="14.4" customHeight="1" x14ac:dyDescent="0.3">
      <c r="A262" s="463" t="s">
        <v>431</v>
      </c>
      <c r="B262" s="464" t="s">
        <v>432</v>
      </c>
      <c r="C262" s="465" t="s">
        <v>440</v>
      </c>
      <c r="D262" s="466" t="s">
        <v>441</v>
      </c>
      <c r="E262" s="465" t="s">
        <v>816</v>
      </c>
      <c r="F262" s="466" t="s">
        <v>817</v>
      </c>
      <c r="G262" s="465" t="s">
        <v>1111</v>
      </c>
      <c r="H262" s="465" t="s">
        <v>1112</v>
      </c>
      <c r="I262" s="468">
        <v>4207.8499755859375</v>
      </c>
      <c r="J262" s="468">
        <v>7</v>
      </c>
      <c r="K262" s="469">
        <v>29454.8994140625</v>
      </c>
    </row>
    <row r="263" spans="1:11" ht="14.4" customHeight="1" x14ac:dyDescent="0.3">
      <c r="A263" s="463" t="s">
        <v>431</v>
      </c>
      <c r="B263" s="464" t="s">
        <v>432</v>
      </c>
      <c r="C263" s="465" t="s">
        <v>440</v>
      </c>
      <c r="D263" s="466" t="s">
        <v>441</v>
      </c>
      <c r="E263" s="465" t="s">
        <v>816</v>
      </c>
      <c r="F263" s="466" t="s">
        <v>817</v>
      </c>
      <c r="G263" s="465" t="s">
        <v>1113</v>
      </c>
      <c r="H263" s="465" t="s">
        <v>1114</v>
      </c>
      <c r="I263" s="468">
        <v>4207.85009765625</v>
      </c>
      <c r="J263" s="468">
        <v>7</v>
      </c>
      <c r="K263" s="469">
        <v>29454.9501953125</v>
      </c>
    </row>
    <row r="264" spans="1:11" ht="14.4" customHeight="1" x14ac:dyDescent="0.3">
      <c r="A264" s="463" t="s">
        <v>431</v>
      </c>
      <c r="B264" s="464" t="s">
        <v>432</v>
      </c>
      <c r="C264" s="465" t="s">
        <v>440</v>
      </c>
      <c r="D264" s="466" t="s">
        <v>441</v>
      </c>
      <c r="E264" s="465" t="s">
        <v>816</v>
      </c>
      <c r="F264" s="466" t="s">
        <v>817</v>
      </c>
      <c r="G264" s="465" t="s">
        <v>1115</v>
      </c>
      <c r="H264" s="465" t="s">
        <v>1116</v>
      </c>
      <c r="I264" s="468">
        <v>4207.85009765625</v>
      </c>
      <c r="J264" s="468">
        <v>2</v>
      </c>
      <c r="K264" s="469">
        <v>8415.7001953125</v>
      </c>
    </row>
    <row r="265" spans="1:11" ht="14.4" customHeight="1" x14ac:dyDescent="0.3">
      <c r="A265" s="463" t="s">
        <v>431</v>
      </c>
      <c r="B265" s="464" t="s">
        <v>432</v>
      </c>
      <c r="C265" s="465" t="s">
        <v>440</v>
      </c>
      <c r="D265" s="466" t="s">
        <v>441</v>
      </c>
      <c r="E265" s="465" t="s">
        <v>816</v>
      </c>
      <c r="F265" s="466" t="s">
        <v>817</v>
      </c>
      <c r="G265" s="465" t="s">
        <v>1117</v>
      </c>
      <c r="H265" s="465" t="s">
        <v>1118</v>
      </c>
      <c r="I265" s="468">
        <v>3943.3450927734375</v>
      </c>
      <c r="J265" s="468">
        <v>15</v>
      </c>
      <c r="K265" s="469">
        <v>59150.150390625</v>
      </c>
    </row>
    <row r="266" spans="1:11" ht="14.4" customHeight="1" x14ac:dyDescent="0.3">
      <c r="A266" s="463" t="s">
        <v>431</v>
      </c>
      <c r="B266" s="464" t="s">
        <v>432</v>
      </c>
      <c r="C266" s="465" t="s">
        <v>440</v>
      </c>
      <c r="D266" s="466" t="s">
        <v>441</v>
      </c>
      <c r="E266" s="465" t="s">
        <v>816</v>
      </c>
      <c r="F266" s="466" t="s">
        <v>817</v>
      </c>
      <c r="G266" s="465" t="s">
        <v>1119</v>
      </c>
      <c r="H266" s="465" t="s">
        <v>1120</v>
      </c>
      <c r="I266" s="468">
        <v>3943.35009765625</v>
      </c>
      <c r="J266" s="468">
        <v>5</v>
      </c>
      <c r="K266" s="469">
        <v>19716.75</v>
      </c>
    </row>
    <row r="267" spans="1:11" ht="14.4" customHeight="1" x14ac:dyDescent="0.3">
      <c r="A267" s="463" t="s">
        <v>431</v>
      </c>
      <c r="B267" s="464" t="s">
        <v>432</v>
      </c>
      <c r="C267" s="465" t="s">
        <v>440</v>
      </c>
      <c r="D267" s="466" t="s">
        <v>441</v>
      </c>
      <c r="E267" s="465" t="s">
        <v>816</v>
      </c>
      <c r="F267" s="466" t="s">
        <v>817</v>
      </c>
      <c r="G267" s="465" t="s">
        <v>1121</v>
      </c>
      <c r="H267" s="465" t="s">
        <v>1122</v>
      </c>
      <c r="I267" s="468">
        <v>3943.35009765625</v>
      </c>
      <c r="J267" s="468">
        <v>1</v>
      </c>
      <c r="K267" s="469">
        <v>3943.35009765625</v>
      </c>
    </row>
    <row r="268" spans="1:11" ht="14.4" customHeight="1" x14ac:dyDescent="0.3">
      <c r="A268" s="463" t="s">
        <v>431</v>
      </c>
      <c r="B268" s="464" t="s">
        <v>432</v>
      </c>
      <c r="C268" s="465" t="s">
        <v>440</v>
      </c>
      <c r="D268" s="466" t="s">
        <v>441</v>
      </c>
      <c r="E268" s="465" t="s">
        <v>816</v>
      </c>
      <c r="F268" s="466" t="s">
        <v>817</v>
      </c>
      <c r="G268" s="465" t="s">
        <v>1123</v>
      </c>
      <c r="H268" s="465" t="s">
        <v>1124</v>
      </c>
      <c r="I268" s="468">
        <v>3943.35009765625</v>
      </c>
      <c r="J268" s="468">
        <v>3</v>
      </c>
      <c r="K268" s="469">
        <v>11830.0498046875</v>
      </c>
    </row>
    <row r="269" spans="1:11" ht="14.4" customHeight="1" x14ac:dyDescent="0.3">
      <c r="A269" s="463" t="s">
        <v>431</v>
      </c>
      <c r="B269" s="464" t="s">
        <v>432</v>
      </c>
      <c r="C269" s="465" t="s">
        <v>440</v>
      </c>
      <c r="D269" s="466" t="s">
        <v>441</v>
      </c>
      <c r="E269" s="465" t="s">
        <v>816</v>
      </c>
      <c r="F269" s="466" t="s">
        <v>817</v>
      </c>
      <c r="G269" s="465" t="s">
        <v>1125</v>
      </c>
      <c r="H269" s="465" t="s">
        <v>1126</v>
      </c>
      <c r="I269" s="468">
        <v>419.92001342773437</v>
      </c>
      <c r="J269" s="468">
        <v>12</v>
      </c>
      <c r="K269" s="469">
        <v>5039</v>
      </c>
    </row>
    <row r="270" spans="1:11" ht="14.4" customHeight="1" x14ac:dyDescent="0.3">
      <c r="A270" s="463" t="s">
        <v>431</v>
      </c>
      <c r="B270" s="464" t="s">
        <v>432</v>
      </c>
      <c r="C270" s="465" t="s">
        <v>440</v>
      </c>
      <c r="D270" s="466" t="s">
        <v>441</v>
      </c>
      <c r="E270" s="465" t="s">
        <v>816</v>
      </c>
      <c r="F270" s="466" t="s">
        <v>817</v>
      </c>
      <c r="G270" s="465" t="s">
        <v>1071</v>
      </c>
      <c r="H270" s="465" t="s">
        <v>1127</v>
      </c>
      <c r="I270" s="468">
        <v>6785</v>
      </c>
      <c r="J270" s="468">
        <v>1</v>
      </c>
      <c r="K270" s="469">
        <v>6785</v>
      </c>
    </row>
    <row r="271" spans="1:11" ht="14.4" customHeight="1" x14ac:dyDescent="0.3">
      <c r="A271" s="463" t="s">
        <v>431</v>
      </c>
      <c r="B271" s="464" t="s">
        <v>432</v>
      </c>
      <c r="C271" s="465" t="s">
        <v>440</v>
      </c>
      <c r="D271" s="466" t="s">
        <v>441</v>
      </c>
      <c r="E271" s="465" t="s">
        <v>816</v>
      </c>
      <c r="F271" s="466" t="s">
        <v>817</v>
      </c>
      <c r="G271" s="465" t="s">
        <v>1075</v>
      </c>
      <c r="H271" s="465" t="s">
        <v>1128</v>
      </c>
      <c r="I271" s="468">
        <v>6785</v>
      </c>
      <c r="J271" s="468">
        <v>1</v>
      </c>
      <c r="K271" s="469">
        <v>6785</v>
      </c>
    </row>
    <row r="272" spans="1:11" ht="14.4" customHeight="1" x14ac:dyDescent="0.3">
      <c r="A272" s="463" t="s">
        <v>431</v>
      </c>
      <c r="B272" s="464" t="s">
        <v>432</v>
      </c>
      <c r="C272" s="465" t="s">
        <v>440</v>
      </c>
      <c r="D272" s="466" t="s">
        <v>441</v>
      </c>
      <c r="E272" s="465" t="s">
        <v>816</v>
      </c>
      <c r="F272" s="466" t="s">
        <v>817</v>
      </c>
      <c r="G272" s="465" t="s">
        <v>1077</v>
      </c>
      <c r="H272" s="465" t="s">
        <v>1129</v>
      </c>
      <c r="I272" s="468">
        <v>3864</v>
      </c>
      <c r="J272" s="468">
        <v>1</v>
      </c>
      <c r="K272" s="469">
        <v>3864</v>
      </c>
    </row>
    <row r="273" spans="1:11" ht="14.4" customHeight="1" x14ac:dyDescent="0.3">
      <c r="A273" s="463" t="s">
        <v>431</v>
      </c>
      <c r="B273" s="464" t="s">
        <v>432</v>
      </c>
      <c r="C273" s="465" t="s">
        <v>440</v>
      </c>
      <c r="D273" s="466" t="s">
        <v>441</v>
      </c>
      <c r="E273" s="465" t="s">
        <v>816</v>
      </c>
      <c r="F273" s="466" t="s">
        <v>817</v>
      </c>
      <c r="G273" s="465" t="s">
        <v>1079</v>
      </c>
      <c r="H273" s="465" t="s">
        <v>1130</v>
      </c>
      <c r="I273" s="468">
        <v>3864</v>
      </c>
      <c r="J273" s="468">
        <v>1</v>
      </c>
      <c r="K273" s="469">
        <v>3864</v>
      </c>
    </row>
    <row r="274" spans="1:11" ht="14.4" customHeight="1" x14ac:dyDescent="0.3">
      <c r="A274" s="463" t="s">
        <v>431</v>
      </c>
      <c r="B274" s="464" t="s">
        <v>432</v>
      </c>
      <c r="C274" s="465" t="s">
        <v>440</v>
      </c>
      <c r="D274" s="466" t="s">
        <v>441</v>
      </c>
      <c r="E274" s="465" t="s">
        <v>816</v>
      </c>
      <c r="F274" s="466" t="s">
        <v>817</v>
      </c>
      <c r="G274" s="465" t="s">
        <v>1093</v>
      </c>
      <c r="H274" s="465" t="s">
        <v>1131</v>
      </c>
      <c r="I274" s="468">
        <v>3864</v>
      </c>
      <c r="J274" s="468">
        <v>1</v>
      </c>
      <c r="K274" s="469">
        <v>3864</v>
      </c>
    </row>
    <row r="275" spans="1:11" ht="14.4" customHeight="1" x14ac:dyDescent="0.3">
      <c r="A275" s="463" t="s">
        <v>431</v>
      </c>
      <c r="B275" s="464" t="s">
        <v>432</v>
      </c>
      <c r="C275" s="465" t="s">
        <v>440</v>
      </c>
      <c r="D275" s="466" t="s">
        <v>441</v>
      </c>
      <c r="E275" s="465" t="s">
        <v>816</v>
      </c>
      <c r="F275" s="466" t="s">
        <v>817</v>
      </c>
      <c r="G275" s="465" t="s">
        <v>1095</v>
      </c>
      <c r="H275" s="465" t="s">
        <v>1132</v>
      </c>
      <c r="I275" s="468">
        <v>3864</v>
      </c>
      <c r="J275" s="468">
        <v>1</v>
      </c>
      <c r="K275" s="469">
        <v>3864</v>
      </c>
    </row>
    <row r="276" spans="1:11" ht="14.4" customHeight="1" x14ac:dyDescent="0.3">
      <c r="A276" s="463" t="s">
        <v>431</v>
      </c>
      <c r="B276" s="464" t="s">
        <v>432</v>
      </c>
      <c r="C276" s="465" t="s">
        <v>440</v>
      </c>
      <c r="D276" s="466" t="s">
        <v>441</v>
      </c>
      <c r="E276" s="465" t="s">
        <v>816</v>
      </c>
      <c r="F276" s="466" t="s">
        <v>817</v>
      </c>
      <c r="G276" s="465" t="s">
        <v>1107</v>
      </c>
      <c r="H276" s="465" t="s">
        <v>1133</v>
      </c>
      <c r="I276" s="468">
        <v>3943.35009765625</v>
      </c>
      <c r="J276" s="468">
        <v>2</v>
      </c>
      <c r="K276" s="469">
        <v>7886.7001953125</v>
      </c>
    </row>
    <row r="277" spans="1:11" ht="14.4" customHeight="1" x14ac:dyDescent="0.3">
      <c r="A277" s="463" t="s">
        <v>431</v>
      </c>
      <c r="B277" s="464" t="s">
        <v>432</v>
      </c>
      <c r="C277" s="465" t="s">
        <v>440</v>
      </c>
      <c r="D277" s="466" t="s">
        <v>441</v>
      </c>
      <c r="E277" s="465" t="s">
        <v>816</v>
      </c>
      <c r="F277" s="466" t="s">
        <v>817</v>
      </c>
      <c r="G277" s="465" t="s">
        <v>1113</v>
      </c>
      <c r="H277" s="465" t="s">
        <v>1134</v>
      </c>
      <c r="I277" s="468">
        <v>4207.85009765625</v>
      </c>
      <c r="J277" s="468">
        <v>2</v>
      </c>
      <c r="K277" s="469">
        <v>8415.7001953125</v>
      </c>
    </row>
    <row r="278" spans="1:11" ht="14.4" customHeight="1" x14ac:dyDescent="0.3">
      <c r="A278" s="463" t="s">
        <v>431</v>
      </c>
      <c r="B278" s="464" t="s">
        <v>432</v>
      </c>
      <c r="C278" s="465" t="s">
        <v>440</v>
      </c>
      <c r="D278" s="466" t="s">
        <v>441</v>
      </c>
      <c r="E278" s="465" t="s">
        <v>816</v>
      </c>
      <c r="F278" s="466" t="s">
        <v>817</v>
      </c>
      <c r="G278" s="465" t="s">
        <v>1119</v>
      </c>
      <c r="H278" s="465" t="s">
        <v>1135</v>
      </c>
      <c r="I278" s="468">
        <v>3943.35009765625</v>
      </c>
      <c r="J278" s="468">
        <v>3</v>
      </c>
      <c r="K278" s="469">
        <v>11830.0498046875</v>
      </c>
    </row>
    <row r="279" spans="1:11" ht="14.4" customHeight="1" x14ac:dyDescent="0.3">
      <c r="A279" s="463" t="s">
        <v>431</v>
      </c>
      <c r="B279" s="464" t="s">
        <v>432</v>
      </c>
      <c r="C279" s="465" t="s">
        <v>440</v>
      </c>
      <c r="D279" s="466" t="s">
        <v>441</v>
      </c>
      <c r="E279" s="465" t="s">
        <v>816</v>
      </c>
      <c r="F279" s="466" t="s">
        <v>817</v>
      </c>
      <c r="G279" s="465" t="s">
        <v>1136</v>
      </c>
      <c r="H279" s="465" t="s">
        <v>1137</v>
      </c>
      <c r="I279" s="468">
        <v>619.52001953125</v>
      </c>
      <c r="J279" s="468">
        <v>7</v>
      </c>
      <c r="K279" s="469">
        <v>4336.64013671875</v>
      </c>
    </row>
    <row r="280" spans="1:11" ht="14.4" customHeight="1" x14ac:dyDescent="0.3">
      <c r="A280" s="463" t="s">
        <v>431</v>
      </c>
      <c r="B280" s="464" t="s">
        <v>432</v>
      </c>
      <c r="C280" s="465" t="s">
        <v>440</v>
      </c>
      <c r="D280" s="466" t="s">
        <v>441</v>
      </c>
      <c r="E280" s="465" t="s">
        <v>816</v>
      </c>
      <c r="F280" s="466" t="s">
        <v>817</v>
      </c>
      <c r="G280" s="465" t="s">
        <v>1138</v>
      </c>
      <c r="H280" s="465" t="s">
        <v>1139</v>
      </c>
      <c r="I280" s="468">
        <v>363</v>
      </c>
      <c r="J280" s="468">
        <v>3</v>
      </c>
      <c r="K280" s="469">
        <v>1089</v>
      </c>
    </row>
    <row r="281" spans="1:11" ht="14.4" customHeight="1" x14ac:dyDescent="0.3">
      <c r="A281" s="463" t="s">
        <v>431</v>
      </c>
      <c r="B281" s="464" t="s">
        <v>432</v>
      </c>
      <c r="C281" s="465" t="s">
        <v>440</v>
      </c>
      <c r="D281" s="466" t="s">
        <v>441</v>
      </c>
      <c r="E281" s="465" t="s">
        <v>816</v>
      </c>
      <c r="F281" s="466" t="s">
        <v>817</v>
      </c>
      <c r="G281" s="465" t="s">
        <v>1140</v>
      </c>
      <c r="H281" s="465" t="s">
        <v>1141</v>
      </c>
      <c r="I281" s="468">
        <v>2843.5</v>
      </c>
      <c r="J281" s="468">
        <v>3</v>
      </c>
      <c r="K281" s="469">
        <v>8530.5</v>
      </c>
    </row>
    <row r="282" spans="1:11" ht="14.4" customHeight="1" x14ac:dyDescent="0.3">
      <c r="A282" s="463" t="s">
        <v>431</v>
      </c>
      <c r="B282" s="464" t="s">
        <v>432</v>
      </c>
      <c r="C282" s="465" t="s">
        <v>440</v>
      </c>
      <c r="D282" s="466" t="s">
        <v>441</v>
      </c>
      <c r="E282" s="465" t="s">
        <v>816</v>
      </c>
      <c r="F282" s="466" t="s">
        <v>817</v>
      </c>
      <c r="G282" s="465" t="s">
        <v>1142</v>
      </c>
      <c r="H282" s="465" t="s">
        <v>1143</v>
      </c>
      <c r="I282" s="468">
        <v>611.04998779296875</v>
      </c>
      <c r="J282" s="468">
        <v>5</v>
      </c>
      <c r="K282" s="469">
        <v>3055.2499389648437</v>
      </c>
    </row>
    <row r="283" spans="1:11" ht="14.4" customHeight="1" x14ac:dyDescent="0.3">
      <c r="A283" s="463" t="s">
        <v>431</v>
      </c>
      <c r="B283" s="464" t="s">
        <v>432</v>
      </c>
      <c r="C283" s="465" t="s">
        <v>440</v>
      </c>
      <c r="D283" s="466" t="s">
        <v>441</v>
      </c>
      <c r="E283" s="465" t="s">
        <v>816</v>
      </c>
      <c r="F283" s="466" t="s">
        <v>817</v>
      </c>
      <c r="G283" s="465" t="s">
        <v>1144</v>
      </c>
      <c r="H283" s="465" t="s">
        <v>1145</v>
      </c>
      <c r="I283" s="468">
        <v>2783</v>
      </c>
      <c r="J283" s="468">
        <v>1</v>
      </c>
      <c r="K283" s="469">
        <v>2783</v>
      </c>
    </row>
    <row r="284" spans="1:11" ht="14.4" customHeight="1" x14ac:dyDescent="0.3">
      <c r="A284" s="463" t="s">
        <v>431</v>
      </c>
      <c r="B284" s="464" t="s">
        <v>432</v>
      </c>
      <c r="C284" s="465" t="s">
        <v>440</v>
      </c>
      <c r="D284" s="466" t="s">
        <v>441</v>
      </c>
      <c r="E284" s="465" t="s">
        <v>816</v>
      </c>
      <c r="F284" s="466" t="s">
        <v>817</v>
      </c>
      <c r="G284" s="465" t="s">
        <v>1146</v>
      </c>
      <c r="H284" s="465" t="s">
        <v>1147</v>
      </c>
      <c r="I284" s="468">
        <v>2045.3033650716145</v>
      </c>
      <c r="J284" s="468">
        <v>7</v>
      </c>
      <c r="K284" s="469">
        <v>8367.150146484375</v>
      </c>
    </row>
    <row r="285" spans="1:11" ht="14.4" customHeight="1" x14ac:dyDescent="0.3">
      <c r="A285" s="463" t="s">
        <v>431</v>
      </c>
      <c r="B285" s="464" t="s">
        <v>432</v>
      </c>
      <c r="C285" s="465" t="s">
        <v>440</v>
      </c>
      <c r="D285" s="466" t="s">
        <v>441</v>
      </c>
      <c r="E285" s="465" t="s">
        <v>816</v>
      </c>
      <c r="F285" s="466" t="s">
        <v>817</v>
      </c>
      <c r="G285" s="465" t="s">
        <v>1148</v>
      </c>
      <c r="H285" s="465" t="s">
        <v>1149</v>
      </c>
      <c r="I285" s="468">
        <v>435.60000610351562</v>
      </c>
      <c r="J285" s="468">
        <v>2</v>
      </c>
      <c r="K285" s="469">
        <v>871.20001220703125</v>
      </c>
    </row>
    <row r="286" spans="1:11" ht="14.4" customHeight="1" x14ac:dyDescent="0.3">
      <c r="A286" s="463" t="s">
        <v>431</v>
      </c>
      <c r="B286" s="464" t="s">
        <v>432</v>
      </c>
      <c r="C286" s="465" t="s">
        <v>440</v>
      </c>
      <c r="D286" s="466" t="s">
        <v>441</v>
      </c>
      <c r="E286" s="465" t="s">
        <v>816</v>
      </c>
      <c r="F286" s="466" t="s">
        <v>817</v>
      </c>
      <c r="G286" s="465" t="s">
        <v>1150</v>
      </c>
      <c r="H286" s="465" t="s">
        <v>1151</v>
      </c>
      <c r="I286" s="468">
        <v>156.08999633789062</v>
      </c>
      <c r="J286" s="468">
        <v>2</v>
      </c>
      <c r="K286" s="469">
        <v>312.17001342773437</v>
      </c>
    </row>
    <row r="287" spans="1:11" ht="14.4" customHeight="1" x14ac:dyDescent="0.3">
      <c r="A287" s="463" t="s">
        <v>431</v>
      </c>
      <c r="B287" s="464" t="s">
        <v>432</v>
      </c>
      <c r="C287" s="465" t="s">
        <v>440</v>
      </c>
      <c r="D287" s="466" t="s">
        <v>441</v>
      </c>
      <c r="E287" s="465" t="s">
        <v>816</v>
      </c>
      <c r="F287" s="466" t="s">
        <v>817</v>
      </c>
      <c r="G287" s="465" t="s">
        <v>1152</v>
      </c>
      <c r="H287" s="465" t="s">
        <v>1153</v>
      </c>
      <c r="I287" s="468">
        <v>3.1700000762939453</v>
      </c>
      <c r="J287" s="468">
        <v>200</v>
      </c>
      <c r="K287" s="469">
        <v>633.5999755859375</v>
      </c>
    </row>
    <row r="288" spans="1:11" ht="14.4" customHeight="1" x14ac:dyDescent="0.3">
      <c r="A288" s="463" t="s">
        <v>431</v>
      </c>
      <c r="B288" s="464" t="s">
        <v>432</v>
      </c>
      <c r="C288" s="465" t="s">
        <v>440</v>
      </c>
      <c r="D288" s="466" t="s">
        <v>441</v>
      </c>
      <c r="E288" s="465" t="s">
        <v>816</v>
      </c>
      <c r="F288" s="466" t="s">
        <v>817</v>
      </c>
      <c r="G288" s="465" t="s">
        <v>1154</v>
      </c>
      <c r="H288" s="465" t="s">
        <v>1155</v>
      </c>
      <c r="I288" s="468">
        <v>843.44000244140625</v>
      </c>
      <c r="J288" s="468">
        <v>1</v>
      </c>
      <c r="K288" s="469">
        <v>843.44000244140625</v>
      </c>
    </row>
    <row r="289" spans="1:11" ht="14.4" customHeight="1" x14ac:dyDescent="0.3">
      <c r="A289" s="463" t="s">
        <v>431</v>
      </c>
      <c r="B289" s="464" t="s">
        <v>432</v>
      </c>
      <c r="C289" s="465" t="s">
        <v>440</v>
      </c>
      <c r="D289" s="466" t="s">
        <v>441</v>
      </c>
      <c r="E289" s="465" t="s">
        <v>816</v>
      </c>
      <c r="F289" s="466" t="s">
        <v>817</v>
      </c>
      <c r="G289" s="465" t="s">
        <v>1156</v>
      </c>
      <c r="H289" s="465" t="s">
        <v>1157</v>
      </c>
      <c r="I289" s="468">
        <v>185.29750061035156</v>
      </c>
      <c r="J289" s="468">
        <v>13</v>
      </c>
      <c r="K289" s="469">
        <v>2408.780029296875</v>
      </c>
    </row>
    <row r="290" spans="1:11" ht="14.4" customHeight="1" x14ac:dyDescent="0.3">
      <c r="A290" s="463" t="s">
        <v>431</v>
      </c>
      <c r="B290" s="464" t="s">
        <v>432</v>
      </c>
      <c r="C290" s="465" t="s">
        <v>440</v>
      </c>
      <c r="D290" s="466" t="s">
        <v>441</v>
      </c>
      <c r="E290" s="465" t="s">
        <v>816</v>
      </c>
      <c r="F290" s="466" t="s">
        <v>817</v>
      </c>
      <c r="G290" s="465" t="s">
        <v>1158</v>
      </c>
      <c r="H290" s="465" t="s">
        <v>1159</v>
      </c>
      <c r="I290" s="468">
        <v>84</v>
      </c>
      <c r="J290" s="468">
        <v>40</v>
      </c>
      <c r="K290" s="469">
        <v>3360</v>
      </c>
    </row>
    <row r="291" spans="1:11" ht="14.4" customHeight="1" x14ac:dyDescent="0.3">
      <c r="A291" s="463" t="s">
        <v>431</v>
      </c>
      <c r="B291" s="464" t="s">
        <v>432</v>
      </c>
      <c r="C291" s="465" t="s">
        <v>440</v>
      </c>
      <c r="D291" s="466" t="s">
        <v>441</v>
      </c>
      <c r="E291" s="465" t="s">
        <v>816</v>
      </c>
      <c r="F291" s="466" t="s">
        <v>817</v>
      </c>
      <c r="G291" s="465" t="s">
        <v>1160</v>
      </c>
      <c r="H291" s="465" t="s">
        <v>1161</v>
      </c>
      <c r="I291" s="468">
        <v>135</v>
      </c>
      <c r="J291" s="468">
        <v>5</v>
      </c>
      <c r="K291" s="469">
        <v>675</v>
      </c>
    </row>
    <row r="292" spans="1:11" ht="14.4" customHeight="1" x14ac:dyDescent="0.3">
      <c r="A292" s="463" t="s">
        <v>431</v>
      </c>
      <c r="B292" s="464" t="s">
        <v>432</v>
      </c>
      <c r="C292" s="465" t="s">
        <v>440</v>
      </c>
      <c r="D292" s="466" t="s">
        <v>441</v>
      </c>
      <c r="E292" s="465" t="s">
        <v>816</v>
      </c>
      <c r="F292" s="466" t="s">
        <v>817</v>
      </c>
      <c r="G292" s="465" t="s">
        <v>1162</v>
      </c>
      <c r="H292" s="465" t="s">
        <v>1163</v>
      </c>
      <c r="I292" s="468">
        <v>135</v>
      </c>
      <c r="J292" s="468">
        <v>5</v>
      </c>
      <c r="K292" s="469">
        <v>675</v>
      </c>
    </row>
    <row r="293" spans="1:11" ht="14.4" customHeight="1" x14ac:dyDescent="0.3">
      <c r="A293" s="463" t="s">
        <v>431</v>
      </c>
      <c r="B293" s="464" t="s">
        <v>432</v>
      </c>
      <c r="C293" s="465" t="s">
        <v>440</v>
      </c>
      <c r="D293" s="466" t="s">
        <v>441</v>
      </c>
      <c r="E293" s="465" t="s">
        <v>816</v>
      </c>
      <c r="F293" s="466" t="s">
        <v>817</v>
      </c>
      <c r="G293" s="465" t="s">
        <v>1164</v>
      </c>
      <c r="H293" s="465" t="s">
        <v>1165</v>
      </c>
      <c r="I293" s="468">
        <v>135</v>
      </c>
      <c r="J293" s="468">
        <v>5</v>
      </c>
      <c r="K293" s="469">
        <v>675</v>
      </c>
    </row>
    <row r="294" spans="1:11" ht="14.4" customHeight="1" x14ac:dyDescent="0.3">
      <c r="A294" s="463" t="s">
        <v>431</v>
      </c>
      <c r="B294" s="464" t="s">
        <v>432</v>
      </c>
      <c r="C294" s="465" t="s">
        <v>440</v>
      </c>
      <c r="D294" s="466" t="s">
        <v>441</v>
      </c>
      <c r="E294" s="465" t="s">
        <v>816</v>
      </c>
      <c r="F294" s="466" t="s">
        <v>817</v>
      </c>
      <c r="G294" s="465" t="s">
        <v>1166</v>
      </c>
      <c r="H294" s="465" t="s">
        <v>1167</v>
      </c>
      <c r="I294" s="468">
        <v>135</v>
      </c>
      <c r="J294" s="468">
        <v>5</v>
      </c>
      <c r="K294" s="469">
        <v>675</v>
      </c>
    </row>
    <row r="295" spans="1:11" ht="14.4" customHeight="1" x14ac:dyDescent="0.3">
      <c r="A295" s="463" t="s">
        <v>431</v>
      </c>
      <c r="B295" s="464" t="s">
        <v>432</v>
      </c>
      <c r="C295" s="465" t="s">
        <v>440</v>
      </c>
      <c r="D295" s="466" t="s">
        <v>441</v>
      </c>
      <c r="E295" s="465" t="s">
        <v>816</v>
      </c>
      <c r="F295" s="466" t="s">
        <v>817</v>
      </c>
      <c r="G295" s="465" t="s">
        <v>1168</v>
      </c>
      <c r="H295" s="465" t="s">
        <v>1169</v>
      </c>
      <c r="I295" s="468">
        <v>28.799999237060547</v>
      </c>
      <c r="J295" s="468">
        <v>40</v>
      </c>
      <c r="K295" s="469">
        <v>1152</v>
      </c>
    </row>
    <row r="296" spans="1:11" ht="14.4" customHeight="1" x14ac:dyDescent="0.3">
      <c r="A296" s="463" t="s">
        <v>431</v>
      </c>
      <c r="B296" s="464" t="s">
        <v>432</v>
      </c>
      <c r="C296" s="465" t="s">
        <v>440</v>
      </c>
      <c r="D296" s="466" t="s">
        <v>441</v>
      </c>
      <c r="E296" s="465" t="s">
        <v>816</v>
      </c>
      <c r="F296" s="466" t="s">
        <v>817</v>
      </c>
      <c r="G296" s="465" t="s">
        <v>1170</v>
      </c>
      <c r="H296" s="465" t="s">
        <v>1171</v>
      </c>
      <c r="I296" s="468">
        <v>68.25</v>
      </c>
      <c r="J296" s="468">
        <v>2</v>
      </c>
      <c r="K296" s="469">
        <v>136.5</v>
      </c>
    </row>
    <row r="297" spans="1:11" ht="14.4" customHeight="1" x14ac:dyDescent="0.3">
      <c r="A297" s="463" t="s">
        <v>431</v>
      </c>
      <c r="B297" s="464" t="s">
        <v>432</v>
      </c>
      <c r="C297" s="465" t="s">
        <v>440</v>
      </c>
      <c r="D297" s="466" t="s">
        <v>441</v>
      </c>
      <c r="E297" s="465" t="s">
        <v>816</v>
      </c>
      <c r="F297" s="466" t="s">
        <v>817</v>
      </c>
      <c r="G297" s="465" t="s">
        <v>1172</v>
      </c>
      <c r="H297" s="465" t="s">
        <v>1173</v>
      </c>
      <c r="I297" s="468">
        <v>26.020000457763672</v>
      </c>
      <c r="J297" s="468">
        <v>80</v>
      </c>
      <c r="K297" s="469">
        <v>2081.2099914550781</v>
      </c>
    </row>
    <row r="298" spans="1:11" ht="14.4" customHeight="1" x14ac:dyDescent="0.3">
      <c r="A298" s="463" t="s">
        <v>431</v>
      </c>
      <c r="B298" s="464" t="s">
        <v>432</v>
      </c>
      <c r="C298" s="465" t="s">
        <v>440</v>
      </c>
      <c r="D298" s="466" t="s">
        <v>441</v>
      </c>
      <c r="E298" s="465" t="s">
        <v>816</v>
      </c>
      <c r="F298" s="466" t="s">
        <v>817</v>
      </c>
      <c r="G298" s="465" t="s">
        <v>1174</v>
      </c>
      <c r="H298" s="465" t="s">
        <v>1175</v>
      </c>
      <c r="I298" s="468">
        <v>221.44000244140625</v>
      </c>
      <c r="J298" s="468">
        <v>3</v>
      </c>
      <c r="K298" s="469">
        <v>664.32000732421875</v>
      </c>
    </row>
    <row r="299" spans="1:11" ht="14.4" customHeight="1" x14ac:dyDescent="0.3">
      <c r="A299" s="463" t="s">
        <v>431</v>
      </c>
      <c r="B299" s="464" t="s">
        <v>432</v>
      </c>
      <c r="C299" s="465" t="s">
        <v>440</v>
      </c>
      <c r="D299" s="466" t="s">
        <v>441</v>
      </c>
      <c r="E299" s="465" t="s">
        <v>816</v>
      </c>
      <c r="F299" s="466" t="s">
        <v>817</v>
      </c>
      <c r="G299" s="465" t="s">
        <v>1176</v>
      </c>
      <c r="H299" s="465" t="s">
        <v>1177</v>
      </c>
      <c r="I299" s="468">
        <v>33.880001068115234</v>
      </c>
      <c r="J299" s="468">
        <v>3</v>
      </c>
      <c r="K299" s="469">
        <v>101.63999938964844</v>
      </c>
    </row>
    <row r="300" spans="1:11" ht="14.4" customHeight="1" x14ac:dyDescent="0.3">
      <c r="A300" s="463" t="s">
        <v>431</v>
      </c>
      <c r="B300" s="464" t="s">
        <v>432</v>
      </c>
      <c r="C300" s="465" t="s">
        <v>440</v>
      </c>
      <c r="D300" s="466" t="s">
        <v>441</v>
      </c>
      <c r="E300" s="465" t="s">
        <v>816</v>
      </c>
      <c r="F300" s="466" t="s">
        <v>817</v>
      </c>
      <c r="G300" s="465" t="s">
        <v>1178</v>
      </c>
      <c r="H300" s="465" t="s">
        <v>1179</v>
      </c>
      <c r="I300" s="468">
        <v>1380.9200439453125</v>
      </c>
      <c r="J300" s="468">
        <v>31</v>
      </c>
      <c r="K300" s="469">
        <v>42808.530029296875</v>
      </c>
    </row>
    <row r="301" spans="1:11" ht="14.4" customHeight="1" x14ac:dyDescent="0.3">
      <c r="A301" s="463" t="s">
        <v>431</v>
      </c>
      <c r="B301" s="464" t="s">
        <v>432</v>
      </c>
      <c r="C301" s="465" t="s">
        <v>440</v>
      </c>
      <c r="D301" s="466" t="s">
        <v>441</v>
      </c>
      <c r="E301" s="465" t="s">
        <v>816</v>
      </c>
      <c r="F301" s="466" t="s">
        <v>817</v>
      </c>
      <c r="G301" s="465" t="s">
        <v>1180</v>
      </c>
      <c r="H301" s="465" t="s">
        <v>1181</v>
      </c>
      <c r="I301" s="468">
        <v>606.34002685546875</v>
      </c>
      <c r="J301" s="468">
        <v>9</v>
      </c>
      <c r="K301" s="469">
        <v>5484.35009765625</v>
      </c>
    </row>
    <row r="302" spans="1:11" ht="14.4" customHeight="1" x14ac:dyDescent="0.3">
      <c r="A302" s="463" t="s">
        <v>431</v>
      </c>
      <c r="B302" s="464" t="s">
        <v>432</v>
      </c>
      <c r="C302" s="465" t="s">
        <v>440</v>
      </c>
      <c r="D302" s="466" t="s">
        <v>441</v>
      </c>
      <c r="E302" s="465" t="s">
        <v>816</v>
      </c>
      <c r="F302" s="466" t="s">
        <v>817</v>
      </c>
      <c r="G302" s="465" t="s">
        <v>1182</v>
      </c>
      <c r="H302" s="465" t="s">
        <v>1183</v>
      </c>
      <c r="I302" s="468">
        <v>988.71002197265625</v>
      </c>
      <c r="J302" s="468">
        <v>1</v>
      </c>
      <c r="K302" s="469">
        <v>988.71002197265625</v>
      </c>
    </row>
    <row r="303" spans="1:11" ht="14.4" customHeight="1" x14ac:dyDescent="0.3">
      <c r="A303" s="463" t="s">
        <v>431</v>
      </c>
      <c r="B303" s="464" t="s">
        <v>432</v>
      </c>
      <c r="C303" s="465" t="s">
        <v>440</v>
      </c>
      <c r="D303" s="466" t="s">
        <v>441</v>
      </c>
      <c r="E303" s="465" t="s">
        <v>816</v>
      </c>
      <c r="F303" s="466" t="s">
        <v>817</v>
      </c>
      <c r="G303" s="465" t="s">
        <v>1184</v>
      </c>
      <c r="H303" s="465" t="s">
        <v>1185</v>
      </c>
      <c r="I303" s="468">
        <v>1393.9200439453125</v>
      </c>
      <c r="J303" s="468">
        <v>1</v>
      </c>
      <c r="K303" s="469">
        <v>1393.9200439453125</v>
      </c>
    </row>
    <row r="304" spans="1:11" ht="14.4" customHeight="1" x14ac:dyDescent="0.3">
      <c r="A304" s="463" t="s">
        <v>431</v>
      </c>
      <c r="B304" s="464" t="s">
        <v>432</v>
      </c>
      <c r="C304" s="465" t="s">
        <v>440</v>
      </c>
      <c r="D304" s="466" t="s">
        <v>441</v>
      </c>
      <c r="E304" s="465" t="s">
        <v>816</v>
      </c>
      <c r="F304" s="466" t="s">
        <v>817</v>
      </c>
      <c r="G304" s="465" t="s">
        <v>1186</v>
      </c>
      <c r="H304" s="465" t="s">
        <v>1187</v>
      </c>
      <c r="I304" s="468">
        <v>922.02001953125</v>
      </c>
      <c r="J304" s="468">
        <v>1</v>
      </c>
      <c r="K304" s="469">
        <v>922.02001953125</v>
      </c>
    </row>
    <row r="305" spans="1:11" ht="14.4" customHeight="1" x14ac:dyDescent="0.3">
      <c r="A305" s="463" t="s">
        <v>431</v>
      </c>
      <c r="B305" s="464" t="s">
        <v>432</v>
      </c>
      <c r="C305" s="465" t="s">
        <v>440</v>
      </c>
      <c r="D305" s="466" t="s">
        <v>441</v>
      </c>
      <c r="E305" s="465" t="s">
        <v>816</v>
      </c>
      <c r="F305" s="466" t="s">
        <v>817</v>
      </c>
      <c r="G305" s="465" t="s">
        <v>1188</v>
      </c>
      <c r="H305" s="465" t="s">
        <v>1189</v>
      </c>
      <c r="I305" s="468">
        <v>877.25</v>
      </c>
      <c r="J305" s="468">
        <v>1</v>
      </c>
      <c r="K305" s="469">
        <v>877.25</v>
      </c>
    </row>
    <row r="306" spans="1:11" ht="14.4" customHeight="1" x14ac:dyDescent="0.3">
      <c r="A306" s="463" t="s">
        <v>431</v>
      </c>
      <c r="B306" s="464" t="s">
        <v>432</v>
      </c>
      <c r="C306" s="465" t="s">
        <v>440</v>
      </c>
      <c r="D306" s="466" t="s">
        <v>441</v>
      </c>
      <c r="E306" s="465" t="s">
        <v>816</v>
      </c>
      <c r="F306" s="466" t="s">
        <v>817</v>
      </c>
      <c r="G306" s="465" t="s">
        <v>1190</v>
      </c>
      <c r="H306" s="465" t="s">
        <v>1191</v>
      </c>
      <c r="I306" s="468">
        <v>877.25</v>
      </c>
      <c r="J306" s="468">
        <v>1</v>
      </c>
      <c r="K306" s="469">
        <v>877.25</v>
      </c>
    </row>
    <row r="307" spans="1:11" ht="14.4" customHeight="1" x14ac:dyDescent="0.3">
      <c r="A307" s="463" t="s">
        <v>431</v>
      </c>
      <c r="B307" s="464" t="s">
        <v>432</v>
      </c>
      <c r="C307" s="465" t="s">
        <v>440</v>
      </c>
      <c r="D307" s="466" t="s">
        <v>441</v>
      </c>
      <c r="E307" s="465" t="s">
        <v>816</v>
      </c>
      <c r="F307" s="466" t="s">
        <v>817</v>
      </c>
      <c r="G307" s="465" t="s">
        <v>1192</v>
      </c>
      <c r="H307" s="465" t="s">
        <v>1193</v>
      </c>
      <c r="I307" s="468">
        <v>902.65997314453125</v>
      </c>
      <c r="J307" s="468">
        <v>1</v>
      </c>
      <c r="K307" s="469">
        <v>902.65997314453125</v>
      </c>
    </row>
    <row r="308" spans="1:11" ht="14.4" customHeight="1" x14ac:dyDescent="0.3">
      <c r="A308" s="463" t="s">
        <v>431</v>
      </c>
      <c r="B308" s="464" t="s">
        <v>432</v>
      </c>
      <c r="C308" s="465" t="s">
        <v>440</v>
      </c>
      <c r="D308" s="466" t="s">
        <v>441</v>
      </c>
      <c r="E308" s="465" t="s">
        <v>816</v>
      </c>
      <c r="F308" s="466" t="s">
        <v>817</v>
      </c>
      <c r="G308" s="465" t="s">
        <v>1194</v>
      </c>
      <c r="H308" s="465" t="s">
        <v>1195</v>
      </c>
      <c r="I308" s="468">
        <v>986.1500244140625</v>
      </c>
      <c r="J308" s="468">
        <v>1</v>
      </c>
      <c r="K308" s="469">
        <v>986.1500244140625</v>
      </c>
    </row>
    <row r="309" spans="1:11" ht="14.4" customHeight="1" x14ac:dyDescent="0.3">
      <c r="A309" s="463" t="s">
        <v>431</v>
      </c>
      <c r="B309" s="464" t="s">
        <v>432</v>
      </c>
      <c r="C309" s="465" t="s">
        <v>440</v>
      </c>
      <c r="D309" s="466" t="s">
        <v>441</v>
      </c>
      <c r="E309" s="465" t="s">
        <v>816</v>
      </c>
      <c r="F309" s="466" t="s">
        <v>817</v>
      </c>
      <c r="G309" s="465" t="s">
        <v>1196</v>
      </c>
      <c r="H309" s="465" t="s">
        <v>1197</v>
      </c>
      <c r="I309" s="468">
        <v>453.75</v>
      </c>
      <c r="J309" s="468">
        <v>2</v>
      </c>
      <c r="K309" s="469">
        <v>907.5</v>
      </c>
    </row>
    <row r="310" spans="1:11" ht="14.4" customHeight="1" x14ac:dyDescent="0.3">
      <c r="A310" s="463" t="s">
        <v>431</v>
      </c>
      <c r="B310" s="464" t="s">
        <v>432</v>
      </c>
      <c r="C310" s="465" t="s">
        <v>440</v>
      </c>
      <c r="D310" s="466" t="s">
        <v>441</v>
      </c>
      <c r="E310" s="465" t="s">
        <v>816</v>
      </c>
      <c r="F310" s="466" t="s">
        <v>817</v>
      </c>
      <c r="G310" s="465" t="s">
        <v>1198</v>
      </c>
      <c r="H310" s="465" t="s">
        <v>1199</v>
      </c>
      <c r="I310" s="468">
        <v>798.5999755859375</v>
      </c>
      <c r="J310" s="468">
        <v>1</v>
      </c>
      <c r="K310" s="469">
        <v>798.5999755859375</v>
      </c>
    </row>
    <row r="311" spans="1:11" ht="14.4" customHeight="1" x14ac:dyDescent="0.3">
      <c r="A311" s="463" t="s">
        <v>431</v>
      </c>
      <c r="B311" s="464" t="s">
        <v>432</v>
      </c>
      <c r="C311" s="465" t="s">
        <v>440</v>
      </c>
      <c r="D311" s="466" t="s">
        <v>441</v>
      </c>
      <c r="E311" s="465" t="s">
        <v>816</v>
      </c>
      <c r="F311" s="466" t="s">
        <v>817</v>
      </c>
      <c r="G311" s="465" t="s">
        <v>1200</v>
      </c>
      <c r="H311" s="465" t="s">
        <v>1201</v>
      </c>
      <c r="I311" s="468">
        <v>2.2300000190734863</v>
      </c>
      <c r="J311" s="468">
        <v>100</v>
      </c>
      <c r="K311" s="469">
        <v>223</v>
      </c>
    </row>
    <row r="312" spans="1:11" ht="14.4" customHeight="1" x14ac:dyDescent="0.3">
      <c r="A312" s="463" t="s">
        <v>431</v>
      </c>
      <c r="B312" s="464" t="s">
        <v>432</v>
      </c>
      <c r="C312" s="465" t="s">
        <v>440</v>
      </c>
      <c r="D312" s="466" t="s">
        <v>441</v>
      </c>
      <c r="E312" s="465" t="s">
        <v>816</v>
      </c>
      <c r="F312" s="466" t="s">
        <v>817</v>
      </c>
      <c r="G312" s="465" t="s">
        <v>1202</v>
      </c>
      <c r="H312" s="465" t="s">
        <v>1203</v>
      </c>
      <c r="I312" s="468">
        <v>3.4600000381469727</v>
      </c>
      <c r="J312" s="468">
        <v>1200</v>
      </c>
      <c r="K312" s="469">
        <v>4146</v>
      </c>
    </row>
    <row r="313" spans="1:11" ht="14.4" customHeight="1" x14ac:dyDescent="0.3">
      <c r="A313" s="463" t="s">
        <v>431</v>
      </c>
      <c r="B313" s="464" t="s">
        <v>432</v>
      </c>
      <c r="C313" s="465" t="s">
        <v>440</v>
      </c>
      <c r="D313" s="466" t="s">
        <v>441</v>
      </c>
      <c r="E313" s="465" t="s">
        <v>816</v>
      </c>
      <c r="F313" s="466" t="s">
        <v>817</v>
      </c>
      <c r="G313" s="465" t="s">
        <v>1204</v>
      </c>
      <c r="H313" s="465" t="s">
        <v>1205</v>
      </c>
      <c r="I313" s="468">
        <v>471.89999389648437</v>
      </c>
      <c r="J313" s="468">
        <v>6</v>
      </c>
      <c r="K313" s="469">
        <v>2831.39990234375</v>
      </c>
    </row>
    <row r="314" spans="1:11" ht="14.4" customHeight="1" x14ac:dyDescent="0.3">
      <c r="A314" s="463" t="s">
        <v>431</v>
      </c>
      <c r="B314" s="464" t="s">
        <v>432</v>
      </c>
      <c r="C314" s="465" t="s">
        <v>440</v>
      </c>
      <c r="D314" s="466" t="s">
        <v>441</v>
      </c>
      <c r="E314" s="465" t="s">
        <v>816</v>
      </c>
      <c r="F314" s="466" t="s">
        <v>817</v>
      </c>
      <c r="G314" s="465" t="s">
        <v>1206</v>
      </c>
      <c r="H314" s="465" t="s">
        <v>1207</v>
      </c>
      <c r="I314" s="468">
        <v>1217.260009765625</v>
      </c>
      <c r="J314" s="468">
        <v>1</v>
      </c>
      <c r="K314" s="469">
        <v>1217.260009765625</v>
      </c>
    </row>
    <row r="315" spans="1:11" ht="14.4" customHeight="1" x14ac:dyDescent="0.3">
      <c r="A315" s="463" t="s">
        <v>431</v>
      </c>
      <c r="B315" s="464" t="s">
        <v>432</v>
      </c>
      <c r="C315" s="465" t="s">
        <v>440</v>
      </c>
      <c r="D315" s="466" t="s">
        <v>441</v>
      </c>
      <c r="E315" s="465" t="s">
        <v>816</v>
      </c>
      <c r="F315" s="466" t="s">
        <v>817</v>
      </c>
      <c r="G315" s="465" t="s">
        <v>1208</v>
      </c>
      <c r="H315" s="465" t="s">
        <v>1209</v>
      </c>
      <c r="I315" s="468">
        <v>898</v>
      </c>
      <c r="J315" s="468">
        <v>1</v>
      </c>
      <c r="K315" s="469">
        <v>898</v>
      </c>
    </row>
    <row r="316" spans="1:11" ht="14.4" customHeight="1" x14ac:dyDescent="0.3">
      <c r="A316" s="463" t="s">
        <v>431</v>
      </c>
      <c r="B316" s="464" t="s">
        <v>432</v>
      </c>
      <c r="C316" s="465" t="s">
        <v>440</v>
      </c>
      <c r="D316" s="466" t="s">
        <v>441</v>
      </c>
      <c r="E316" s="465" t="s">
        <v>816</v>
      </c>
      <c r="F316" s="466" t="s">
        <v>817</v>
      </c>
      <c r="G316" s="465" t="s">
        <v>1210</v>
      </c>
      <c r="H316" s="465" t="s">
        <v>1211</v>
      </c>
      <c r="I316" s="468">
        <v>45.979999542236328</v>
      </c>
      <c r="J316" s="468">
        <v>10</v>
      </c>
      <c r="K316" s="469">
        <v>459.80999755859375</v>
      </c>
    </row>
    <row r="317" spans="1:11" ht="14.4" customHeight="1" x14ac:dyDescent="0.3">
      <c r="A317" s="463" t="s">
        <v>431</v>
      </c>
      <c r="B317" s="464" t="s">
        <v>432</v>
      </c>
      <c r="C317" s="465" t="s">
        <v>440</v>
      </c>
      <c r="D317" s="466" t="s">
        <v>441</v>
      </c>
      <c r="E317" s="465" t="s">
        <v>816</v>
      </c>
      <c r="F317" s="466" t="s">
        <v>817</v>
      </c>
      <c r="G317" s="465" t="s">
        <v>1212</v>
      </c>
      <c r="H317" s="465" t="s">
        <v>1213</v>
      </c>
      <c r="I317" s="468">
        <v>81.680000305175781</v>
      </c>
      <c r="J317" s="468">
        <v>10</v>
      </c>
      <c r="K317" s="469">
        <v>816.75</v>
      </c>
    </row>
    <row r="318" spans="1:11" ht="14.4" customHeight="1" x14ac:dyDescent="0.3">
      <c r="A318" s="463" t="s">
        <v>431</v>
      </c>
      <c r="B318" s="464" t="s">
        <v>432</v>
      </c>
      <c r="C318" s="465" t="s">
        <v>440</v>
      </c>
      <c r="D318" s="466" t="s">
        <v>441</v>
      </c>
      <c r="E318" s="465" t="s">
        <v>816</v>
      </c>
      <c r="F318" s="466" t="s">
        <v>817</v>
      </c>
      <c r="G318" s="465" t="s">
        <v>1214</v>
      </c>
      <c r="H318" s="465" t="s">
        <v>1215</v>
      </c>
      <c r="I318" s="468">
        <v>53.240001678466797</v>
      </c>
      <c r="J318" s="468">
        <v>5</v>
      </c>
      <c r="K318" s="469">
        <v>266.19000244140625</v>
      </c>
    </row>
    <row r="319" spans="1:11" ht="14.4" customHeight="1" x14ac:dyDescent="0.3">
      <c r="A319" s="463" t="s">
        <v>431</v>
      </c>
      <c r="B319" s="464" t="s">
        <v>432</v>
      </c>
      <c r="C319" s="465" t="s">
        <v>440</v>
      </c>
      <c r="D319" s="466" t="s">
        <v>441</v>
      </c>
      <c r="E319" s="465" t="s">
        <v>816</v>
      </c>
      <c r="F319" s="466" t="s">
        <v>817</v>
      </c>
      <c r="G319" s="465" t="s">
        <v>1216</v>
      </c>
      <c r="H319" s="465" t="s">
        <v>1217</v>
      </c>
      <c r="I319" s="468">
        <v>180.28999328613281</v>
      </c>
      <c r="J319" s="468">
        <v>131</v>
      </c>
      <c r="K319" s="469">
        <v>23617.990173339844</v>
      </c>
    </row>
    <row r="320" spans="1:11" ht="14.4" customHeight="1" x14ac:dyDescent="0.3">
      <c r="A320" s="463" t="s">
        <v>431</v>
      </c>
      <c r="B320" s="464" t="s">
        <v>432</v>
      </c>
      <c r="C320" s="465" t="s">
        <v>440</v>
      </c>
      <c r="D320" s="466" t="s">
        <v>441</v>
      </c>
      <c r="E320" s="465" t="s">
        <v>816</v>
      </c>
      <c r="F320" s="466" t="s">
        <v>817</v>
      </c>
      <c r="G320" s="465" t="s">
        <v>1218</v>
      </c>
      <c r="H320" s="465" t="s">
        <v>1219</v>
      </c>
      <c r="I320" s="468">
        <v>310.5</v>
      </c>
      <c r="J320" s="468">
        <v>10</v>
      </c>
      <c r="K320" s="469">
        <v>3105</v>
      </c>
    </row>
    <row r="321" spans="1:11" ht="14.4" customHeight="1" x14ac:dyDescent="0.3">
      <c r="A321" s="463" t="s">
        <v>431</v>
      </c>
      <c r="B321" s="464" t="s">
        <v>432</v>
      </c>
      <c r="C321" s="465" t="s">
        <v>440</v>
      </c>
      <c r="D321" s="466" t="s">
        <v>441</v>
      </c>
      <c r="E321" s="465" t="s">
        <v>816</v>
      </c>
      <c r="F321" s="466" t="s">
        <v>817</v>
      </c>
      <c r="G321" s="465" t="s">
        <v>1220</v>
      </c>
      <c r="H321" s="465" t="s">
        <v>1221</v>
      </c>
      <c r="I321" s="468">
        <v>477.95001220703125</v>
      </c>
      <c r="J321" s="468">
        <v>1</v>
      </c>
      <c r="K321" s="469">
        <v>477.95001220703125</v>
      </c>
    </row>
    <row r="322" spans="1:11" ht="14.4" customHeight="1" x14ac:dyDescent="0.3">
      <c r="A322" s="463" t="s">
        <v>431</v>
      </c>
      <c r="B322" s="464" t="s">
        <v>432</v>
      </c>
      <c r="C322" s="465" t="s">
        <v>440</v>
      </c>
      <c r="D322" s="466" t="s">
        <v>441</v>
      </c>
      <c r="E322" s="465" t="s">
        <v>816</v>
      </c>
      <c r="F322" s="466" t="s">
        <v>817</v>
      </c>
      <c r="G322" s="465" t="s">
        <v>1222</v>
      </c>
      <c r="H322" s="465" t="s">
        <v>1223</v>
      </c>
      <c r="I322" s="468">
        <v>544.5</v>
      </c>
      <c r="J322" s="468">
        <v>1</v>
      </c>
      <c r="K322" s="469">
        <v>544.5</v>
      </c>
    </row>
    <row r="323" spans="1:11" ht="14.4" customHeight="1" x14ac:dyDescent="0.3">
      <c r="A323" s="463" t="s">
        <v>431</v>
      </c>
      <c r="B323" s="464" t="s">
        <v>432</v>
      </c>
      <c r="C323" s="465" t="s">
        <v>440</v>
      </c>
      <c r="D323" s="466" t="s">
        <v>441</v>
      </c>
      <c r="E323" s="465" t="s">
        <v>816</v>
      </c>
      <c r="F323" s="466" t="s">
        <v>817</v>
      </c>
      <c r="G323" s="465" t="s">
        <v>1224</v>
      </c>
      <c r="H323" s="465" t="s">
        <v>1225</v>
      </c>
      <c r="I323" s="468">
        <v>602.58001708984375</v>
      </c>
      <c r="J323" s="468">
        <v>1</v>
      </c>
      <c r="K323" s="469">
        <v>602.58001708984375</v>
      </c>
    </row>
    <row r="324" spans="1:11" ht="14.4" customHeight="1" x14ac:dyDescent="0.3">
      <c r="A324" s="463" t="s">
        <v>431</v>
      </c>
      <c r="B324" s="464" t="s">
        <v>432</v>
      </c>
      <c r="C324" s="465" t="s">
        <v>440</v>
      </c>
      <c r="D324" s="466" t="s">
        <v>441</v>
      </c>
      <c r="E324" s="465" t="s">
        <v>816</v>
      </c>
      <c r="F324" s="466" t="s">
        <v>817</v>
      </c>
      <c r="G324" s="465" t="s">
        <v>1226</v>
      </c>
      <c r="H324" s="465" t="s">
        <v>1227</v>
      </c>
      <c r="I324" s="468">
        <v>133.08999633789062</v>
      </c>
      <c r="J324" s="468">
        <v>12</v>
      </c>
      <c r="K324" s="469">
        <v>1597.050048828125</v>
      </c>
    </row>
    <row r="325" spans="1:11" ht="14.4" customHeight="1" x14ac:dyDescent="0.3">
      <c r="A325" s="463" t="s">
        <v>431</v>
      </c>
      <c r="B325" s="464" t="s">
        <v>432</v>
      </c>
      <c r="C325" s="465" t="s">
        <v>440</v>
      </c>
      <c r="D325" s="466" t="s">
        <v>441</v>
      </c>
      <c r="E325" s="465" t="s">
        <v>816</v>
      </c>
      <c r="F325" s="466" t="s">
        <v>817</v>
      </c>
      <c r="G325" s="465" t="s">
        <v>1228</v>
      </c>
      <c r="H325" s="465" t="s">
        <v>1229</v>
      </c>
      <c r="I325" s="468">
        <v>940.5</v>
      </c>
      <c r="J325" s="468">
        <v>1</v>
      </c>
      <c r="K325" s="469">
        <v>940.5</v>
      </c>
    </row>
    <row r="326" spans="1:11" ht="14.4" customHeight="1" x14ac:dyDescent="0.3">
      <c r="A326" s="463" t="s">
        <v>431</v>
      </c>
      <c r="B326" s="464" t="s">
        <v>432</v>
      </c>
      <c r="C326" s="465" t="s">
        <v>440</v>
      </c>
      <c r="D326" s="466" t="s">
        <v>441</v>
      </c>
      <c r="E326" s="465" t="s">
        <v>816</v>
      </c>
      <c r="F326" s="466" t="s">
        <v>817</v>
      </c>
      <c r="G326" s="465" t="s">
        <v>1230</v>
      </c>
      <c r="H326" s="465" t="s">
        <v>1231</v>
      </c>
      <c r="I326" s="468">
        <v>712.5</v>
      </c>
      <c r="J326" s="468">
        <v>4</v>
      </c>
      <c r="K326" s="469">
        <v>2850</v>
      </c>
    </row>
    <row r="327" spans="1:11" ht="14.4" customHeight="1" x14ac:dyDescent="0.3">
      <c r="A327" s="463" t="s">
        <v>431</v>
      </c>
      <c r="B327" s="464" t="s">
        <v>432</v>
      </c>
      <c r="C327" s="465" t="s">
        <v>440</v>
      </c>
      <c r="D327" s="466" t="s">
        <v>441</v>
      </c>
      <c r="E327" s="465" t="s">
        <v>816</v>
      </c>
      <c r="F327" s="466" t="s">
        <v>817</v>
      </c>
      <c r="G327" s="465" t="s">
        <v>1232</v>
      </c>
      <c r="H327" s="465" t="s">
        <v>1233</v>
      </c>
      <c r="I327" s="468">
        <v>474</v>
      </c>
      <c r="J327" s="468">
        <v>1</v>
      </c>
      <c r="K327" s="469">
        <v>474</v>
      </c>
    </row>
    <row r="328" spans="1:11" ht="14.4" customHeight="1" x14ac:dyDescent="0.3">
      <c r="A328" s="463" t="s">
        <v>431</v>
      </c>
      <c r="B328" s="464" t="s">
        <v>432</v>
      </c>
      <c r="C328" s="465" t="s">
        <v>440</v>
      </c>
      <c r="D328" s="466" t="s">
        <v>441</v>
      </c>
      <c r="E328" s="465" t="s">
        <v>816</v>
      </c>
      <c r="F328" s="466" t="s">
        <v>817</v>
      </c>
      <c r="G328" s="465" t="s">
        <v>1234</v>
      </c>
      <c r="H328" s="465" t="s">
        <v>1235</v>
      </c>
      <c r="I328" s="468">
        <v>474</v>
      </c>
      <c r="J328" s="468">
        <v>1</v>
      </c>
      <c r="K328" s="469">
        <v>474</v>
      </c>
    </row>
    <row r="329" spans="1:11" ht="14.4" customHeight="1" x14ac:dyDescent="0.3">
      <c r="A329" s="463" t="s">
        <v>431</v>
      </c>
      <c r="B329" s="464" t="s">
        <v>432</v>
      </c>
      <c r="C329" s="465" t="s">
        <v>440</v>
      </c>
      <c r="D329" s="466" t="s">
        <v>441</v>
      </c>
      <c r="E329" s="465" t="s">
        <v>816</v>
      </c>
      <c r="F329" s="466" t="s">
        <v>817</v>
      </c>
      <c r="G329" s="465" t="s">
        <v>1236</v>
      </c>
      <c r="H329" s="465" t="s">
        <v>1237</v>
      </c>
      <c r="I329" s="468">
        <v>606.760009765625</v>
      </c>
      <c r="J329" s="468">
        <v>2</v>
      </c>
      <c r="K329" s="469">
        <v>1213.510009765625</v>
      </c>
    </row>
    <row r="330" spans="1:11" ht="14.4" customHeight="1" x14ac:dyDescent="0.3">
      <c r="A330" s="463" t="s">
        <v>431</v>
      </c>
      <c r="B330" s="464" t="s">
        <v>432</v>
      </c>
      <c r="C330" s="465" t="s">
        <v>440</v>
      </c>
      <c r="D330" s="466" t="s">
        <v>441</v>
      </c>
      <c r="E330" s="465" t="s">
        <v>816</v>
      </c>
      <c r="F330" s="466" t="s">
        <v>817</v>
      </c>
      <c r="G330" s="465" t="s">
        <v>1238</v>
      </c>
      <c r="H330" s="465" t="s">
        <v>1239</v>
      </c>
      <c r="I330" s="468">
        <v>606.760009765625</v>
      </c>
      <c r="J330" s="468">
        <v>1</v>
      </c>
      <c r="K330" s="469">
        <v>606.760009765625</v>
      </c>
    </row>
    <row r="331" spans="1:11" ht="14.4" customHeight="1" x14ac:dyDescent="0.3">
      <c r="A331" s="463" t="s">
        <v>431</v>
      </c>
      <c r="B331" s="464" t="s">
        <v>432</v>
      </c>
      <c r="C331" s="465" t="s">
        <v>440</v>
      </c>
      <c r="D331" s="466" t="s">
        <v>441</v>
      </c>
      <c r="E331" s="465" t="s">
        <v>816</v>
      </c>
      <c r="F331" s="466" t="s">
        <v>817</v>
      </c>
      <c r="G331" s="465" t="s">
        <v>1240</v>
      </c>
      <c r="H331" s="465" t="s">
        <v>1241</v>
      </c>
      <c r="I331" s="468">
        <v>606.760009765625</v>
      </c>
      <c r="J331" s="468">
        <v>2</v>
      </c>
      <c r="K331" s="469">
        <v>1213.510009765625</v>
      </c>
    </row>
    <row r="332" spans="1:11" ht="14.4" customHeight="1" x14ac:dyDescent="0.3">
      <c r="A332" s="463" t="s">
        <v>431</v>
      </c>
      <c r="B332" s="464" t="s">
        <v>432</v>
      </c>
      <c r="C332" s="465" t="s">
        <v>440</v>
      </c>
      <c r="D332" s="466" t="s">
        <v>441</v>
      </c>
      <c r="E332" s="465" t="s">
        <v>816</v>
      </c>
      <c r="F332" s="466" t="s">
        <v>817</v>
      </c>
      <c r="G332" s="465" t="s">
        <v>1242</v>
      </c>
      <c r="H332" s="465" t="s">
        <v>1243</v>
      </c>
      <c r="I332" s="468">
        <v>599.10000610351562</v>
      </c>
      <c r="J332" s="468">
        <v>2</v>
      </c>
      <c r="K332" s="469">
        <v>1198.2000122070312</v>
      </c>
    </row>
    <row r="333" spans="1:11" ht="14.4" customHeight="1" x14ac:dyDescent="0.3">
      <c r="A333" s="463" t="s">
        <v>431</v>
      </c>
      <c r="B333" s="464" t="s">
        <v>432</v>
      </c>
      <c r="C333" s="465" t="s">
        <v>440</v>
      </c>
      <c r="D333" s="466" t="s">
        <v>441</v>
      </c>
      <c r="E333" s="465" t="s">
        <v>816</v>
      </c>
      <c r="F333" s="466" t="s">
        <v>817</v>
      </c>
      <c r="G333" s="465" t="s">
        <v>1244</v>
      </c>
      <c r="H333" s="465" t="s">
        <v>1245</v>
      </c>
      <c r="I333" s="468">
        <v>641.42999267578125</v>
      </c>
      <c r="J333" s="468">
        <v>3</v>
      </c>
      <c r="K333" s="469">
        <v>1889.6099853515625</v>
      </c>
    </row>
    <row r="334" spans="1:11" ht="14.4" customHeight="1" x14ac:dyDescent="0.3">
      <c r="A334" s="463" t="s">
        <v>431</v>
      </c>
      <c r="B334" s="464" t="s">
        <v>432</v>
      </c>
      <c r="C334" s="465" t="s">
        <v>440</v>
      </c>
      <c r="D334" s="466" t="s">
        <v>441</v>
      </c>
      <c r="E334" s="465" t="s">
        <v>816</v>
      </c>
      <c r="F334" s="466" t="s">
        <v>817</v>
      </c>
      <c r="G334" s="465" t="s">
        <v>1246</v>
      </c>
      <c r="H334" s="465" t="s">
        <v>1247</v>
      </c>
      <c r="I334" s="468">
        <v>599.10000610351562</v>
      </c>
      <c r="J334" s="468">
        <v>2</v>
      </c>
      <c r="K334" s="469">
        <v>1198.2000122070312</v>
      </c>
    </row>
    <row r="335" spans="1:11" ht="14.4" customHeight="1" x14ac:dyDescent="0.3">
      <c r="A335" s="463" t="s">
        <v>431</v>
      </c>
      <c r="B335" s="464" t="s">
        <v>432</v>
      </c>
      <c r="C335" s="465" t="s">
        <v>440</v>
      </c>
      <c r="D335" s="466" t="s">
        <v>441</v>
      </c>
      <c r="E335" s="465" t="s">
        <v>816</v>
      </c>
      <c r="F335" s="466" t="s">
        <v>817</v>
      </c>
      <c r="G335" s="465" t="s">
        <v>1248</v>
      </c>
      <c r="H335" s="465" t="s">
        <v>1249</v>
      </c>
      <c r="I335" s="468">
        <v>606.760009765625</v>
      </c>
      <c r="J335" s="468">
        <v>2</v>
      </c>
      <c r="K335" s="469">
        <v>1213.510009765625</v>
      </c>
    </row>
    <row r="336" spans="1:11" ht="14.4" customHeight="1" x14ac:dyDescent="0.3">
      <c r="A336" s="463" t="s">
        <v>431</v>
      </c>
      <c r="B336" s="464" t="s">
        <v>432</v>
      </c>
      <c r="C336" s="465" t="s">
        <v>440</v>
      </c>
      <c r="D336" s="466" t="s">
        <v>441</v>
      </c>
      <c r="E336" s="465" t="s">
        <v>816</v>
      </c>
      <c r="F336" s="466" t="s">
        <v>817</v>
      </c>
      <c r="G336" s="465" t="s">
        <v>1250</v>
      </c>
      <c r="H336" s="465" t="s">
        <v>1251</v>
      </c>
      <c r="I336" s="468">
        <v>641.42999267578125</v>
      </c>
      <c r="J336" s="468">
        <v>3</v>
      </c>
      <c r="K336" s="469">
        <v>1958.9599609375</v>
      </c>
    </row>
    <row r="337" spans="1:11" ht="14.4" customHeight="1" x14ac:dyDescent="0.3">
      <c r="A337" s="463" t="s">
        <v>431</v>
      </c>
      <c r="B337" s="464" t="s">
        <v>432</v>
      </c>
      <c r="C337" s="465" t="s">
        <v>440</v>
      </c>
      <c r="D337" s="466" t="s">
        <v>441</v>
      </c>
      <c r="E337" s="465" t="s">
        <v>816</v>
      </c>
      <c r="F337" s="466" t="s">
        <v>817</v>
      </c>
      <c r="G337" s="465" t="s">
        <v>1252</v>
      </c>
      <c r="H337" s="465" t="s">
        <v>1253</v>
      </c>
      <c r="I337" s="468">
        <v>587.72998046875</v>
      </c>
      <c r="J337" s="468">
        <v>1</v>
      </c>
      <c r="K337" s="469">
        <v>587.72998046875</v>
      </c>
    </row>
    <row r="338" spans="1:11" ht="14.4" customHeight="1" x14ac:dyDescent="0.3">
      <c r="A338" s="463" t="s">
        <v>431</v>
      </c>
      <c r="B338" s="464" t="s">
        <v>432</v>
      </c>
      <c r="C338" s="465" t="s">
        <v>440</v>
      </c>
      <c r="D338" s="466" t="s">
        <v>441</v>
      </c>
      <c r="E338" s="465" t="s">
        <v>816</v>
      </c>
      <c r="F338" s="466" t="s">
        <v>817</v>
      </c>
      <c r="G338" s="465" t="s">
        <v>1254</v>
      </c>
      <c r="H338" s="465" t="s">
        <v>1255</v>
      </c>
      <c r="I338" s="468">
        <v>1004.9200032552084</v>
      </c>
      <c r="J338" s="468">
        <v>1</v>
      </c>
      <c r="K338" s="469">
        <v>587.739990234375</v>
      </c>
    </row>
    <row r="339" spans="1:11" ht="14.4" customHeight="1" x14ac:dyDescent="0.3">
      <c r="A339" s="463" t="s">
        <v>431</v>
      </c>
      <c r="B339" s="464" t="s">
        <v>432</v>
      </c>
      <c r="C339" s="465" t="s">
        <v>440</v>
      </c>
      <c r="D339" s="466" t="s">
        <v>441</v>
      </c>
      <c r="E339" s="465" t="s">
        <v>816</v>
      </c>
      <c r="F339" s="466" t="s">
        <v>817</v>
      </c>
      <c r="G339" s="465" t="s">
        <v>1256</v>
      </c>
      <c r="H339" s="465" t="s">
        <v>1257</v>
      </c>
      <c r="I339" s="468">
        <v>587.72998046875</v>
      </c>
      <c r="J339" s="468">
        <v>1</v>
      </c>
      <c r="K339" s="469">
        <v>587.72998046875</v>
      </c>
    </row>
    <row r="340" spans="1:11" ht="14.4" customHeight="1" x14ac:dyDescent="0.3">
      <c r="A340" s="463" t="s">
        <v>431</v>
      </c>
      <c r="B340" s="464" t="s">
        <v>432</v>
      </c>
      <c r="C340" s="465" t="s">
        <v>440</v>
      </c>
      <c r="D340" s="466" t="s">
        <v>441</v>
      </c>
      <c r="E340" s="465" t="s">
        <v>816</v>
      </c>
      <c r="F340" s="466" t="s">
        <v>817</v>
      </c>
      <c r="G340" s="465" t="s">
        <v>1258</v>
      </c>
      <c r="H340" s="465" t="s">
        <v>1259</v>
      </c>
      <c r="I340" s="468">
        <v>587.72998046875</v>
      </c>
      <c r="J340" s="468">
        <v>1</v>
      </c>
      <c r="K340" s="469">
        <v>587.72998046875</v>
      </c>
    </row>
    <row r="341" spans="1:11" ht="14.4" customHeight="1" x14ac:dyDescent="0.3">
      <c r="A341" s="463" t="s">
        <v>431</v>
      </c>
      <c r="B341" s="464" t="s">
        <v>432</v>
      </c>
      <c r="C341" s="465" t="s">
        <v>440</v>
      </c>
      <c r="D341" s="466" t="s">
        <v>441</v>
      </c>
      <c r="E341" s="465" t="s">
        <v>816</v>
      </c>
      <c r="F341" s="466" t="s">
        <v>817</v>
      </c>
      <c r="G341" s="465" t="s">
        <v>1260</v>
      </c>
      <c r="H341" s="465" t="s">
        <v>1261</v>
      </c>
      <c r="I341" s="468">
        <v>764.469970703125</v>
      </c>
      <c r="J341" s="468">
        <v>2</v>
      </c>
      <c r="K341" s="469">
        <v>1528.93994140625</v>
      </c>
    </row>
    <row r="342" spans="1:11" ht="14.4" customHeight="1" x14ac:dyDescent="0.3">
      <c r="A342" s="463" t="s">
        <v>431</v>
      </c>
      <c r="B342" s="464" t="s">
        <v>432</v>
      </c>
      <c r="C342" s="465" t="s">
        <v>440</v>
      </c>
      <c r="D342" s="466" t="s">
        <v>441</v>
      </c>
      <c r="E342" s="465" t="s">
        <v>816</v>
      </c>
      <c r="F342" s="466" t="s">
        <v>817</v>
      </c>
      <c r="G342" s="465" t="s">
        <v>1262</v>
      </c>
      <c r="H342" s="465" t="s">
        <v>1263</v>
      </c>
      <c r="I342" s="468">
        <v>764.469970703125</v>
      </c>
      <c r="J342" s="468">
        <v>1</v>
      </c>
      <c r="K342" s="469">
        <v>764.469970703125</v>
      </c>
    </row>
    <row r="343" spans="1:11" ht="14.4" customHeight="1" x14ac:dyDescent="0.3">
      <c r="A343" s="463" t="s">
        <v>431</v>
      </c>
      <c r="B343" s="464" t="s">
        <v>432</v>
      </c>
      <c r="C343" s="465" t="s">
        <v>440</v>
      </c>
      <c r="D343" s="466" t="s">
        <v>441</v>
      </c>
      <c r="E343" s="465" t="s">
        <v>816</v>
      </c>
      <c r="F343" s="466" t="s">
        <v>817</v>
      </c>
      <c r="G343" s="465" t="s">
        <v>1264</v>
      </c>
      <c r="H343" s="465" t="s">
        <v>1265</v>
      </c>
      <c r="I343" s="468">
        <v>764.469970703125</v>
      </c>
      <c r="J343" s="468">
        <v>1</v>
      </c>
      <c r="K343" s="469">
        <v>764.469970703125</v>
      </c>
    </row>
    <row r="344" spans="1:11" ht="14.4" customHeight="1" x14ac:dyDescent="0.3">
      <c r="A344" s="463" t="s">
        <v>431</v>
      </c>
      <c r="B344" s="464" t="s">
        <v>432</v>
      </c>
      <c r="C344" s="465" t="s">
        <v>440</v>
      </c>
      <c r="D344" s="466" t="s">
        <v>441</v>
      </c>
      <c r="E344" s="465" t="s">
        <v>816</v>
      </c>
      <c r="F344" s="466" t="s">
        <v>817</v>
      </c>
      <c r="G344" s="465" t="s">
        <v>1266</v>
      </c>
      <c r="H344" s="465" t="s">
        <v>1267</v>
      </c>
      <c r="I344" s="468">
        <v>711.030029296875</v>
      </c>
      <c r="J344" s="468">
        <v>3</v>
      </c>
      <c r="K344" s="469">
        <v>2133.090087890625</v>
      </c>
    </row>
    <row r="345" spans="1:11" ht="14.4" customHeight="1" x14ac:dyDescent="0.3">
      <c r="A345" s="463" t="s">
        <v>431</v>
      </c>
      <c r="B345" s="464" t="s">
        <v>432</v>
      </c>
      <c r="C345" s="465" t="s">
        <v>440</v>
      </c>
      <c r="D345" s="466" t="s">
        <v>441</v>
      </c>
      <c r="E345" s="465" t="s">
        <v>816</v>
      </c>
      <c r="F345" s="466" t="s">
        <v>817</v>
      </c>
      <c r="G345" s="465" t="s">
        <v>1268</v>
      </c>
      <c r="H345" s="465" t="s">
        <v>1269</v>
      </c>
      <c r="I345" s="468">
        <v>711.030029296875</v>
      </c>
      <c r="J345" s="468">
        <v>2</v>
      </c>
      <c r="K345" s="469">
        <v>1422.06005859375</v>
      </c>
    </row>
    <row r="346" spans="1:11" ht="14.4" customHeight="1" x14ac:dyDescent="0.3">
      <c r="A346" s="463" t="s">
        <v>431</v>
      </c>
      <c r="B346" s="464" t="s">
        <v>432</v>
      </c>
      <c r="C346" s="465" t="s">
        <v>440</v>
      </c>
      <c r="D346" s="466" t="s">
        <v>441</v>
      </c>
      <c r="E346" s="465" t="s">
        <v>816</v>
      </c>
      <c r="F346" s="466" t="s">
        <v>817</v>
      </c>
      <c r="G346" s="465" t="s">
        <v>1270</v>
      </c>
      <c r="H346" s="465" t="s">
        <v>1271</v>
      </c>
      <c r="I346" s="468">
        <v>524.20001220703125</v>
      </c>
      <c r="J346" s="468">
        <v>1</v>
      </c>
      <c r="K346" s="469">
        <v>524.20001220703125</v>
      </c>
    </row>
    <row r="347" spans="1:11" ht="14.4" customHeight="1" x14ac:dyDescent="0.3">
      <c r="A347" s="463" t="s">
        <v>431</v>
      </c>
      <c r="B347" s="464" t="s">
        <v>432</v>
      </c>
      <c r="C347" s="465" t="s">
        <v>440</v>
      </c>
      <c r="D347" s="466" t="s">
        <v>441</v>
      </c>
      <c r="E347" s="465" t="s">
        <v>816</v>
      </c>
      <c r="F347" s="466" t="s">
        <v>817</v>
      </c>
      <c r="G347" s="465" t="s">
        <v>1272</v>
      </c>
      <c r="H347" s="465" t="s">
        <v>1273</v>
      </c>
      <c r="I347" s="468">
        <v>711.70001220703125</v>
      </c>
      <c r="J347" s="468">
        <v>1</v>
      </c>
      <c r="K347" s="469">
        <v>711.70001220703125</v>
      </c>
    </row>
    <row r="348" spans="1:11" ht="14.4" customHeight="1" x14ac:dyDescent="0.3">
      <c r="A348" s="463" t="s">
        <v>431</v>
      </c>
      <c r="B348" s="464" t="s">
        <v>432</v>
      </c>
      <c r="C348" s="465" t="s">
        <v>440</v>
      </c>
      <c r="D348" s="466" t="s">
        <v>441</v>
      </c>
      <c r="E348" s="465" t="s">
        <v>816</v>
      </c>
      <c r="F348" s="466" t="s">
        <v>817</v>
      </c>
      <c r="G348" s="465" t="s">
        <v>1274</v>
      </c>
      <c r="H348" s="465" t="s">
        <v>1275</v>
      </c>
      <c r="I348" s="468">
        <v>711.70001220703125</v>
      </c>
      <c r="J348" s="468">
        <v>1</v>
      </c>
      <c r="K348" s="469">
        <v>711.70001220703125</v>
      </c>
    </row>
    <row r="349" spans="1:11" ht="14.4" customHeight="1" x14ac:dyDescent="0.3">
      <c r="A349" s="463" t="s">
        <v>431</v>
      </c>
      <c r="B349" s="464" t="s">
        <v>432</v>
      </c>
      <c r="C349" s="465" t="s">
        <v>440</v>
      </c>
      <c r="D349" s="466" t="s">
        <v>441</v>
      </c>
      <c r="E349" s="465" t="s">
        <v>816</v>
      </c>
      <c r="F349" s="466" t="s">
        <v>817</v>
      </c>
      <c r="G349" s="465" t="s">
        <v>1276</v>
      </c>
      <c r="H349" s="465" t="s">
        <v>1277</v>
      </c>
      <c r="I349" s="468">
        <v>3894.469970703125</v>
      </c>
      <c r="J349" s="468">
        <v>2</v>
      </c>
      <c r="K349" s="469">
        <v>7788.93017578125</v>
      </c>
    </row>
    <row r="350" spans="1:11" ht="14.4" customHeight="1" x14ac:dyDescent="0.3">
      <c r="A350" s="463" t="s">
        <v>431</v>
      </c>
      <c r="B350" s="464" t="s">
        <v>432</v>
      </c>
      <c r="C350" s="465" t="s">
        <v>440</v>
      </c>
      <c r="D350" s="466" t="s">
        <v>441</v>
      </c>
      <c r="E350" s="465" t="s">
        <v>816</v>
      </c>
      <c r="F350" s="466" t="s">
        <v>817</v>
      </c>
      <c r="G350" s="465" t="s">
        <v>1278</v>
      </c>
      <c r="H350" s="465" t="s">
        <v>1279</v>
      </c>
      <c r="I350" s="468">
        <v>5329.669921875</v>
      </c>
      <c r="J350" s="468">
        <v>1</v>
      </c>
      <c r="K350" s="469">
        <v>5329.669921875</v>
      </c>
    </row>
    <row r="351" spans="1:11" ht="14.4" customHeight="1" x14ac:dyDescent="0.3">
      <c r="A351" s="463" t="s">
        <v>431</v>
      </c>
      <c r="B351" s="464" t="s">
        <v>432</v>
      </c>
      <c r="C351" s="465" t="s">
        <v>440</v>
      </c>
      <c r="D351" s="466" t="s">
        <v>441</v>
      </c>
      <c r="E351" s="465" t="s">
        <v>816</v>
      </c>
      <c r="F351" s="466" t="s">
        <v>817</v>
      </c>
      <c r="G351" s="465" t="s">
        <v>1280</v>
      </c>
      <c r="H351" s="465" t="s">
        <v>1281</v>
      </c>
      <c r="I351" s="468">
        <v>1467.8399658203125</v>
      </c>
      <c r="J351" s="468">
        <v>3</v>
      </c>
      <c r="K351" s="469">
        <v>4403.52001953125</v>
      </c>
    </row>
    <row r="352" spans="1:11" ht="14.4" customHeight="1" x14ac:dyDescent="0.3">
      <c r="A352" s="463" t="s">
        <v>431</v>
      </c>
      <c r="B352" s="464" t="s">
        <v>432</v>
      </c>
      <c r="C352" s="465" t="s">
        <v>440</v>
      </c>
      <c r="D352" s="466" t="s">
        <v>441</v>
      </c>
      <c r="E352" s="465" t="s">
        <v>816</v>
      </c>
      <c r="F352" s="466" t="s">
        <v>817</v>
      </c>
      <c r="G352" s="465" t="s">
        <v>1282</v>
      </c>
      <c r="H352" s="465" t="s">
        <v>1283</v>
      </c>
      <c r="I352" s="468">
        <v>5150</v>
      </c>
      <c r="J352" s="468">
        <v>1</v>
      </c>
      <c r="K352" s="469">
        <v>5150</v>
      </c>
    </row>
    <row r="353" spans="1:11" ht="14.4" customHeight="1" x14ac:dyDescent="0.3">
      <c r="A353" s="463" t="s">
        <v>431</v>
      </c>
      <c r="B353" s="464" t="s">
        <v>432</v>
      </c>
      <c r="C353" s="465" t="s">
        <v>440</v>
      </c>
      <c r="D353" s="466" t="s">
        <v>441</v>
      </c>
      <c r="E353" s="465" t="s">
        <v>816</v>
      </c>
      <c r="F353" s="466" t="s">
        <v>817</v>
      </c>
      <c r="G353" s="465" t="s">
        <v>1284</v>
      </c>
      <c r="H353" s="465" t="s">
        <v>1285</v>
      </c>
      <c r="I353" s="468">
        <v>21.846666971842449</v>
      </c>
      <c r="J353" s="468">
        <v>108</v>
      </c>
      <c r="K353" s="469">
        <v>2359.510009765625</v>
      </c>
    </row>
    <row r="354" spans="1:11" ht="14.4" customHeight="1" x14ac:dyDescent="0.3">
      <c r="A354" s="463" t="s">
        <v>431</v>
      </c>
      <c r="B354" s="464" t="s">
        <v>432</v>
      </c>
      <c r="C354" s="465" t="s">
        <v>440</v>
      </c>
      <c r="D354" s="466" t="s">
        <v>441</v>
      </c>
      <c r="E354" s="465" t="s">
        <v>816</v>
      </c>
      <c r="F354" s="466" t="s">
        <v>817</v>
      </c>
      <c r="G354" s="465" t="s">
        <v>1286</v>
      </c>
      <c r="H354" s="465" t="s">
        <v>1287</v>
      </c>
      <c r="I354" s="468">
        <v>5.380000114440918</v>
      </c>
      <c r="J354" s="468">
        <v>180</v>
      </c>
      <c r="K354" s="469">
        <v>969</v>
      </c>
    </row>
    <row r="355" spans="1:11" ht="14.4" customHeight="1" x14ac:dyDescent="0.3">
      <c r="A355" s="463" t="s">
        <v>431</v>
      </c>
      <c r="B355" s="464" t="s">
        <v>432</v>
      </c>
      <c r="C355" s="465" t="s">
        <v>440</v>
      </c>
      <c r="D355" s="466" t="s">
        <v>441</v>
      </c>
      <c r="E355" s="465" t="s">
        <v>816</v>
      </c>
      <c r="F355" s="466" t="s">
        <v>817</v>
      </c>
      <c r="G355" s="465" t="s">
        <v>1288</v>
      </c>
      <c r="H355" s="465" t="s">
        <v>1289</v>
      </c>
      <c r="I355" s="468">
        <v>5.380000114440918</v>
      </c>
      <c r="J355" s="468">
        <v>150</v>
      </c>
      <c r="K355" s="469">
        <v>807.5</v>
      </c>
    </row>
    <row r="356" spans="1:11" ht="14.4" customHeight="1" x14ac:dyDescent="0.3">
      <c r="A356" s="463" t="s">
        <v>431</v>
      </c>
      <c r="B356" s="464" t="s">
        <v>432</v>
      </c>
      <c r="C356" s="465" t="s">
        <v>440</v>
      </c>
      <c r="D356" s="466" t="s">
        <v>441</v>
      </c>
      <c r="E356" s="465" t="s">
        <v>816</v>
      </c>
      <c r="F356" s="466" t="s">
        <v>817</v>
      </c>
      <c r="G356" s="465" t="s">
        <v>1290</v>
      </c>
      <c r="H356" s="465" t="s">
        <v>1291</v>
      </c>
      <c r="I356" s="468">
        <v>5.380000114440918</v>
      </c>
      <c r="J356" s="468">
        <v>210</v>
      </c>
      <c r="K356" s="469">
        <v>1130.5</v>
      </c>
    </row>
    <row r="357" spans="1:11" ht="14.4" customHeight="1" x14ac:dyDescent="0.3">
      <c r="A357" s="463" t="s">
        <v>431</v>
      </c>
      <c r="B357" s="464" t="s">
        <v>432</v>
      </c>
      <c r="C357" s="465" t="s">
        <v>440</v>
      </c>
      <c r="D357" s="466" t="s">
        <v>441</v>
      </c>
      <c r="E357" s="465" t="s">
        <v>816</v>
      </c>
      <c r="F357" s="466" t="s">
        <v>817</v>
      </c>
      <c r="G357" s="465" t="s">
        <v>1292</v>
      </c>
      <c r="H357" s="465" t="s">
        <v>1293</v>
      </c>
      <c r="I357" s="468">
        <v>5.380000114440918</v>
      </c>
      <c r="J357" s="468">
        <v>180</v>
      </c>
      <c r="K357" s="469">
        <v>969</v>
      </c>
    </row>
    <row r="358" spans="1:11" ht="14.4" customHeight="1" x14ac:dyDescent="0.3">
      <c r="A358" s="463" t="s">
        <v>431</v>
      </c>
      <c r="B358" s="464" t="s">
        <v>432</v>
      </c>
      <c r="C358" s="465" t="s">
        <v>440</v>
      </c>
      <c r="D358" s="466" t="s">
        <v>441</v>
      </c>
      <c r="E358" s="465" t="s">
        <v>816</v>
      </c>
      <c r="F358" s="466" t="s">
        <v>817</v>
      </c>
      <c r="G358" s="465" t="s">
        <v>1294</v>
      </c>
      <c r="H358" s="465" t="s">
        <v>1295</v>
      </c>
      <c r="I358" s="468">
        <v>5.380000114440918</v>
      </c>
      <c r="J358" s="468">
        <v>150</v>
      </c>
      <c r="K358" s="469">
        <v>807.5</v>
      </c>
    </row>
    <row r="359" spans="1:11" ht="14.4" customHeight="1" x14ac:dyDescent="0.3">
      <c r="A359" s="463" t="s">
        <v>431</v>
      </c>
      <c r="B359" s="464" t="s">
        <v>432</v>
      </c>
      <c r="C359" s="465" t="s">
        <v>440</v>
      </c>
      <c r="D359" s="466" t="s">
        <v>441</v>
      </c>
      <c r="E359" s="465" t="s">
        <v>816</v>
      </c>
      <c r="F359" s="466" t="s">
        <v>817</v>
      </c>
      <c r="G359" s="465" t="s">
        <v>1296</v>
      </c>
      <c r="H359" s="465" t="s">
        <v>1297</v>
      </c>
      <c r="I359" s="468">
        <v>362.97000122070312</v>
      </c>
      <c r="J359" s="468">
        <v>2</v>
      </c>
      <c r="K359" s="469">
        <v>725.94000244140625</v>
      </c>
    </row>
    <row r="360" spans="1:11" ht="14.4" customHeight="1" x14ac:dyDescent="0.3">
      <c r="A360" s="463" t="s">
        <v>431</v>
      </c>
      <c r="B360" s="464" t="s">
        <v>432</v>
      </c>
      <c r="C360" s="465" t="s">
        <v>440</v>
      </c>
      <c r="D360" s="466" t="s">
        <v>441</v>
      </c>
      <c r="E360" s="465" t="s">
        <v>816</v>
      </c>
      <c r="F360" s="466" t="s">
        <v>817</v>
      </c>
      <c r="G360" s="465" t="s">
        <v>1298</v>
      </c>
      <c r="H360" s="465" t="s">
        <v>1299</v>
      </c>
      <c r="I360" s="468">
        <v>390.82998657226562</v>
      </c>
      <c r="J360" s="468">
        <v>3</v>
      </c>
      <c r="K360" s="469">
        <v>1172.489990234375</v>
      </c>
    </row>
    <row r="361" spans="1:11" ht="14.4" customHeight="1" x14ac:dyDescent="0.3">
      <c r="A361" s="463" t="s">
        <v>431</v>
      </c>
      <c r="B361" s="464" t="s">
        <v>432</v>
      </c>
      <c r="C361" s="465" t="s">
        <v>440</v>
      </c>
      <c r="D361" s="466" t="s">
        <v>441</v>
      </c>
      <c r="E361" s="465" t="s">
        <v>816</v>
      </c>
      <c r="F361" s="466" t="s">
        <v>817</v>
      </c>
      <c r="G361" s="465" t="s">
        <v>1300</v>
      </c>
      <c r="H361" s="465" t="s">
        <v>1301</v>
      </c>
      <c r="I361" s="468">
        <v>5065.14013671875</v>
      </c>
      <c r="J361" s="468">
        <v>2</v>
      </c>
      <c r="K361" s="469">
        <v>10130.2802734375</v>
      </c>
    </row>
    <row r="362" spans="1:11" ht="14.4" customHeight="1" x14ac:dyDescent="0.3">
      <c r="A362" s="463" t="s">
        <v>431</v>
      </c>
      <c r="B362" s="464" t="s">
        <v>432</v>
      </c>
      <c r="C362" s="465" t="s">
        <v>440</v>
      </c>
      <c r="D362" s="466" t="s">
        <v>441</v>
      </c>
      <c r="E362" s="465" t="s">
        <v>816</v>
      </c>
      <c r="F362" s="466" t="s">
        <v>817</v>
      </c>
      <c r="G362" s="465" t="s">
        <v>1302</v>
      </c>
      <c r="H362" s="465" t="s">
        <v>1303</v>
      </c>
      <c r="I362" s="468">
        <v>3904.050048828125</v>
      </c>
      <c r="J362" s="468">
        <v>2</v>
      </c>
      <c r="K362" s="469">
        <v>7808.10009765625</v>
      </c>
    </row>
    <row r="363" spans="1:11" ht="14.4" customHeight="1" x14ac:dyDescent="0.3">
      <c r="A363" s="463" t="s">
        <v>431</v>
      </c>
      <c r="B363" s="464" t="s">
        <v>432</v>
      </c>
      <c r="C363" s="465" t="s">
        <v>440</v>
      </c>
      <c r="D363" s="466" t="s">
        <v>441</v>
      </c>
      <c r="E363" s="465" t="s">
        <v>816</v>
      </c>
      <c r="F363" s="466" t="s">
        <v>817</v>
      </c>
      <c r="G363" s="465" t="s">
        <v>1304</v>
      </c>
      <c r="H363" s="465" t="s">
        <v>1305</v>
      </c>
      <c r="I363" s="468">
        <v>495.510009765625</v>
      </c>
      <c r="J363" s="468">
        <v>1</v>
      </c>
      <c r="K363" s="469">
        <v>495.510009765625</v>
      </c>
    </row>
    <row r="364" spans="1:11" ht="14.4" customHeight="1" x14ac:dyDescent="0.3">
      <c r="A364" s="463" t="s">
        <v>431</v>
      </c>
      <c r="B364" s="464" t="s">
        <v>432</v>
      </c>
      <c r="C364" s="465" t="s">
        <v>440</v>
      </c>
      <c r="D364" s="466" t="s">
        <v>441</v>
      </c>
      <c r="E364" s="465" t="s">
        <v>816</v>
      </c>
      <c r="F364" s="466" t="s">
        <v>817</v>
      </c>
      <c r="G364" s="465" t="s">
        <v>1306</v>
      </c>
      <c r="H364" s="465" t="s">
        <v>1307</v>
      </c>
      <c r="I364" s="468">
        <v>375.10000610351562</v>
      </c>
      <c r="J364" s="468">
        <v>10</v>
      </c>
      <c r="K364" s="469">
        <v>3751</v>
      </c>
    </row>
    <row r="365" spans="1:11" ht="14.4" customHeight="1" x14ac:dyDescent="0.3">
      <c r="A365" s="463" t="s">
        <v>431</v>
      </c>
      <c r="B365" s="464" t="s">
        <v>432</v>
      </c>
      <c r="C365" s="465" t="s">
        <v>440</v>
      </c>
      <c r="D365" s="466" t="s">
        <v>441</v>
      </c>
      <c r="E365" s="465" t="s">
        <v>816</v>
      </c>
      <c r="F365" s="466" t="s">
        <v>817</v>
      </c>
      <c r="G365" s="465" t="s">
        <v>1308</v>
      </c>
      <c r="H365" s="465" t="s">
        <v>1309</v>
      </c>
      <c r="I365" s="468">
        <v>299.82998657226562</v>
      </c>
      <c r="J365" s="468">
        <v>12</v>
      </c>
      <c r="K365" s="469">
        <v>3598</v>
      </c>
    </row>
    <row r="366" spans="1:11" ht="14.4" customHeight="1" x14ac:dyDescent="0.3">
      <c r="A366" s="463" t="s">
        <v>431</v>
      </c>
      <c r="B366" s="464" t="s">
        <v>432</v>
      </c>
      <c r="C366" s="465" t="s">
        <v>440</v>
      </c>
      <c r="D366" s="466" t="s">
        <v>441</v>
      </c>
      <c r="E366" s="465" t="s">
        <v>816</v>
      </c>
      <c r="F366" s="466" t="s">
        <v>817</v>
      </c>
      <c r="G366" s="465" t="s">
        <v>1310</v>
      </c>
      <c r="H366" s="465" t="s">
        <v>1311</v>
      </c>
      <c r="I366" s="468">
        <v>249.02000427246094</v>
      </c>
      <c r="J366" s="468">
        <v>1</v>
      </c>
      <c r="K366" s="469">
        <v>249.02000427246094</v>
      </c>
    </row>
    <row r="367" spans="1:11" ht="14.4" customHeight="1" x14ac:dyDescent="0.3">
      <c r="A367" s="463" t="s">
        <v>431</v>
      </c>
      <c r="B367" s="464" t="s">
        <v>432</v>
      </c>
      <c r="C367" s="465" t="s">
        <v>440</v>
      </c>
      <c r="D367" s="466" t="s">
        <v>441</v>
      </c>
      <c r="E367" s="465" t="s">
        <v>816</v>
      </c>
      <c r="F367" s="466" t="s">
        <v>817</v>
      </c>
      <c r="G367" s="465" t="s">
        <v>1312</v>
      </c>
      <c r="H367" s="465" t="s">
        <v>1313</v>
      </c>
      <c r="I367" s="468">
        <v>1.309999942779541</v>
      </c>
      <c r="J367" s="468">
        <v>1000</v>
      </c>
      <c r="K367" s="469">
        <v>1314.800048828125</v>
      </c>
    </row>
    <row r="368" spans="1:11" ht="14.4" customHeight="1" x14ac:dyDescent="0.3">
      <c r="A368" s="463" t="s">
        <v>431</v>
      </c>
      <c r="B368" s="464" t="s">
        <v>432</v>
      </c>
      <c r="C368" s="465" t="s">
        <v>440</v>
      </c>
      <c r="D368" s="466" t="s">
        <v>441</v>
      </c>
      <c r="E368" s="465" t="s">
        <v>816</v>
      </c>
      <c r="F368" s="466" t="s">
        <v>817</v>
      </c>
      <c r="G368" s="465" t="s">
        <v>1314</v>
      </c>
      <c r="H368" s="465" t="s">
        <v>1315</v>
      </c>
      <c r="I368" s="468">
        <v>385.989990234375</v>
      </c>
      <c r="J368" s="468">
        <v>22</v>
      </c>
      <c r="K368" s="469">
        <v>8491.77978515625</v>
      </c>
    </row>
    <row r="369" spans="1:11" ht="14.4" customHeight="1" x14ac:dyDescent="0.3">
      <c r="A369" s="463" t="s">
        <v>431</v>
      </c>
      <c r="B369" s="464" t="s">
        <v>432</v>
      </c>
      <c r="C369" s="465" t="s">
        <v>440</v>
      </c>
      <c r="D369" s="466" t="s">
        <v>441</v>
      </c>
      <c r="E369" s="465" t="s">
        <v>816</v>
      </c>
      <c r="F369" s="466" t="s">
        <v>817</v>
      </c>
      <c r="G369" s="465" t="s">
        <v>1316</v>
      </c>
      <c r="H369" s="465" t="s">
        <v>1317</v>
      </c>
      <c r="I369" s="468">
        <v>574.75</v>
      </c>
      <c r="J369" s="468">
        <v>3</v>
      </c>
      <c r="K369" s="469">
        <v>1724.25</v>
      </c>
    </row>
    <row r="370" spans="1:11" ht="14.4" customHeight="1" x14ac:dyDescent="0.3">
      <c r="A370" s="463" t="s">
        <v>431</v>
      </c>
      <c r="B370" s="464" t="s">
        <v>432</v>
      </c>
      <c r="C370" s="465" t="s">
        <v>440</v>
      </c>
      <c r="D370" s="466" t="s">
        <v>441</v>
      </c>
      <c r="E370" s="465" t="s">
        <v>816</v>
      </c>
      <c r="F370" s="466" t="s">
        <v>817</v>
      </c>
      <c r="G370" s="465" t="s">
        <v>1318</v>
      </c>
      <c r="H370" s="465" t="s">
        <v>1319</v>
      </c>
      <c r="I370" s="468">
        <v>133.33999633789062</v>
      </c>
      <c r="J370" s="468">
        <v>2</v>
      </c>
      <c r="K370" s="469">
        <v>266.67999267578125</v>
      </c>
    </row>
    <row r="371" spans="1:11" ht="14.4" customHeight="1" x14ac:dyDescent="0.3">
      <c r="A371" s="463" t="s">
        <v>431</v>
      </c>
      <c r="B371" s="464" t="s">
        <v>432</v>
      </c>
      <c r="C371" s="465" t="s">
        <v>440</v>
      </c>
      <c r="D371" s="466" t="s">
        <v>441</v>
      </c>
      <c r="E371" s="465" t="s">
        <v>816</v>
      </c>
      <c r="F371" s="466" t="s">
        <v>817</v>
      </c>
      <c r="G371" s="465" t="s">
        <v>1320</v>
      </c>
      <c r="H371" s="465" t="s">
        <v>1321</v>
      </c>
      <c r="I371" s="468">
        <v>921</v>
      </c>
      <c r="J371" s="468">
        <v>1</v>
      </c>
      <c r="K371" s="469">
        <v>921</v>
      </c>
    </row>
    <row r="372" spans="1:11" ht="14.4" customHeight="1" x14ac:dyDescent="0.3">
      <c r="A372" s="463" t="s">
        <v>431</v>
      </c>
      <c r="B372" s="464" t="s">
        <v>432</v>
      </c>
      <c r="C372" s="465" t="s">
        <v>440</v>
      </c>
      <c r="D372" s="466" t="s">
        <v>441</v>
      </c>
      <c r="E372" s="465" t="s">
        <v>816</v>
      </c>
      <c r="F372" s="466" t="s">
        <v>817</v>
      </c>
      <c r="G372" s="465" t="s">
        <v>1322</v>
      </c>
      <c r="H372" s="465" t="s">
        <v>1323</v>
      </c>
      <c r="I372" s="468">
        <v>387.20001220703125</v>
      </c>
      <c r="J372" s="468">
        <v>5</v>
      </c>
      <c r="K372" s="469">
        <v>1936</v>
      </c>
    </row>
    <row r="373" spans="1:11" ht="14.4" customHeight="1" x14ac:dyDescent="0.3">
      <c r="A373" s="463" t="s">
        <v>431</v>
      </c>
      <c r="B373" s="464" t="s">
        <v>432</v>
      </c>
      <c r="C373" s="465" t="s">
        <v>440</v>
      </c>
      <c r="D373" s="466" t="s">
        <v>441</v>
      </c>
      <c r="E373" s="465" t="s">
        <v>816</v>
      </c>
      <c r="F373" s="466" t="s">
        <v>817</v>
      </c>
      <c r="G373" s="465" t="s">
        <v>1324</v>
      </c>
      <c r="H373" s="465" t="s">
        <v>1325</v>
      </c>
      <c r="I373" s="468">
        <v>877.20001220703125</v>
      </c>
      <c r="J373" s="468">
        <v>1</v>
      </c>
      <c r="K373" s="469">
        <v>877.20001220703125</v>
      </c>
    </row>
    <row r="374" spans="1:11" ht="14.4" customHeight="1" x14ac:dyDescent="0.3">
      <c r="A374" s="463" t="s">
        <v>431</v>
      </c>
      <c r="B374" s="464" t="s">
        <v>432</v>
      </c>
      <c r="C374" s="465" t="s">
        <v>440</v>
      </c>
      <c r="D374" s="466" t="s">
        <v>441</v>
      </c>
      <c r="E374" s="465" t="s">
        <v>816</v>
      </c>
      <c r="F374" s="466" t="s">
        <v>817</v>
      </c>
      <c r="G374" s="465" t="s">
        <v>1326</v>
      </c>
      <c r="H374" s="465" t="s">
        <v>1327</v>
      </c>
      <c r="I374" s="468">
        <v>922.02001953125</v>
      </c>
      <c r="J374" s="468">
        <v>1</v>
      </c>
      <c r="K374" s="469">
        <v>922.02001953125</v>
      </c>
    </row>
    <row r="375" spans="1:11" ht="14.4" customHeight="1" x14ac:dyDescent="0.3">
      <c r="A375" s="463" t="s">
        <v>431</v>
      </c>
      <c r="B375" s="464" t="s">
        <v>432</v>
      </c>
      <c r="C375" s="465" t="s">
        <v>440</v>
      </c>
      <c r="D375" s="466" t="s">
        <v>441</v>
      </c>
      <c r="E375" s="465" t="s">
        <v>816</v>
      </c>
      <c r="F375" s="466" t="s">
        <v>817</v>
      </c>
      <c r="G375" s="465" t="s">
        <v>1328</v>
      </c>
      <c r="H375" s="465" t="s">
        <v>1329</v>
      </c>
      <c r="I375" s="468">
        <v>894.19000244140625</v>
      </c>
      <c r="J375" s="468">
        <v>2</v>
      </c>
      <c r="K375" s="469">
        <v>1788.3800048828125</v>
      </c>
    </row>
    <row r="376" spans="1:11" ht="14.4" customHeight="1" x14ac:dyDescent="0.3">
      <c r="A376" s="463" t="s">
        <v>431</v>
      </c>
      <c r="B376" s="464" t="s">
        <v>432</v>
      </c>
      <c r="C376" s="465" t="s">
        <v>440</v>
      </c>
      <c r="D376" s="466" t="s">
        <v>441</v>
      </c>
      <c r="E376" s="465" t="s">
        <v>816</v>
      </c>
      <c r="F376" s="466" t="s">
        <v>817</v>
      </c>
      <c r="G376" s="465" t="s">
        <v>1330</v>
      </c>
      <c r="H376" s="465" t="s">
        <v>1331</v>
      </c>
      <c r="I376" s="468">
        <v>3625</v>
      </c>
      <c r="J376" s="468">
        <v>2</v>
      </c>
      <c r="K376" s="469">
        <v>7250</v>
      </c>
    </row>
    <row r="377" spans="1:11" ht="14.4" customHeight="1" x14ac:dyDescent="0.3">
      <c r="A377" s="463" t="s">
        <v>431</v>
      </c>
      <c r="B377" s="464" t="s">
        <v>432</v>
      </c>
      <c r="C377" s="465" t="s">
        <v>440</v>
      </c>
      <c r="D377" s="466" t="s">
        <v>441</v>
      </c>
      <c r="E377" s="465" t="s">
        <v>816</v>
      </c>
      <c r="F377" s="466" t="s">
        <v>817</v>
      </c>
      <c r="G377" s="465" t="s">
        <v>1332</v>
      </c>
      <c r="H377" s="465" t="s">
        <v>1333</v>
      </c>
      <c r="I377" s="468">
        <v>562.6400146484375</v>
      </c>
      <c r="J377" s="468">
        <v>2</v>
      </c>
      <c r="K377" s="469">
        <v>1125.280029296875</v>
      </c>
    </row>
    <row r="378" spans="1:11" ht="14.4" customHeight="1" x14ac:dyDescent="0.3">
      <c r="A378" s="463" t="s">
        <v>431</v>
      </c>
      <c r="B378" s="464" t="s">
        <v>432</v>
      </c>
      <c r="C378" s="465" t="s">
        <v>440</v>
      </c>
      <c r="D378" s="466" t="s">
        <v>441</v>
      </c>
      <c r="E378" s="465" t="s">
        <v>816</v>
      </c>
      <c r="F378" s="466" t="s">
        <v>817</v>
      </c>
      <c r="G378" s="465" t="s">
        <v>1334</v>
      </c>
      <c r="H378" s="465" t="s">
        <v>1335</v>
      </c>
      <c r="I378" s="468">
        <v>592.1</v>
      </c>
      <c r="J378" s="468">
        <v>25</v>
      </c>
      <c r="K378" s="469">
        <v>14786.97998046875</v>
      </c>
    </row>
    <row r="379" spans="1:11" ht="14.4" customHeight="1" x14ac:dyDescent="0.3">
      <c r="A379" s="463" t="s">
        <v>431</v>
      </c>
      <c r="B379" s="464" t="s">
        <v>432</v>
      </c>
      <c r="C379" s="465" t="s">
        <v>440</v>
      </c>
      <c r="D379" s="466" t="s">
        <v>441</v>
      </c>
      <c r="E379" s="465" t="s">
        <v>816</v>
      </c>
      <c r="F379" s="466" t="s">
        <v>817</v>
      </c>
      <c r="G379" s="465" t="s">
        <v>1336</v>
      </c>
      <c r="H379" s="465" t="s">
        <v>1337</v>
      </c>
      <c r="I379" s="468">
        <v>616.53334554036462</v>
      </c>
      <c r="J379" s="468">
        <v>11</v>
      </c>
      <c r="K379" s="469">
        <v>6798.6297607421875</v>
      </c>
    </row>
    <row r="380" spans="1:11" ht="14.4" customHeight="1" x14ac:dyDescent="0.3">
      <c r="A380" s="463" t="s">
        <v>431</v>
      </c>
      <c r="B380" s="464" t="s">
        <v>432</v>
      </c>
      <c r="C380" s="465" t="s">
        <v>440</v>
      </c>
      <c r="D380" s="466" t="s">
        <v>441</v>
      </c>
      <c r="E380" s="465" t="s">
        <v>816</v>
      </c>
      <c r="F380" s="466" t="s">
        <v>817</v>
      </c>
      <c r="G380" s="465" t="s">
        <v>1338</v>
      </c>
      <c r="H380" s="465" t="s">
        <v>1339</v>
      </c>
      <c r="I380" s="468">
        <v>6897</v>
      </c>
      <c r="J380" s="468">
        <v>2.9955999851226807</v>
      </c>
      <c r="K380" s="469">
        <v>20660.64990234375</v>
      </c>
    </row>
    <row r="381" spans="1:11" ht="14.4" customHeight="1" x14ac:dyDescent="0.3">
      <c r="A381" s="463" t="s">
        <v>431</v>
      </c>
      <c r="B381" s="464" t="s">
        <v>432</v>
      </c>
      <c r="C381" s="465" t="s">
        <v>440</v>
      </c>
      <c r="D381" s="466" t="s">
        <v>441</v>
      </c>
      <c r="E381" s="465" t="s">
        <v>816</v>
      </c>
      <c r="F381" s="466" t="s">
        <v>817</v>
      </c>
      <c r="G381" s="465" t="s">
        <v>1340</v>
      </c>
      <c r="H381" s="465" t="s">
        <v>1341</v>
      </c>
      <c r="I381" s="468">
        <v>402.92999267578125</v>
      </c>
      <c r="J381" s="468">
        <v>3</v>
      </c>
      <c r="K381" s="469">
        <v>1208.7899780273437</v>
      </c>
    </row>
    <row r="382" spans="1:11" ht="14.4" customHeight="1" x14ac:dyDescent="0.3">
      <c r="A382" s="463" t="s">
        <v>431</v>
      </c>
      <c r="B382" s="464" t="s">
        <v>432</v>
      </c>
      <c r="C382" s="465" t="s">
        <v>440</v>
      </c>
      <c r="D382" s="466" t="s">
        <v>441</v>
      </c>
      <c r="E382" s="465" t="s">
        <v>816</v>
      </c>
      <c r="F382" s="466" t="s">
        <v>817</v>
      </c>
      <c r="G382" s="465" t="s">
        <v>1342</v>
      </c>
      <c r="H382" s="465" t="s">
        <v>1343</v>
      </c>
      <c r="I382" s="468">
        <v>2153.800048828125</v>
      </c>
      <c r="J382" s="468">
        <v>2</v>
      </c>
      <c r="K382" s="469">
        <v>4307.60009765625</v>
      </c>
    </row>
    <row r="383" spans="1:11" ht="14.4" customHeight="1" x14ac:dyDescent="0.3">
      <c r="A383" s="463" t="s">
        <v>431</v>
      </c>
      <c r="B383" s="464" t="s">
        <v>432</v>
      </c>
      <c r="C383" s="465" t="s">
        <v>440</v>
      </c>
      <c r="D383" s="466" t="s">
        <v>441</v>
      </c>
      <c r="E383" s="465" t="s">
        <v>816</v>
      </c>
      <c r="F383" s="466" t="s">
        <v>817</v>
      </c>
      <c r="G383" s="465" t="s">
        <v>1344</v>
      </c>
      <c r="H383" s="465" t="s">
        <v>1345</v>
      </c>
      <c r="I383" s="468">
        <v>942.59002685546875</v>
      </c>
      <c r="J383" s="468">
        <v>3</v>
      </c>
      <c r="K383" s="469">
        <v>2827.7700805664062</v>
      </c>
    </row>
    <row r="384" spans="1:11" ht="14.4" customHeight="1" x14ac:dyDescent="0.3">
      <c r="A384" s="463" t="s">
        <v>431</v>
      </c>
      <c r="B384" s="464" t="s">
        <v>432</v>
      </c>
      <c r="C384" s="465" t="s">
        <v>440</v>
      </c>
      <c r="D384" s="466" t="s">
        <v>441</v>
      </c>
      <c r="E384" s="465" t="s">
        <v>816</v>
      </c>
      <c r="F384" s="466" t="s">
        <v>817</v>
      </c>
      <c r="G384" s="465" t="s">
        <v>1346</v>
      </c>
      <c r="H384" s="465" t="s">
        <v>1347</v>
      </c>
      <c r="I384" s="468">
        <v>2577.300048828125</v>
      </c>
      <c r="J384" s="468">
        <v>1</v>
      </c>
      <c r="K384" s="469">
        <v>2577.300048828125</v>
      </c>
    </row>
    <row r="385" spans="1:11" ht="14.4" customHeight="1" x14ac:dyDescent="0.3">
      <c r="A385" s="463" t="s">
        <v>431</v>
      </c>
      <c r="B385" s="464" t="s">
        <v>432</v>
      </c>
      <c r="C385" s="465" t="s">
        <v>440</v>
      </c>
      <c r="D385" s="466" t="s">
        <v>441</v>
      </c>
      <c r="E385" s="465" t="s">
        <v>816</v>
      </c>
      <c r="F385" s="466" t="s">
        <v>817</v>
      </c>
      <c r="G385" s="465" t="s">
        <v>1348</v>
      </c>
      <c r="H385" s="465" t="s">
        <v>1349</v>
      </c>
      <c r="I385" s="468">
        <v>2577.300048828125</v>
      </c>
      <c r="J385" s="468">
        <v>1</v>
      </c>
      <c r="K385" s="469">
        <v>2577.300048828125</v>
      </c>
    </row>
    <row r="386" spans="1:11" ht="14.4" customHeight="1" x14ac:dyDescent="0.3">
      <c r="A386" s="463" t="s">
        <v>431</v>
      </c>
      <c r="B386" s="464" t="s">
        <v>432</v>
      </c>
      <c r="C386" s="465" t="s">
        <v>440</v>
      </c>
      <c r="D386" s="466" t="s">
        <v>441</v>
      </c>
      <c r="E386" s="465" t="s">
        <v>816</v>
      </c>
      <c r="F386" s="466" t="s">
        <v>817</v>
      </c>
      <c r="G386" s="465" t="s">
        <v>1350</v>
      </c>
      <c r="H386" s="465" t="s">
        <v>1351</v>
      </c>
      <c r="I386" s="468">
        <v>405.35000610351562</v>
      </c>
      <c r="J386" s="468">
        <v>1</v>
      </c>
      <c r="K386" s="469">
        <v>405.35000610351562</v>
      </c>
    </row>
    <row r="387" spans="1:11" ht="14.4" customHeight="1" x14ac:dyDescent="0.3">
      <c r="A387" s="463" t="s">
        <v>431</v>
      </c>
      <c r="B387" s="464" t="s">
        <v>432</v>
      </c>
      <c r="C387" s="465" t="s">
        <v>440</v>
      </c>
      <c r="D387" s="466" t="s">
        <v>441</v>
      </c>
      <c r="E387" s="465" t="s">
        <v>816</v>
      </c>
      <c r="F387" s="466" t="s">
        <v>817</v>
      </c>
      <c r="G387" s="465" t="s">
        <v>1352</v>
      </c>
      <c r="H387" s="465" t="s">
        <v>1353</v>
      </c>
      <c r="I387" s="468">
        <v>591.8499755859375</v>
      </c>
      <c r="J387" s="468">
        <v>2</v>
      </c>
      <c r="K387" s="469">
        <v>1183.68994140625</v>
      </c>
    </row>
    <row r="388" spans="1:11" ht="14.4" customHeight="1" x14ac:dyDescent="0.3">
      <c r="A388" s="463" t="s">
        <v>431</v>
      </c>
      <c r="B388" s="464" t="s">
        <v>432</v>
      </c>
      <c r="C388" s="465" t="s">
        <v>440</v>
      </c>
      <c r="D388" s="466" t="s">
        <v>441</v>
      </c>
      <c r="E388" s="465" t="s">
        <v>816</v>
      </c>
      <c r="F388" s="466" t="s">
        <v>817</v>
      </c>
      <c r="G388" s="465" t="s">
        <v>1354</v>
      </c>
      <c r="H388" s="465" t="s">
        <v>1355</v>
      </c>
      <c r="I388" s="468">
        <v>591.8499755859375</v>
      </c>
      <c r="J388" s="468">
        <v>2</v>
      </c>
      <c r="K388" s="469">
        <v>1183.699951171875</v>
      </c>
    </row>
    <row r="389" spans="1:11" ht="14.4" customHeight="1" x14ac:dyDescent="0.3">
      <c r="A389" s="463" t="s">
        <v>431</v>
      </c>
      <c r="B389" s="464" t="s">
        <v>432</v>
      </c>
      <c r="C389" s="465" t="s">
        <v>440</v>
      </c>
      <c r="D389" s="466" t="s">
        <v>441</v>
      </c>
      <c r="E389" s="465" t="s">
        <v>816</v>
      </c>
      <c r="F389" s="466" t="s">
        <v>817</v>
      </c>
      <c r="G389" s="465" t="s">
        <v>1356</v>
      </c>
      <c r="H389" s="465" t="s">
        <v>1357</v>
      </c>
      <c r="I389" s="468">
        <v>191.17999267578125</v>
      </c>
      <c r="J389" s="468">
        <v>17</v>
      </c>
      <c r="K389" s="469">
        <v>3250.0599365234375</v>
      </c>
    </row>
    <row r="390" spans="1:11" ht="14.4" customHeight="1" x14ac:dyDescent="0.3">
      <c r="A390" s="463" t="s">
        <v>431</v>
      </c>
      <c r="B390" s="464" t="s">
        <v>432</v>
      </c>
      <c r="C390" s="465" t="s">
        <v>440</v>
      </c>
      <c r="D390" s="466" t="s">
        <v>441</v>
      </c>
      <c r="E390" s="465" t="s">
        <v>816</v>
      </c>
      <c r="F390" s="466" t="s">
        <v>817</v>
      </c>
      <c r="G390" s="465" t="s">
        <v>1358</v>
      </c>
      <c r="H390" s="465" t="s">
        <v>1359</v>
      </c>
      <c r="I390" s="468">
        <v>292.82000732421875</v>
      </c>
      <c r="J390" s="468">
        <v>8</v>
      </c>
      <c r="K390" s="469">
        <v>2342.56005859375</v>
      </c>
    </row>
    <row r="391" spans="1:11" ht="14.4" customHeight="1" x14ac:dyDescent="0.3">
      <c r="A391" s="463" t="s">
        <v>431</v>
      </c>
      <c r="B391" s="464" t="s">
        <v>432</v>
      </c>
      <c r="C391" s="465" t="s">
        <v>440</v>
      </c>
      <c r="D391" s="466" t="s">
        <v>441</v>
      </c>
      <c r="E391" s="465" t="s">
        <v>816</v>
      </c>
      <c r="F391" s="466" t="s">
        <v>817</v>
      </c>
      <c r="G391" s="465" t="s">
        <v>1360</v>
      </c>
      <c r="H391" s="465" t="s">
        <v>1361</v>
      </c>
      <c r="I391" s="468">
        <v>601.60000610351562</v>
      </c>
      <c r="J391" s="468">
        <v>5</v>
      </c>
      <c r="K391" s="469">
        <v>3014.4000244140625</v>
      </c>
    </row>
    <row r="392" spans="1:11" ht="14.4" customHeight="1" x14ac:dyDescent="0.3">
      <c r="A392" s="463" t="s">
        <v>431</v>
      </c>
      <c r="B392" s="464" t="s">
        <v>432</v>
      </c>
      <c r="C392" s="465" t="s">
        <v>440</v>
      </c>
      <c r="D392" s="466" t="s">
        <v>441</v>
      </c>
      <c r="E392" s="465" t="s">
        <v>816</v>
      </c>
      <c r="F392" s="466" t="s">
        <v>817</v>
      </c>
      <c r="G392" s="465" t="s">
        <v>1362</v>
      </c>
      <c r="H392" s="465" t="s">
        <v>1363</v>
      </c>
      <c r="I392" s="468">
        <v>617.0999755859375</v>
      </c>
      <c r="J392" s="468">
        <v>1</v>
      </c>
      <c r="K392" s="469">
        <v>617.0999755859375</v>
      </c>
    </row>
    <row r="393" spans="1:11" ht="14.4" customHeight="1" x14ac:dyDescent="0.3">
      <c r="A393" s="463" t="s">
        <v>431</v>
      </c>
      <c r="B393" s="464" t="s">
        <v>432</v>
      </c>
      <c r="C393" s="465" t="s">
        <v>440</v>
      </c>
      <c r="D393" s="466" t="s">
        <v>441</v>
      </c>
      <c r="E393" s="465" t="s">
        <v>816</v>
      </c>
      <c r="F393" s="466" t="s">
        <v>817</v>
      </c>
      <c r="G393" s="465" t="s">
        <v>1364</v>
      </c>
      <c r="H393" s="465" t="s">
        <v>1365</v>
      </c>
      <c r="I393" s="468">
        <v>617.0999755859375</v>
      </c>
      <c r="J393" s="468">
        <v>1</v>
      </c>
      <c r="K393" s="469">
        <v>617.0999755859375</v>
      </c>
    </row>
    <row r="394" spans="1:11" ht="14.4" customHeight="1" x14ac:dyDescent="0.3">
      <c r="A394" s="463" t="s">
        <v>431</v>
      </c>
      <c r="B394" s="464" t="s">
        <v>432</v>
      </c>
      <c r="C394" s="465" t="s">
        <v>440</v>
      </c>
      <c r="D394" s="466" t="s">
        <v>441</v>
      </c>
      <c r="E394" s="465" t="s">
        <v>816</v>
      </c>
      <c r="F394" s="466" t="s">
        <v>817</v>
      </c>
      <c r="G394" s="465" t="s">
        <v>1366</v>
      </c>
      <c r="H394" s="465" t="s">
        <v>1367</v>
      </c>
      <c r="I394" s="468">
        <v>1165.3299560546875</v>
      </c>
      <c r="J394" s="468">
        <v>3</v>
      </c>
      <c r="K394" s="469">
        <v>3496</v>
      </c>
    </row>
    <row r="395" spans="1:11" ht="14.4" customHeight="1" x14ac:dyDescent="0.3">
      <c r="A395" s="463" t="s">
        <v>431</v>
      </c>
      <c r="B395" s="464" t="s">
        <v>432</v>
      </c>
      <c r="C395" s="465" t="s">
        <v>440</v>
      </c>
      <c r="D395" s="466" t="s">
        <v>441</v>
      </c>
      <c r="E395" s="465" t="s">
        <v>816</v>
      </c>
      <c r="F395" s="466" t="s">
        <v>817</v>
      </c>
      <c r="G395" s="465" t="s">
        <v>1368</v>
      </c>
      <c r="H395" s="465" t="s">
        <v>1369</v>
      </c>
      <c r="I395" s="468">
        <v>57.155000686645508</v>
      </c>
      <c r="J395" s="468">
        <v>110</v>
      </c>
      <c r="K395" s="469">
        <v>6130.4000244140625</v>
      </c>
    </row>
    <row r="396" spans="1:11" ht="14.4" customHeight="1" x14ac:dyDescent="0.3">
      <c r="A396" s="463" t="s">
        <v>431</v>
      </c>
      <c r="B396" s="464" t="s">
        <v>432</v>
      </c>
      <c r="C396" s="465" t="s">
        <v>440</v>
      </c>
      <c r="D396" s="466" t="s">
        <v>441</v>
      </c>
      <c r="E396" s="465" t="s">
        <v>816</v>
      </c>
      <c r="F396" s="466" t="s">
        <v>817</v>
      </c>
      <c r="G396" s="465" t="s">
        <v>1370</v>
      </c>
      <c r="H396" s="465" t="s">
        <v>1371</v>
      </c>
      <c r="I396" s="468">
        <v>143.69000244140625</v>
      </c>
      <c r="J396" s="468">
        <v>6</v>
      </c>
      <c r="K396" s="469">
        <v>862.1300048828125</v>
      </c>
    </row>
    <row r="397" spans="1:11" ht="14.4" customHeight="1" x14ac:dyDescent="0.3">
      <c r="A397" s="463" t="s">
        <v>431</v>
      </c>
      <c r="B397" s="464" t="s">
        <v>432</v>
      </c>
      <c r="C397" s="465" t="s">
        <v>440</v>
      </c>
      <c r="D397" s="466" t="s">
        <v>441</v>
      </c>
      <c r="E397" s="465" t="s">
        <v>816</v>
      </c>
      <c r="F397" s="466" t="s">
        <v>817</v>
      </c>
      <c r="G397" s="465" t="s">
        <v>1370</v>
      </c>
      <c r="H397" s="465" t="s">
        <v>1372</v>
      </c>
      <c r="I397" s="468">
        <v>131.04499816894531</v>
      </c>
      <c r="J397" s="468">
        <v>20</v>
      </c>
      <c r="K397" s="469">
        <v>2620.8699645996094</v>
      </c>
    </row>
    <row r="398" spans="1:11" ht="14.4" customHeight="1" x14ac:dyDescent="0.3">
      <c r="A398" s="463" t="s">
        <v>431</v>
      </c>
      <c r="B398" s="464" t="s">
        <v>432</v>
      </c>
      <c r="C398" s="465" t="s">
        <v>440</v>
      </c>
      <c r="D398" s="466" t="s">
        <v>441</v>
      </c>
      <c r="E398" s="465" t="s">
        <v>816</v>
      </c>
      <c r="F398" s="466" t="s">
        <v>817</v>
      </c>
      <c r="G398" s="465" t="s">
        <v>1373</v>
      </c>
      <c r="H398" s="465" t="s">
        <v>1374</v>
      </c>
      <c r="I398" s="468">
        <v>955.9000244140625</v>
      </c>
      <c r="J398" s="468">
        <v>1</v>
      </c>
      <c r="K398" s="469">
        <v>955.9000244140625</v>
      </c>
    </row>
    <row r="399" spans="1:11" ht="14.4" customHeight="1" x14ac:dyDescent="0.3">
      <c r="A399" s="463" t="s">
        <v>431</v>
      </c>
      <c r="B399" s="464" t="s">
        <v>432</v>
      </c>
      <c r="C399" s="465" t="s">
        <v>440</v>
      </c>
      <c r="D399" s="466" t="s">
        <v>441</v>
      </c>
      <c r="E399" s="465" t="s">
        <v>816</v>
      </c>
      <c r="F399" s="466" t="s">
        <v>817</v>
      </c>
      <c r="G399" s="465" t="s">
        <v>1375</v>
      </c>
      <c r="H399" s="465" t="s">
        <v>1376</v>
      </c>
      <c r="I399" s="468">
        <v>323.05999755859375</v>
      </c>
      <c r="J399" s="468">
        <v>5</v>
      </c>
      <c r="K399" s="469">
        <v>1615.2999877929687</v>
      </c>
    </row>
    <row r="400" spans="1:11" ht="14.4" customHeight="1" x14ac:dyDescent="0.3">
      <c r="A400" s="463" t="s">
        <v>431</v>
      </c>
      <c r="B400" s="464" t="s">
        <v>432</v>
      </c>
      <c r="C400" s="465" t="s">
        <v>440</v>
      </c>
      <c r="D400" s="466" t="s">
        <v>441</v>
      </c>
      <c r="E400" s="465" t="s">
        <v>816</v>
      </c>
      <c r="F400" s="466" t="s">
        <v>817</v>
      </c>
      <c r="G400" s="465" t="s">
        <v>1377</v>
      </c>
      <c r="H400" s="465" t="s">
        <v>1378</v>
      </c>
      <c r="I400" s="468">
        <v>88.934999465942383</v>
      </c>
      <c r="J400" s="468">
        <v>25</v>
      </c>
      <c r="K400" s="469">
        <v>2238.4999389648437</v>
      </c>
    </row>
    <row r="401" spans="1:11" ht="14.4" customHeight="1" x14ac:dyDescent="0.3">
      <c r="A401" s="463" t="s">
        <v>431</v>
      </c>
      <c r="B401" s="464" t="s">
        <v>432</v>
      </c>
      <c r="C401" s="465" t="s">
        <v>440</v>
      </c>
      <c r="D401" s="466" t="s">
        <v>441</v>
      </c>
      <c r="E401" s="465" t="s">
        <v>816</v>
      </c>
      <c r="F401" s="466" t="s">
        <v>817</v>
      </c>
      <c r="G401" s="465" t="s">
        <v>1379</v>
      </c>
      <c r="H401" s="465" t="s">
        <v>1380</v>
      </c>
      <c r="I401" s="468">
        <v>1460</v>
      </c>
      <c r="J401" s="468">
        <v>3</v>
      </c>
      <c r="K401" s="469">
        <v>4380</v>
      </c>
    </row>
    <row r="402" spans="1:11" ht="14.4" customHeight="1" x14ac:dyDescent="0.3">
      <c r="A402" s="463" t="s">
        <v>431</v>
      </c>
      <c r="B402" s="464" t="s">
        <v>432</v>
      </c>
      <c r="C402" s="465" t="s">
        <v>440</v>
      </c>
      <c r="D402" s="466" t="s">
        <v>441</v>
      </c>
      <c r="E402" s="465" t="s">
        <v>816</v>
      </c>
      <c r="F402" s="466" t="s">
        <v>817</v>
      </c>
      <c r="G402" s="465" t="s">
        <v>1381</v>
      </c>
      <c r="H402" s="465" t="s">
        <v>1382</v>
      </c>
      <c r="I402" s="468">
        <v>1469.7133382161458</v>
      </c>
      <c r="J402" s="468">
        <v>4</v>
      </c>
      <c r="K402" s="469">
        <v>5862.1400146484375</v>
      </c>
    </row>
    <row r="403" spans="1:11" ht="14.4" customHeight="1" x14ac:dyDescent="0.3">
      <c r="A403" s="463" t="s">
        <v>431</v>
      </c>
      <c r="B403" s="464" t="s">
        <v>432</v>
      </c>
      <c r="C403" s="465" t="s">
        <v>440</v>
      </c>
      <c r="D403" s="466" t="s">
        <v>441</v>
      </c>
      <c r="E403" s="465" t="s">
        <v>816</v>
      </c>
      <c r="F403" s="466" t="s">
        <v>817</v>
      </c>
      <c r="G403" s="465" t="s">
        <v>1383</v>
      </c>
      <c r="H403" s="465" t="s">
        <v>1384</v>
      </c>
      <c r="I403" s="468">
        <v>1446.5700073242187</v>
      </c>
      <c r="J403" s="468">
        <v>3</v>
      </c>
      <c r="K403" s="469">
        <v>4346.1400146484375</v>
      </c>
    </row>
    <row r="404" spans="1:11" ht="14.4" customHeight="1" x14ac:dyDescent="0.3">
      <c r="A404" s="463" t="s">
        <v>431</v>
      </c>
      <c r="B404" s="464" t="s">
        <v>432</v>
      </c>
      <c r="C404" s="465" t="s">
        <v>440</v>
      </c>
      <c r="D404" s="466" t="s">
        <v>441</v>
      </c>
      <c r="E404" s="465" t="s">
        <v>816</v>
      </c>
      <c r="F404" s="466" t="s">
        <v>817</v>
      </c>
      <c r="G404" s="465" t="s">
        <v>1385</v>
      </c>
      <c r="H404" s="465" t="s">
        <v>1386</v>
      </c>
      <c r="I404" s="468">
        <v>2135.89990234375</v>
      </c>
      <c r="J404" s="468">
        <v>1</v>
      </c>
      <c r="K404" s="469">
        <v>2135.89990234375</v>
      </c>
    </row>
    <row r="405" spans="1:11" ht="14.4" customHeight="1" x14ac:dyDescent="0.3">
      <c r="A405" s="463" t="s">
        <v>431</v>
      </c>
      <c r="B405" s="464" t="s">
        <v>432</v>
      </c>
      <c r="C405" s="465" t="s">
        <v>440</v>
      </c>
      <c r="D405" s="466" t="s">
        <v>441</v>
      </c>
      <c r="E405" s="465" t="s">
        <v>816</v>
      </c>
      <c r="F405" s="466" t="s">
        <v>817</v>
      </c>
      <c r="G405" s="465" t="s">
        <v>1387</v>
      </c>
      <c r="H405" s="465" t="s">
        <v>1388</v>
      </c>
      <c r="I405" s="468">
        <v>2139.010009765625</v>
      </c>
      <c r="J405" s="468">
        <v>3</v>
      </c>
      <c r="K405" s="469">
        <v>6420.14013671875</v>
      </c>
    </row>
    <row r="406" spans="1:11" ht="14.4" customHeight="1" x14ac:dyDescent="0.3">
      <c r="A406" s="463" t="s">
        <v>431</v>
      </c>
      <c r="B406" s="464" t="s">
        <v>432</v>
      </c>
      <c r="C406" s="465" t="s">
        <v>440</v>
      </c>
      <c r="D406" s="466" t="s">
        <v>441</v>
      </c>
      <c r="E406" s="465" t="s">
        <v>816</v>
      </c>
      <c r="F406" s="466" t="s">
        <v>817</v>
      </c>
      <c r="G406" s="465" t="s">
        <v>1389</v>
      </c>
      <c r="H406" s="465" t="s">
        <v>1390</v>
      </c>
      <c r="I406" s="468">
        <v>39.930000305175781</v>
      </c>
      <c r="J406" s="468">
        <v>18</v>
      </c>
      <c r="K406" s="469">
        <v>718.739990234375</v>
      </c>
    </row>
    <row r="407" spans="1:11" ht="14.4" customHeight="1" x14ac:dyDescent="0.3">
      <c r="A407" s="463" t="s">
        <v>431</v>
      </c>
      <c r="B407" s="464" t="s">
        <v>432</v>
      </c>
      <c r="C407" s="465" t="s">
        <v>440</v>
      </c>
      <c r="D407" s="466" t="s">
        <v>441</v>
      </c>
      <c r="E407" s="465" t="s">
        <v>816</v>
      </c>
      <c r="F407" s="466" t="s">
        <v>817</v>
      </c>
      <c r="G407" s="465" t="s">
        <v>1391</v>
      </c>
      <c r="H407" s="465" t="s">
        <v>1392</v>
      </c>
      <c r="I407" s="468">
        <v>39.930000305175781</v>
      </c>
      <c r="J407" s="468">
        <v>60</v>
      </c>
      <c r="K407" s="469">
        <v>2395.7999877929687</v>
      </c>
    </row>
    <row r="408" spans="1:11" ht="14.4" customHeight="1" x14ac:dyDescent="0.3">
      <c r="A408" s="463" t="s">
        <v>431</v>
      </c>
      <c r="B408" s="464" t="s">
        <v>432</v>
      </c>
      <c r="C408" s="465" t="s">
        <v>440</v>
      </c>
      <c r="D408" s="466" t="s">
        <v>441</v>
      </c>
      <c r="E408" s="465" t="s">
        <v>816</v>
      </c>
      <c r="F408" s="466" t="s">
        <v>817</v>
      </c>
      <c r="G408" s="465" t="s">
        <v>1393</v>
      </c>
      <c r="H408" s="465" t="s">
        <v>1394</v>
      </c>
      <c r="I408" s="468">
        <v>39.930000305175781</v>
      </c>
      <c r="J408" s="468">
        <v>18</v>
      </c>
      <c r="K408" s="469">
        <v>718.739990234375</v>
      </c>
    </row>
    <row r="409" spans="1:11" ht="14.4" customHeight="1" x14ac:dyDescent="0.3">
      <c r="A409" s="463" t="s">
        <v>431</v>
      </c>
      <c r="B409" s="464" t="s">
        <v>432</v>
      </c>
      <c r="C409" s="465" t="s">
        <v>440</v>
      </c>
      <c r="D409" s="466" t="s">
        <v>441</v>
      </c>
      <c r="E409" s="465" t="s">
        <v>816</v>
      </c>
      <c r="F409" s="466" t="s">
        <v>817</v>
      </c>
      <c r="G409" s="465" t="s">
        <v>1395</v>
      </c>
      <c r="H409" s="465" t="s">
        <v>1396</v>
      </c>
      <c r="I409" s="468">
        <v>39.930000305175781</v>
      </c>
      <c r="J409" s="468">
        <v>18</v>
      </c>
      <c r="K409" s="469">
        <v>718.739990234375</v>
      </c>
    </row>
    <row r="410" spans="1:11" ht="14.4" customHeight="1" x14ac:dyDescent="0.3">
      <c r="A410" s="463" t="s">
        <v>431</v>
      </c>
      <c r="B410" s="464" t="s">
        <v>432</v>
      </c>
      <c r="C410" s="465" t="s">
        <v>440</v>
      </c>
      <c r="D410" s="466" t="s">
        <v>441</v>
      </c>
      <c r="E410" s="465" t="s">
        <v>816</v>
      </c>
      <c r="F410" s="466" t="s">
        <v>817</v>
      </c>
      <c r="G410" s="465" t="s">
        <v>1397</v>
      </c>
      <c r="H410" s="465" t="s">
        <v>1398</v>
      </c>
      <c r="I410" s="468">
        <v>39.930000305175781</v>
      </c>
      <c r="J410" s="468">
        <v>18</v>
      </c>
      <c r="K410" s="469">
        <v>718.739990234375</v>
      </c>
    </row>
    <row r="411" spans="1:11" ht="14.4" customHeight="1" x14ac:dyDescent="0.3">
      <c r="A411" s="463" t="s">
        <v>431</v>
      </c>
      <c r="B411" s="464" t="s">
        <v>432</v>
      </c>
      <c r="C411" s="465" t="s">
        <v>440</v>
      </c>
      <c r="D411" s="466" t="s">
        <v>441</v>
      </c>
      <c r="E411" s="465" t="s">
        <v>816</v>
      </c>
      <c r="F411" s="466" t="s">
        <v>817</v>
      </c>
      <c r="G411" s="465" t="s">
        <v>1399</v>
      </c>
      <c r="H411" s="465" t="s">
        <v>1400</v>
      </c>
      <c r="I411" s="468">
        <v>39.930000305175781</v>
      </c>
      <c r="J411" s="468">
        <v>42</v>
      </c>
      <c r="K411" s="469">
        <v>1677.0599975585937</v>
      </c>
    </row>
    <row r="412" spans="1:11" ht="14.4" customHeight="1" x14ac:dyDescent="0.3">
      <c r="A412" s="463" t="s">
        <v>431</v>
      </c>
      <c r="B412" s="464" t="s">
        <v>432</v>
      </c>
      <c r="C412" s="465" t="s">
        <v>440</v>
      </c>
      <c r="D412" s="466" t="s">
        <v>441</v>
      </c>
      <c r="E412" s="465" t="s">
        <v>816</v>
      </c>
      <c r="F412" s="466" t="s">
        <v>817</v>
      </c>
      <c r="G412" s="465" t="s">
        <v>1399</v>
      </c>
      <c r="H412" s="465" t="s">
        <v>1401</v>
      </c>
      <c r="I412" s="468">
        <v>39.930000305175781</v>
      </c>
      <c r="J412" s="468">
        <v>18</v>
      </c>
      <c r="K412" s="469">
        <v>718.739990234375</v>
      </c>
    </row>
    <row r="413" spans="1:11" ht="14.4" customHeight="1" x14ac:dyDescent="0.3">
      <c r="A413" s="463" t="s">
        <v>431</v>
      </c>
      <c r="B413" s="464" t="s">
        <v>432</v>
      </c>
      <c r="C413" s="465" t="s">
        <v>440</v>
      </c>
      <c r="D413" s="466" t="s">
        <v>441</v>
      </c>
      <c r="E413" s="465" t="s">
        <v>816</v>
      </c>
      <c r="F413" s="466" t="s">
        <v>817</v>
      </c>
      <c r="G413" s="465" t="s">
        <v>1402</v>
      </c>
      <c r="H413" s="465" t="s">
        <v>1403</v>
      </c>
      <c r="I413" s="468">
        <v>107.16000366210937</v>
      </c>
      <c r="J413" s="468">
        <v>42</v>
      </c>
      <c r="K413" s="469">
        <v>4500.8701171875</v>
      </c>
    </row>
    <row r="414" spans="1:11" ht="14.4" customHeight="1" x14ac:dyDescent="0.3">
      <c r="A414" s="463" t="s">
        <v>431</v>
      </c>
      <c r="B414" s="464" t="s">
        <v>432</v>
      </c>
      <c r="C414" s="465" t="s">
        <v>440</v>
      </c>
      <c r="D414" s="466" t="s">
        <v>441</v>
      </c>
      <c r="E414" s="465" t="s">
        <v>816</v>
      </c>
      <c r="F414" s="466" t="s">
        <v>817</v>
      </c>
      <c r="G414" s="465" t="s">
        <v>1402</v>
      </c>
      <c r="H414" s="465" t="s">
        <v>1404</v>
      </c>
      <c r="I414" s="468">
        <v>107.16000366210937</v>
      </c>
      <c r="J414" s="468">
        <v>28</v>
      </c>
      <c r="K414" s="469">
        <v>3000.580078125</v>
      </c>
    </row>
    <row r="415" spans="1:11" ht="14.4" customHeight="1" x14ac:dyDescent="0.3">
      <c r="A415" s="463" t="s">
        <v>431</v>
      </c>
      <c r="B415" s="464" t="s">
        <v>432</v>
      </c>
      <c r="C415" s="465" t="s">
        <v>440</v>
      </c>
      <c r="D415" s="466" t="s">
        <v>441</v>
      </c>
      <c r="E415" s="465" t="s">
        <v>816</v>
      </c>
      <c r="F415" s="466" t="s">
        <v>817</v>
      </c>
      <c r="G415" s="465" t="s">
        <v>1405</v>
      </c>
      <c r="H415" s="465" t="s">
        <v>1406</v>
      </c>
      <c r="I415" s="468">
        <v>1021.4000244140625</v>
      </c>
      <c r="J415" s="468">
        <v>1</v>
      </c>
      <c r="K415" s="469">
        <v>1021.4000244140625</v>
      </c>
    </row>
    <row r="416" spans="1:11" ht="14.4" customHeight="1" x14ac:dyDescent="0.3">
      <c r="A416" s="463" t="s">
        <v>431</v>
      </c>
      <c r="B416" s="464" t="s">
        <v>432</v>
      </c>
      <c r="C416" s="465" t="s">
        <v>440</v>
      </c>
      <c r="D416" s="466" t="s">
        <v>441</v>
      </c>
      <c r="E416" s="465" t="s">
        <v>816</v>
      </c>
      <c r="F416" s="466" t="s">
        <v>817</v>
      </c>
      <c r="G416" s="465" t="s">
        <v>1407</v>
      </c>
      <c r="H416" s="465" t="s">
        <v>1408</v>
      </c>
      <c r="I416" s="468">
        <v>1262.550048828125</v>
      </c>
      <c r="J416" s="468">
        <v>1</v>
      </c>
      <c r="K416" s="469">
        <v>1262.550048828125</v>
      </c>
    </row>
    <row r="417" spans="1:11" ht="14.4" customHeight="1" x14ac:dyDescent="0.3">
      <c r="A417" s="463" t="s">
        <v>431</v>
      </c>
      <c r="B417" s="464" t="s">
        <v>432</v>
      </c>
      <c r="C417" s="465" t="s">
        <v>440</v>
      </c>
      <c r="D417" s="466" t="s">
        <v>441</v>
      </c>
      <c r="E417" s="465" t="s">
        <v>816</v>
      </c>
      <c r="F417" s="466" t="s">
        <v>817</v>
      </c>
      <c r="G417" s="465" t="s">
        <v>1409</v>
      </c>
      <c r="H417" s="465" t="s">
        <v>1410</v>
      </c>
      <c r="I417" s="468">
        <v>99.623331705729171</v>
      </c>
      <c r="J417" s="468">
        <v>45</v>
      </c>
      <c r="K417" s="469">
        <v>4543.5501098632812</v>
      </c>
    </row>
    <row r="418" spans="1:11" ht="14.4" customHeight="1" x14ac:dyDescent="0.3">
      <c r="A418" s="463" t="s">
        <v>431</v>
      </c>
      <c r="B418" s="464" t="s">
        <v>432</v>
      </c>
      <c r="C418" s="465" t="s">
        <v>440</v>
      </c>
      <c r="D418" s="466" t="s">
        <v>441</v>
      </c>
      <c r="E418" s="465" t="s">
        <v>816</v>
      </c>
      <c r="F418" s="466" t="s">
        <v>817</v>
      </c>
      <c r="G418" s="465" t="s">
        <v>1411</v>
      </c>
      <c r="H418" s="465" t="s">
        <v>1412</v>
      </c>
      <c r="I418" s="468">
        <v>1168.6866671244304</v>
      </c>
      <c r="J418" s="468">
        <v>161</v>
      </c>
      <c r="K418" s="469">
        <v>10462.659912109375</v>
      </c>
    </row>
    <row r="419" spans="1:11" ht="14.4" customHeight="1" x14ac:dyDescent="0.3">
      <c r="A419" s="463" t="s">
        <v>431</v>
      </c>
      <c r="B419" s="464" t="s">
        <v>432</v>
      </c>
      <c r="C419" s="465" t="s">
        <v>440</v>
      </c>
      <c r="D419" s="466" t="s">
        <v>441</v>
      </c>
      <c r="E419" s="465" t="s">
        <v>816</v>
      </c>
      <c r="F419" s="466" t="s">
        <v>817</v>
      </c>
      <c r="G419" s="465" t="s">
        <v>1413</v>
      </c>
      <c r="H419" s="465" t="s">
        <v>1414</v>
      </c>
      <c r="I419" s="468">
        <v>44.173333485921226</v>
      </c>
      <c r="J419" s="468">
        <v>240</v>
      </c>
      <c r="K419" s="469">
        <v>10601.89990234375</v>
      </c>
    </row>
    <row r="420" spans="1:11" ht="14.4" customHeight="1" x14ac:dyDescent="0.3">
      <c r="A420" s="463" t="s">
        <v>431</v>
      </c>
      <c r="B420" s="464" t="s">
        <v>432</v>
      </c>
      <c r="C420" s="465" t="s">
        <v>440</v>
      </c>
      <c r="D420" s="466" t="s">
        <v>441</v>
      </c>
      <c r="E420" s="465" t="s">
        <v>816</v>
      </c>
      <c r="F420" s="466" t="s">
        <v>817</v>
      </c>
      <c r="G420" s="465" t="s">
        <v>1415</v>
      </c>
      <c r="H420" s="465" t="s">
        <v>1416</v>
      </c>
      <c r="I420" s="468">
        <v>1005.0999755859375</v>
      </c>
      <c r="J420" s="468">
        <v>3</v>
      </c>
      <c r="K420" s="469">
        <v>3015.300048828125</v>
      </c>
    </row>
    <row r="421" spans="1:11" ht="14.4" customHeight="1" x14ac:dyDescent="0.3">
      <c r="A421" s="463" t="s">
        <v>431</v>
      </c>
      <c r="B421" s="464" t="s">
        <v>432</v>
      </c>
      <c r="C421" s="465" t="s">
        <v>440</v>
      </c>
      <c r="D421" s="466" t="s">
        <v>441</v>
      </c>
      <c r="E421" s="465" t="s">
        <v>816</v>
      </c>
      <c r="F421" s="466" t="s">
        <v>817</v>
      </c>
      <c r="G421" s="465" t="s">
        <v>1417</v>
      </c>
      <c r="H421" s="465" t="s">
        <v>1418</v>
      </c>
      <c r="I421" s="468">
        <v>1005.0999755859375</v>
      </c>
      <c r="J421" s="468">
        <v>7</v>
      </c>
      <c r="K421" s="469">
        <v>7035.699951171875</v>
      </c>
    </row>
    <row r="422" spans="1:11" ht="14.4" customHeight="1" x14ac:dyDescent="0.3">
      <c r="A422" s="463" t="s">
        <v>431</v>
      </c>
      <c r="B422" s="464" t="s">
        <v>432</v>
      </c>
      <c r="C422" s="465" t="s">
        <v>440</v>
      </c>
      <c r="D422" s="466" t="s">
        <v>441</v>
      </c>
      <c r="E422" s="465" t="s">
        <v>816</v>
      </c>
      <c r="F422" s="466" t="s">
        <v>817</v>
      </c>
      <c r="G422" s="465" t="s">
        <v>1419</v>
      </c>
      <c r="H422" s="465" t="s">
        <v>1420</v>
      </c>
      <c r="I422" s="468">
        <v>157.30000305175781</v>
      </c>
      <c r="J422" s="468">
        <v>6</v>
      </c>
      <c r="K422" s="469">
        <v>943.80000305175781</v>
      </c>
    </row>
    <row r="423" spans="1:11" ht="14.4" customHeight="1" x14ac:dyDescent="0.3">
      <c r="A423" s="463" t="s">
        <v>431</v>
      </c>
      <c r="B423" s="464" t="s">
        <v>432</v>
      </c>
      <c r="C423" s="465" t="s">
        <v>440</v>
      </c>
      <c r="D423" s="466" t="s">
        <v>441</v>
      </c>
      <c r="E423" s="465" t="s">
        <v>816</v>
      </c>
      <c r="F423" s="466" t="s">
        <v>817</v>
      </c>
      <c r="G423" s="465" t="s">
        <v>1421</v>
      </c>
      <c r="H423" s="465" t="s">
        <v>1422</v>
      </c>
      <c r="I423" s="468">
        <v>701.79998779296875</v>
      </c>
      <c r="J423" s="468">
        <v>2</v>
      </c>
      <c r="K423" s="469">
        <v>1403.5999755859375</v>
      </c>
    </row>
    <row r="424" spans="1:11" ht="14.4" customHeight="1" x14ac:dyDescent="0.3">
      <c r="A424" s="463" t="s">
        <v>431</v>
      </c>
      <c r="B424" s="464" t="s">
        <v>432</v>
      </c>
      <c r="C424" s="465" t="s">
        <v>440</v>
      </c>
      <c r="D424" s="466" t="s">
        <v>441</v>
      </c>
      <c r="E424" s="465" t="s">
        <v>816</v>
      </c>
      <c r="F424" s="466" t="s">
        <v>817</v>
      </c>
      <c r="G424" s="465" t="s">
        <v>1423</v>
      </c>
      <c r="H424" s="465" t="s">
        <v>1424</v>
      </c>
      <c r="I424" s="468">
        <v>199.64999389648437</v>
      </c>
      <c r="J424" s="468">
        <v>6</v>
      </c>
      <c r="K424" s="469">
        <v>1197.9000244140625</v>
      </c>
    </row>
    <row r="425" spans="1:11" ht="14.4" customHeight="1" x14ac:dyDescent="0.3">
      <c r="A425" s="463" t="s">
        <v>431</v>
      </c>
      <c r="B425" s="464" t="s">
        <v>432</v>
      </c>
      <c r="C425" s="465" t="s">
        <v>440</v>
      </c>
      <c r="D425" s="466" t="s">
        <v>441</v>
      </c>
      <c r="E425" s="465" t="s">
        <v>816</v>
      </c>
      <c r="F425" s="466" t="s">
        <v>817</v>
      </c>
      <c r="G425" s="465" t="s">
        <v>1425</v>
      </c>
      <c r="H425" s="465" t="s">
        <v>1426</v>
      </c>
      <c r="I425" s="468">
        <v>110.5</v>
      </c>
      <c r="J425" s="468">
        <v>6</v>
      </c>
      <c r="K425" s="469">
        <v>663</v>
      </c>
    </row>
    <row r="426" spans="1:11" ht="14.4" customHeight="1" x14ac:dyDescent="0.3">
      <c r="A426" s="463" t="s">
        <v>431</v>
      </c>
      <c r="B426" s="464" t="s">
        <v>432</v>
      </c>
      <c r="C426" s="465" t="s">
        <v>440</v>
      </c>
      <c r="D426" s="466" t="s">
        <v>441</v>
      </c>
      <c r="E426" s="465" t="s">
        <v>816</v>
      </c>
      <c r="F426" s="466" t="s">
        <v>817</v>
      </c>
      <c r="G426" s="465" t="s">
        <v>1427</v>
      </c>
      <c r="H426" s="465" t="s">
        <v>1428</v>
      </c>
      <c r="I426" s="468">
        <v>429.54998779296875</v>
      </c>
      <c r="J426" s="468">
        <v>6</v>
      </c>
      <c r="K426" s="469">
        <v>2577.300048828125</v>
      </c>
    </row>
    <row r="427" spans="1:11" ht="14.4" customHeight="1" x14ac:dyDescent="0.3">
      <c r="A427" s="463" t="s">
        <v>431</v>
      </c>
      <c r="B427" s="464" t="s">
        <v>432</v>
      </c>
      <c r="C427" s="465" t="s">
        <v>440</v>
      </c>
      <c r="D427" s="466" t="s">
        <v>441</v>
      </c>
      <c r="E427" s="465" t="s">
        <v>816</v>
      </c>
      <c r="F427" s="466" t="s">
        <v>817</v>
      </c>
      <c r="G427" s="465" t="s">
        <v>1429</v>
      </c>
      <c r="H427" s="465" t="s">
        <v>1430</v>
      </c>
      <c r="I427" s="468">
        <v>228.3699951171875</v>
      </c>
      <c r="J427" s="468">
        <v>7</v>
      </c>
      <c r="K427" s="469">
        <v>1605.8499755859375</v>
      </c>
    </row>
    <row r="428" spans="1:11" ht="14.4" customHeight="1" x14ac:dyDescent="0.3">
      <c r="A428" s="463" t="s">
        <v>431</v>
      </c>
      <c r="B428" s="464" t="s">
        <v>432</v>
      </c>
      <c r="C428" s="465" t="s">
        <v>440</v>
      </c>
      <c r="D428" s="466" t="s">
        <v>441</v>
      </c>
      <c r="E428" s="465" t="s">
        <v>816</v>
      </c>
      <c r="F428" s="466" t="s">
        <v>817</v>
      </c>
      <c r="G428" s="465" t="s">
        <v>1431</v>
      </c>
      <c r="H428" s="465" t="s">
        <v>1432</v>
      </c>
      <c r="I428" s="468">
        <v>793.15499877929687</v>
      </c>
      <c r="J428" s="468">
        <v>8</v>
      </c>
      <c r="K428" s="469">
        <v>6345.239990234375</v>
      </c>
    </row>
    <row r="429" spans="1:11" ht="14.4" customHeight="1" x14ac:dyDescent="0.3">
      <c r="A429" s="463" t="s">
        <v>431</v>
      </c>
      <c r="B429" s="464" t="s">
        <v>432</v>
      </c>
      <c r="C429" s="465" t="s">
        <v>440</v>
      </c>
      <c r="D429" s="466" t="s">
        <v>441</v>
      </c>
      <c r="E429" s="465" t="s">
        <v>816</v>
      </c>
      <c r="F429" s="466" t="s">
        <v>817</v>
      </c>
      <c r="G429" s="465" t="s">
        <v>1433</v>
      </c>
      <c r="H429" s="465" t="s">
        <v>1434</v>
      </c>
      <c r="I429" s="468">
        <v>5232.5</v>
      </c>
      <c r="J429" s="468">
        <v>5</v>
      </c>
      <c r="K429" s="469">
        <v>26162.5</v>
      </c>
    </row>
    <row r="430" spans="1:11" ht="14.4" customHeight="1" x14ac:dyDescent="0.3">
      <c r="A430" s="463" t="s">
        <v>431</v>
      </c>
      <c r="B430" s="464" t="s">
        <v>432</v>
      </c>
      <c r="C430" s="465" t="s">
        <v>440</v>
      </c>
      <c r="D430" s="466" t="s">
        <v>441</v>
      </c>
      <c r="E430" s="465" t="s">
        <v>816</v>
      </c>
      <c r="F430" s="466" t="s">
        <v>817</v>
      </c>
      <c r="G430" s="465" t="s">
        <v>1435</v>
      </c>
      <c r="H430" s="465" t="s">
        <v>1436</v>
      </c>
      <c r="I430" s="468">
        <v>42.349998474121094</v>
      </c>
      <c r="J430" s="468">
        <v>60</v>
      </c>
      <c r="K430" s="469">
        <v>2541</v>
      </c>
    </row>
    <row r="431" spans="1:11" ht="14.4" customHeight="1" x14ac:dyDescent="0.3">
      <c r="A431" s="463" t="s">
        <v>431</v>
      </c>
      <c r="B431" s="464" t="s">
        <v>432</v>
      </c>
      <c r="C431" s="465" t="s">
        <v>440</v>
      </c>
      <c r="D431" s="466" t="s">
        <v>441</v>
      </c>
      <c r="E431" s="465" t="s">
        <v>816</v>
      </c>
      <c r="F431" s="466" t="s">
        <v>817</v>
      </c>
      <c r="G431" s="465" t="s">
        <v>1437</v>
      </c>
      <c r="H431" s="465" t="s">
        <v>1438</v>
      </c>
      <c r="I431" s="468">
        <v>42.349998474121094</v>
      </c>
      <c r="J431" s="468">
        <v>60</v>
      </c>
      <c r="K431" s="469">
        <v>2541</v>
      </c>
    </row>
    <row r="432" spans="1:11" ht="14.4" customHeight="1" x14ac:dyDescent="0.3">
      <c r="A432" s="463" t="s">
        <v>431</v>
      </c>
      <c r="B432" s="464" t="s">
        <v>432</v>
      </c>
      <c r="C432" s="465" t="s">
        <v>440</v>
      </c>
      <c r="D432" s="466" t="s">
        <v>441</v>
      </c>
      <c r="E432" s="465" t="s">
        <v>816</v>
      </c>
      <c r="F432" s="466" t="s">
        <v>817</v>
      </c>
      <c r="G432" s="465" t="s">
        <v>1439</v>
      </c>
      <c r="H432" s="465" t="s">
        <v>1440</v>
      </c>
      <c r="I432" s="468">
        <v>42.349998474121094</v>
      </c>
      <c r="J432" s="468">
        <v>180</v>
      </c>
      <c r="K432" s="469">
        <v>7623</v>
      </c>
    </row>
    <row r="433" spans="1:11" ht="14.4" customHeight="1" x14ac:dyDescent="0.3">
      <c r="A433" s="463" t="s">
        <v>431</v>
      </c>
      <c r="B433" s="464" t="s">
        <v>432</v>
      </c>
      <c r="C433" s="465" t="s">
        <v>440</v>
      </c>
      <c r="D433" s="466" t="s">
        <v>441</v>
      </c>
      <c r="E433" s="465" t="s">
        <v>816</v>
      </c>
      <c r="F433" s="466" t="s">
        <v>817</v>
      </c>
      <c r="G433" s="465" t="s">
        <v>1441</v>
      </c>
      <c r="H433" s="465" t="s">
        <v>1442</v>
      </c>
      <c r="I433" s="468">
        <v>42.349998474121094</v>
      </c>
      <c r="J433" s="468">
        <v>60</v>
      </c>
      <c r="K433" s="469">
        <v>2541</v>
      </c>
    </row>
    <row r="434" spans="1:11" ht="14.4" customHeight="1" x14ac:dyDescent="0.3">
      <c r="A434" s="463" t="s">
        <v>431</v>
      </c>
      <c r="B434" s="464" t="s">
        <v>432</v>
      </c>
      <c r="C434" s="465" t="s">
        <v>440</v>
      </c>
      <c r="D434" s="466" t="s">
        <v>441</v>
      </c>
      <c r="E434" s="465" t="s">
        <v>816</v>
      </c>
      <c r="F434" s="466" t="s">
        <v>817</v>
      </c>
      <c r="G434" s="465" t="s">
        <v>1443</v>
      </c>
      <c r="H434" s="465" t="s">
        <v>1444</v>
      </c>
      <c r="I434" s="468">
        <v>42.349998474121094</v>
      </c>
      <c r="J434" s="468">
        <v>60</v>
      </c>
      <c r="K434" s="469">
        <v>2541</v>
      </c>
    </row>
    <row r="435" spans="1:11" ht="14.4" customHeight="1" x14ac:dyDescent="0.3">
      <c r="A435" s="463" t="s">
        <v>431</v>
      </c>
      <c r="B435" s="464" t="s">
        <v>432</v>
      </c>
      <c r="C435" s="465" t="s">
        <v>440</v>
      </c>
      <c r="D435" s="466" t="s">
        <v>441</v>
      </c>
      <c r="E435" s="465" t="s">
        <v>816</v>
      </c>
      <c r="F435" s="466" t="s">
        <v>817</v>
      </c>
      <c r="G435" s="465" t="s">
        <v>1445</v>
      </c>
      <c r="H435" s="465" t="s">
        <v>1446</v>
      </c>
      <c r="I435" s="468">
        <v>42.349998474121094</v>
      </c>
      <c r="J435" s="468">
        <v>60</v>
      </c>
      <c r="K435" s="469">
        <v>2541</v>
      </c>
    </row>
    <row r="436" spans="1:11" ht="14.4" customHeight="1" x14ac:dyDescent="0.3">
      <c r="A436" s="463" t="s">
        <v>431</v>
      </c>
      <c r="B436" s="464" t="s">
        <v>432</v>
      </c>
      <c r="C436" s="465" t="s">
        <v>440</v>
      </c>
      <c r="D436" s="466" t="s">
        <v>441</v>
      </c>
      <c r="E436" s="465" t="s">
        <v>816</v>
      </c>
      <c r="F436" s="466" t="s">
        <v>817</v>
      </c>
      <c r="G436" s="465" t="s">
        <v>1447</v>
      </c>
      <c r="H436" s="465" t="s">
        <v>1448</v>
      </c>
      <c r="I436" s="468">
        <v>42.349998474121094</v>
      </c>
      <c r="J436" s="468">
        <v>36</v>
      </c>
      <c r="K436" s="469">
        <v>1524.6400146484375</v>
      </c>
    </row>
    <row r="437" spans="1:11" ht="14.4" customHeight="1" x14ac:dyDescent="0.3">
      <c r="A437" s="463" t="s">
        <v>431</v>
      </c>
      <c r="B437" s="464" t="s">
        <v>432</v>
      </c>
      <c r="C437" s="465" t="s">
        <v>440</v>
      </c>
      <c r="D437" s="466" t="s">
        <v>441</v>
      </c>
      <c r="E437" s="465" t="s">
        <v>816</v>
      </c>
      <c r="F437" s="466" t="s">
        <v>817</v>
      </c>
      <c r="G437" s="465" t="s">
        <v>1449</v>
      </c>
      <c r="H437" s="465" t="s">
        <v>1450</v>
      </c>
      <c r="I437" s="468">
        <v>42.349998474121094</v>
      </c>
      <c r="J437" s="468">
        <v>60</v>
      </c>
      <c r="K437" s="469">
        <v>2541</v>
      </c>
    </row>
    <row r="438" spans="1:11" ht="14.4" customHeight="1" x14ac:dyDescent="0.3">
      <c r="A438" s="463" t="s">
        <v>431</v>
      </c>
      <c r="B438" s="464" t="s">
        <v>432</v>
      </c>
      <c r="C438" s="465" t="s">
        <v>440</v>
      </c>
      <c r="D438" s="466" t="s">
        <v>441</v>
      </c>
      <c r="E438" s="465" t="s">
        <v>816</v>
      </c>
      <c r="F438" s="466" t="s">
        <v>817</v>
      </c>
      <c r="G438" s="465" t="s">
        <v>1451</v>
      </c>
      <c r="H438" s="465" t="s">
        <v>1452</v>
      </c>
      <c r="I438" s="468">
        <v>39.930000305175781</v>
      </c>
      <c r="J438" s="468">
        <v>18</v>
      </c>
      <c r="K438" s="469">
        <v>718.74001312255859</v>
      </c>
    </row>
    <row r="439" spans="1:11" ht="14.4" customHeight="1" x14ac:dyDescent="0.3">
      <c r="A439" s="463" t="s">
        <v>431</v>
      </c>
      <c r="B439" s="464" t="s">
        <v>432</v>
      </c>
      <c r="C439" s="465" t="s">
        <v>440</v>
      </c>
      <c r="D439" s="466" t="s">
        <v>441</v>
      </c>
      <c r="E439" s="465" t="s">
        <v>816</v>
      </c>
      <c r="F439" s="466" t="s">
        <v>817</v>
      </c>
      <c r="G439" s="465" t="s">
        <v>1451</v>
      </c>
      <c r="H439" s="465" t="s">
        <v>1453</v>
      </c>
      <c r="I439" s="468">
        <v>39.930000305175781</v>
      </c>
      <c r="J439" s="468">
        <v>24</v>
      </c>
      <c r="K439" s="469">
        <v>958.32000732421875</v>
      </c>
    </row>
    <row r="440" spans="1:11" ht="14.4" customHeight="1" x14ac:dyDescent="0.3">
      <c r="A440" s="463" t="s">
        <v>431</v>
      </c>
      <c r="B440" s="464" t="s">
        <v>432</v>
      </c>
      <c r="C440" s="465" t="s">
        <v>440</v>
      </c>
      <c r="D440" s="466" t="s">
        <v>441</v>
      </c>
      <c r="E440" s="465" t="s">
        <v>816</v>
      </c>
      <c r="F440" s="466" t="s">
        <v>817</v>
      </c>
      <c r="G440" s="465" t="s">
        <v>1454</v>
      </c>
      <c r="H440" s="465" t="s">
        <v>1455</v>
      </c>
      <c r="I440" s="468">
        <v>42.349998474121094</v>
      </c>
      <c r="J440" s="468">
        <v>120</v>
      </c>
      <c r="K440" s="469">
        <v>5082</v>
      </c>
    </row>
    <row r="441" spans="1:11" ht="14.4" customHeight="1" x14ac:dyDescent="0.3">
      <c r="A441" s="463" t="s">
        <v>431</v>
      </c>
      <c r="B441" s="464" t="s">
        <v>432</v>
      </c>
      <c r="C441" s="465" t="s">
        <v>440</v>
      </c>
      <c r="D441" s="466" t="s">
        <v>441</v>
      </c>
      <c r="E441" s="465" t="s">
        <v>816</v>
      </c>
      <c r="F441" s="466" t="s">
        <v>817</v>
      </c>
      <c r="G441" s="465" t="s">
        <v>1456</v>
      </c>
      <c r="H441" s="465" t="s">
        <v>1457</v>
      </c>
      <c r="I441" s="468">
        <v>1915</v>
      </c>
      <c r="J441" s="468">
        <v>1</v>
      </c>
      <c r="K441" s="469">
        <v>1915</v>
      </c>
    </row>
    <row r="442" spans="1:11" ht="14.4" customHeight="1" x14ac:dyDescent="0.3">
      <c r="A442" s="463" t="s">
        <v>431</v>
      </c>
      <c r="B442" s="464" t="s">
        <v>432</v>
      </c>
      <c r="C442" s="465" t="s">
        <v>440</v>
      </c>
      <c r="D442" s="466" t="s">
        <v>441</v>
      </c>
      <c r="E442" s="465" t="s">
        <v>816</v>
      </c>
      <c r="F442" s="466" t="s">
        <v>817</v>
      </c>
      <c r="G442" s="465" t="s">
        <v>1458</v>
      </c>
      <c r="H442" s="465" t="s">
        <v>1459</v>
      </c>
      <c r="I442" s="468">
        <v>42.349998474121094</v>
      </c>
      <c r="J442" s="468">
        <v>60</v>
      </c>
      <c r="K442" s="469">
        <v>2541</v>
      </c>
    </row>
    <row r="443" spans="1:11" ht="14.4" customHeight="1" x14ac:dyDescent="0.3">
      <c r="A443" s="463" t="s">
        <v>431</v>
      </c>
      <c r="B443" s="464" t="s">
        <v>432</v>
      </c>
      <c r="C443" s="465" t="s">
        <v>440</v>
      </c>
      <c r="D443" s="466" t="s">
        <v>441</v>
      </c>
      <c r="E443" s="465" t="s">
        <v>816</v>
      </c>
      <c r="F443" s="466" t="s">
        <v>817</v>
      </c>
      <c r="G443" s="465" t="s">
        <v>1460</v>
      </c>
      <c r="H443" s="465" t="s">
        <v>1461</v>
      </c>
      <c r="I443" s="468">
        <v>39.930000305175781</v>
      </c>
      <c r="J443" s="468">
        <v>24</v>
      </c>
      <c r="K443" s="469">
        <v>958.32000732421875</v>
      </c>
    </row>
    <row r="444" spans="1:11" ht="14.4" customHeight="1" x14ac:dyDescent="0.3">
      <c r="A444" s="463" t="s">
        <v>431</v>
      </c>
      <c r="B444" s="464" t="s">
        <v>432</v>
      </c>
      <c r="C444" s="465" t="s">
        <v>440</v>
      </c>
      <c r="D444" s="466" t="s">
        <v>441</v>
      </c>
      <c r="E444" s="465" t="s">
        <v>816</v>
      </c>
      <c r="F444" s="466" t="s">
        <v>817</v>
      </c>
      <c r="G444" s="465" t="s">
        <v>1462</v>
      </c>
      <c r="H444" s="465" t="s">
        <v>1463</v>
      </c>
      <c r="I444" s="468">
        <v>39.930000305175781</v>
      </c>
      <c r="J444" s="468">
        <v>18</v>
      </c>
      <c r="K444" s="469">
        <v>718.739990234375</v>
      </c>
    </row>
    <row r="445" spans="1:11" ht="14.4" customHeight="1" x14ac:dyDescent="0.3">
      <c r="A445" s="463" t="s">
        <v>431</v>
      </c>
      <c r="B445" s="464" t="s">
        <v>432</v>
      </c>
      <c r="C445" s="465" t="s">
        <v>440</v>
      </c>
      <c r="D445" s="466" t="s">
        <v>441</v>
      </c>
      <c r="E445" s="465" t="s">
        <v>816</v>
      </c>
      <c r="F445" s="466" t="s">
        <v>817</v>
      </c>
      <c r="G445" s="465" t="s">
        <v>1464</v>
      </c>
      <c r="H445" s="465" t="s">
        <v>1465</v>
      </c>
      <c r="I445" s="468">
        <v>39.930000305175781</v>
      </c>
      <c r="J445" s="468">
        <v>24</v>
      </c>
      <c r="K445" s="469">
        <v>958.32000732421875</v>
      </c>
    </row>
    <row r="446" spans="1:11" ht="14.4" customHeight="1" x14ac:dyDescent="0.3">
      <c r="A446" s="463" t="s">
        <v>431</v>
      </c>
      <c r="B446" s="464" t="s">
        <v>432</v>
      </c>
      <c r="C446" s="465" t="s">
        <v>440</v>
      </c>
      <c r="D446" s="466" t="s">
        <v>441</v>
      </c>
      <c r="E446" s="465" t="s">
        <v>816</v>
      </c>
      <c r="F446" s="466" t="s">
        <v>817</v>
      </c>
      <c r="G446" s="465" t="s">
        <v>1466</v>
      </c>
      <c r="H446" s="465" t="s">
        <v>1467</v>
      </c>
      <c r="I446" s="468">
        <v>39.930000305175781</v>
      </c>
      <c r="J446" s="468">
        <v>24</v>
      </c>
      <c r="K446" s="469">
        <v>958.32000732421875</v>
      </c>
    </row>
    <row r="447" spans="1:11" ht="14.4" customHeight="1" x14ac:dyDescent="0.3">
      <c r="A447" s="463" t="s">
        <v>431</v>
      </c>
      <c r="B447" s="464" t="s">
        <v>432</v>
      </c>
      <c r="C447" s="465" t="s">
        <v>440</v>
      </c>
      <c r="D447" s="466" t="s">
        <v>441</v>
      </c>
      <c r="E447" s="465" t="s">
        <v>816</v>
      </c>
      <c r="F447" s="466" t="s">
        <v>817</v>
      </c>
      <c r="G447" s="465" t="s">
        <v>1468</v>
      </c>
      <c r="H447" s="465" t="s">
        <v>1469</v>
      </c>
      <c r="I447" s="468">
        <v>38</v>
      </c>
      <c r="J447" s="468">
        <v>18</v>
      </c>
      <c r="K447" s="469">
        <v>684</v>
      </c>
    </row>
    <row r="448" spans="1:11" ht="14.4" customHeight="1" x14ac:dyDescent="0.3">
      <c r="A448" s="463" t="s">
        <v>431</v>
      </c>
      <c r="B448" s="464" t="s">
        <v>432</v>
      </c>
      <c r="C448" s="465" t="s">
        <v>440</v>
      </c>
      <c r="D448" s="466" t="s">
        <v>441</v>
      </c>
      <c r="E448" s="465" t="s">
        <v>816</v>
      </c>
      <c r="F448" s="466" t="s">
        <v>817</v>
      </c>
      <c r="G448" s="465" t="s">
        <v>1470</v>
      </c>
      <c r="H448" s="465" t="s">
        <v>1471</v>
      </c>
      <c r="I448" s="468">
        <v>39.930000305175781</v>
      </c>
      <c r="J448" s="468">
        <v>24</v>
      </c>
      <c r="K448" s="469">
        <v>958.32000732421875</v>
      </c>
    </row>
    <row r="449" spans="1:11" ht="14.4" customHeight="1" x14ac:dyDescent="0.3">
      <c r="A449" s="463" t="s">
        <v>431</v>
      </c>
      <c r="B449" s="464" t="s">
        <v>432</v>
      </c>
      <c r="C449" s="465" t="s">
        <v>440</v>
      </c>
      <c r="D449" s="466" t="s">
        <v>441</v>
      </c>
      <c r="E449" s="465" t="s">
        <v>816</v>
      </c>
      <c r="F449" s="466" t="s">
        <v>817</v>
      </c>
      <c r="G449" s="465" t="s">
        <v>1472</v>
      </c>
      <c r="H449" s="465" t="s">
        <v>1473</v>
      </c>
      <c r="I449" s="468">
        <v>533.5</v>
      </c>
      <c r="J449" s="468">
        <v>12</v>
      </c>
      <c r="K449" s="469">
        <v>6371</v>
      </c>
    </row>
    <row r="450" spans="1:11" ht="14.4" customHeight="1" x14ac:dyDescent="0.3">
      <c r="A450" s="463" t="s">
        <v>431</v>
      </c>
      <c r="B450" s="464" t="s">
        <v>432</v>
      </c>
      <c r="C450" s="465" t="s">
        <v>440</v>
      </c>
      <c r="D450" s="466" t="s">
        <v>441</v>
      </c>
      <c r="E450" s="465" t="s">
        <v>816</v>
      </c>
      <c r="F450" s="466" t="s">
        <v>817</v>
      </c>
      <c r="G450" s="465" t="s">
        <v>1474</v>
      </c>
      <c r="H450" s="465" t="s">
        <v>1475</v>
      </c>
      <c r="I450" s="468">
        <v>6800.080078125</v>
      </c>
      <c r="J450" s="468">
        <v>1</v>
      </c>
      <c r="K450" s="469">
        <v>6800.080078125</v>
      </c>
    </row>
    <row r="451" spans="1:11" ht="14.4" customHeight="1" x14ac:dyDescent="0.3">
      <c r="A451" s="463" t="s">
        <v>431</v>
      </c>
      <c r="B451" s="464" t="s">
        <v>432</v>
      </c>
      <c r="C451" s="465" t="s">
        <v>440</v>
      </c>
      <c r="D451" s="466" t="s">
        <v>441</v>
      </c>
      <c r="E451" s="465" t="s">
        <v>816</v>
      </c>
      <c r="F451" s="466" t="s">
        <v>817</v>
      </c>
      <c r="G451" s="465" t="s">
        <v>1476</v>
      </c>
      <c r="H451" s="465" t="s">
        <v>1477</v>
      </c>
      <c r="I451" s="468">
        <v>12039.5</v>
      </c>
      <c r="J451" s="468">
        <v>1</v>
      </c>
      <c r="K451" s="469">
        <v>12039.5</v>
      </c>
    </row>
    <row r="452" spans="1:11" ht="14.4" customHeight="1" x14ac:dyDescent="0.3">
      <c r="A452" s="463" t="s">
        <v>431</v>
      </c>
      <c r="B452" s="464" t="s">
        <v>432</v>
      </c>
      <c r="C452" s="465" t="s">
        <v>440</v>
      </c>
      <c r="D452" s="466" t="s">
        <v>441</v>
      </c>
      <c r="E452" s="465" t="s">
        <v>816</v>
      </c>
      <c r="F452" s="466" t="s">
        <v>817</v>
      </c>
      <c r="G452" s="465" t="s">
        <v>1478</v>
      </c>
      <c r="H452" s="465" t="s">
        <v>1479</v>
      </c>
      <c r="I452" s="468">
        <v>19816</v>
      </c>
      <c r="J452" s="468">
        <v>2</v>
      </c>
      <c r="K452" s="469">
        <v>39632</v>
      </c>
    </row>
    <row r="453" spans="1:11" ht="14.4" customHeight="1" x14ac:dyDescent="0.3">
      <c r="A453" s="463" t="s">
        <v>431</v>
      </c>
      <c r="B453" s="464" t="s">
        <v>432</v>
      </c>
      <c r="C453" s="465" t="s">
        <v>440</v>
      </c>
      <c r="D453" s="466" t="s">
        <v>441</v>
      </c>
      <c r="E453" s="465" t="s">
        <v>816</v>
      </c>
      <c r="F453" s="466" t="s">
        <v>817</v>
      </c>
      <c r="G453" s="465" t="s">
        <v>1480</v>
      </c>
      <c r="H453" s="465" t="s">
        <v>1481</v>
      </c>
      <c r="I453" s="468">
        <v>5808</v>
      </c>
      <c r="J453" s="468">
        <v>1</v>
      </c>
      <c r="K453" s="469">
        <v>5808</v>
      </c>
    </row>
    <row r="454" spans="1:11" ht="14.4" customHeight="1" x14ac:dyDescent="0.3">
      <c r="A454" s="463" t="s">
        <v>431</v>
      </c>
      <c r="B454" s="464" t="s">
        <v>432</v>
      </c>
      <c r="C454" s="465" t="s">
        <v>440</v>
      </c>
      <c r="D454" s="466" t="s">
        <v>441</v>
      </c>
      <c r="E454" s="465" t="s">
        <v>816</v>
      </c>
      <c r="F454" s="466" t="s">
        <v>817</v>
      </c>
      <c r="G454" s="465" t="s">
        <v>1482</v>
      </c>
      <c r="H454" s="465" t="s">
        <v>1483</v>
      </c>
      <c r="I454" s="468">
        <v>362.09249877929687</v>
      </c>
      <c r="J454" s="468">
        <v>11</v>
      </c>
      <c r="K454" s="469">
        <v>3983.0300903320312</v>
      </c>
    </row>
    <row r="455" spans="1:11" ht="14.4" customHeight="1" x14ac:dyDescent="0.3">
      <c r="A455" s="463" t="s">
        <v>431</v>
      </c>
      <c r="B455" s="464" t="s">
        <v>432</v>
      </c>
      <c r="C455" s="465" t="s">
        <v>440</v>
      </c>
      <c r="D455" s="466" t="s">
        <v>441</v>
      </c>
      <c r="E455" s="465" t="s">
        <v>816</v>
      </c>
      <c r="F455" s="466" t="s">
        <v>817</v>
      </c>
      <c r="G455" s="465" t="s">
        <v>1484</v>
      </c>
      <c r="H455" s="465" t="s">
        <v>1485</v>
      </c>
      <c r="I455" s="468">
        <v>1353.643310546875</v>
      </c>
      <c r="J455" s="468">
        <v>4</v>
      </c>
      <c r="K455" s="469">
        <v>5414.429931640625</v>
      </c>
    </row>
    <row r="456" spans="1:11" ht="14.4" customHeight="1" x14ac:dyDescent="0.3">
      <c r="A456" s="463" t="s">
        <v>431</v>
      </c>
      <c r="B456" s="464" t="s">
        <v>432</v>
      </c>
      <c r="C456" s="465" t="s">
        <v>440</v>
      </c>
      <c r="D456" s="466" t="s">
        <v>441</v>
      </c>
      <c r="E456" s="465" t="s">
        <v>816</v>
      </c>
      <c r="F456" s="466" t="s">
        <v>817</v>
      </c>
      <c r="G456" s="465" t="s">
        <v>1486</v>
      </c>
      <c r="H456" s="465" t="s">
        <v>1487</v>
      </c>
      <c r="I456" s="468">
        <v>800.95875549316406</v>
      </c>
      <c r="J456" s="468">
        <v>23</v>
      </c>
      <c r="K456" s="469">
        <v>18334</v>
      </c>
    </row>
    <row r="457" spans="1:11" ht="14.4" customHeight="1" x14ac:dyDescent="0.3">
      <c r="A457" s="463" t="s">
        <v>431</v>
      </c>
      <c r="B457" s="464" t="s">
        <v>432</v>
      </c>
      <c r="C457" s="465" t="s">
        <v>440</v>
      </c>
      <c r="D457" s="466" t="s">
        <v>441</v>
      </c>
      <c r="E457" s="465" t="s">
        <v>816</v>
      </c>
      <c r="F457" s="466" t="s">
        <v>817</v>
      </c>
      <c r="G457" s="465" t="s">
        <v>1488</v>
      </c>
      <c r="H457" s="465" t="s">
        <v>1489</v>
      </c>
      <c r="I457" s="468">
        <v>646</v>
      </c>
      <c r="J457" s="468">
        <v>3</v>
      </c>
      <c r="K457" s="469">
        <v>1937.989990234375</v>
      </c>
    </row>
    <row r="458" spans="1:11" ht="14.4" customHeight="1" x14ac:dyDescent="0.3">
      <c r="A458" s="463" t="s">
        <v>431</v>
      </c>
      <c r="B458" s="464" t="s">
        <v>432</v>
      </c>
      <c r="C458" s="465" t="s">
        <v>440</v>
      </c>
      <c r="D458" s="466" t="s">
        <v>441</v>
      </c>
      <c r="E458" s="465" t="s">
        <v>816</v>
      </c>
      <c r="F458" s="466" t="s">
        <v>817</v>
      </c>
      <c r="G458" s="465" t="s">
        <v>1490</v>
      </c>
      <c r="H458" s="465" t="s">
        <v>1491</v>
      </c>
      <c r="I458" s="468">
        <v>3357.68994140625</v>
      </c>
      <c r="J458" s="468">
        <v>1</v>
      </c>
      <c r="K458" s="469">
        <v>3357.68994140625</v>
      </c>
    </row>
    <row r="459" spans="1:11" ht="14.4" customHeight="1" x14ac:dyDescent="0.3">
      <c r="A459" s="463" t="s">
        <v>431</v>
      </c>
      <c r="B459" s="464" t="s">
        <v>432</v>
      </c>
      <c r="C459" s="465" t="s">
        <v>440</v>
      </c>
      <c r="D459" s="466" t="s">
        <v>441</v>
      </c>
      <c r="E459" s="465" t="s">
        <v>816</v>
      </c>
      <c r="F459" s="466" t="s">
        <v>817</v>
      </c>
      <c r="G459" s="465" t="s">
        <v>1492</v>
      </c>
      <c r="H459" s="465" t="s">
        <v>1493</v>
      </c>
      <c r="I459" s="468">
        <v>590.47998046875</v>
      </c>
      <c r="J459" s="468">
        <v>1</v>
      </c>
      <c r="K459" s="469">
        <v>590.47998046875</v>
      </c>
    </row>
    <row r="460" spans="1:11" ht="14.4" customHeight="1" x14ac:dyDescent="0.3">
      <c r="A460" s="463" t="s">
        <v>431</v>
      </c>
      <c r="B460" s="464" t="s">
        <v>432</v>
      </c>
      <c r="C460" s="465" t="s">
        <v>440</v>
      </c>
      <c r="D460" s="466" t="s">
        <v>441</v>
      </c>
      <c r="E460" s="465" t="s">
        <v>816</v>
      </c>
      <c r="F460" s="466" t="s">
        <v>817</v>
      </c>
      <c r="G460" s="465" t="s">
        <v>1494</v>
      </c>
      <c r="H460" s="465" t="s">
        <v>1495</v>
      </c>
      <c r="I460" s="468">
        <v>1240.9299926757812</v>
      </c>
      <c r="J460" s="468">
        <v>3</v>
      </c>
      <c r="K460" s="469">
        <v>3720.9599609375</v>
      </c>
    </row>
    <row r="461" spans="1:11" ht="14.4" customHeight="1" x14ac:dyDescent="0.3">
      <c r="A461" s="463" t="s">
        <v>431</v>
      </c>
      <c r="B461" s="464" t="s">
        <v>432</v>
      </c>
      <c r="C461" s="465" t="s">
        <v>440</v>
      </c>
      <c r="D461" s="466" t="s">
        <v>441</v>
      </c>
      <c r="E461" s="465" t="s">
        <v>816</v>
      </c>
      <c r="F461" s="466" t="s">
        <v>817</v>
      </c>
      <c r="G461" s="465" t="s">
        <v>1496</v>
      </c>
      <c r="H461" s="465" t="s">
        <v>1497</v>
      </c>
      <c r="I461" s="468">
        <v>2117.5</v>
      </c>
      <c r="J461" s="468">
        <v>2</v>
      </c>
      <c r="K461" s="469">
        <v>4235</v>
      </c>
    </row>
    <row r="462" spans="1:11" ht="14.4" customHeight="1" x14ac:dyDescent="0.3">
      <c r="A462" s="463" t="s">
        <v>431</v>
      </c>
      <c r="B462" s="464" t="s">
        <v>432</v>
      </c>
      <c r="C462" s="465" t="s">
        <v>440</v>
      </c>
      <c r="D462" s="466" t="s">
        <v>441</v>
      </c>
      <c r="E462" s="465" t="s">
        <v>816</v>
      </c>
      <c r="F462" s="466" t="s">
        <v>817</v>
      </c>
      <c r="G462" s="465" t="s">
        <v>1498</v>
      </c>
      <c r="H462" s="465" t="s">
        <v>1499</v>
      </c>
      <c r="I462" s="468">
        <v>21.164166450500488</v>
      </c>
      <c r="J462" s="468">
        <v>525</v>
      </c>
      <c r="K462" s="469">
        <v>11123.720275878906</v>
      </c>
    </row>
    <row r="463" spans="1:11" ht="14.4" customHeight="1" x14ac:dyDescent="0.3">
      <c r="A463" s="463" t="s">
        <v>431</v>
      </c>
      <c r="B463" s="464" t="s">
        <v>432</v>
      </c>
      <c r="C463" s="465" t="s">
        <v>440</v>
      </c>
      <c r="D463" s="466" t="s">
        <v>441</v>
      </c>
      <c r="E463" s="465" t="s">
        <v>816</v>
      </c>
      <c r="F463" s="466" t="s">
        <v>817</v>
      </c>
      <c r="G463" s="465" t="s">
        <v>1500</v>
      </c>
      <c r="H463" s="465" t="s">
        <v>1501</v>
      </c>
      <c r="I463" s="468">
        <v>34.624000167846681</v>
      </c>
      <c r="J463" s="468">
        <v>325</v>
      </c>
      <c r="K463" s="469">
        <v>11415.659973144531</v>
      </c>
    </row>
    <row r="464" spans="1:11" ht="14.4" customHeight="1" x14ac:dyDescent="0.3">
      <c r="A464" s="463" t="s">
        <v>431</v>
      </c>
      <c r="B464" s="464" t="s">
        <v>432</v>
      </c>
      <c r="C464" s="465" t="s">
        <v>440</v>
      </c>
      <c r="D464" s="466" t="s">
        <v>441</v>
      </c>
      <c r="E464" s="465" t="s">
        <v>816</v>
      </c>
      <c r="F464" s="466" t="s">
        <v>817</v>
      </c>
      <c r="G464" s="465" t="s">
        <v>1502</v>
      </c>
      <c r="H464" s="465" t="s">
        <v>1503</v>
      </c>
      <c r="I464" s="468">
        <v>2121.21337890625</v>
      </c>
      <c r="J464" s="468">
        <v>3</v>
      </c>
      <c r="K464" s="469">
        <v>6363.64013671875</v>
      </c>
    </row>
    <row r="465" spans="1:11" ht="14.4" customHeight="1" x14ac:dyDescent="0.3">
      <c r="A465" s="463" t="s">
        <v>431</v>
      </c>
      <c r="B465" s="464" t="s">
        <v>432</v>
      </c>
      <c r="C465" s="465" t="s">
        <v>440</v>
      </c>
      <c r="D465" s="466" t="s">
        <v>441</v>
      </c>
      <c r="E465" s="465" t="s">
        <v>816</v>
      </c>
      <c r="F465" s="466" t="s">
        <v>817</v>
      </c>
      <c r="G465" s="465" t="s">
        <v>1504</v>
      </c>
      <c r="H465" s="465" t="s">
        <v>1505</v>
      </c>
      <c r="I465" s="468">
        <v>84.601426260811948</v>
      </c>
      <c r="J465" s="468">
        <v>200</v>
      </c>
      <c r="K465" s="469">
        <v>17012.620361328125</v>
      </c>
    </row>
    <row r="466" spans="1:11" ht="14.4" customHeight="1" x14ac:dyDescent="0.3">
      <c r="A466" s="463" t="s">
        <v>431</v>
      </c>
      <c r="B466" s="464" t="s">
        <v>432</v>
      </c>
      <c r="C466" s="465" t="s">
        <v>440</v>
      </c>
      <c r="D466" s="466" t="s">
        <v>441</v>
      </c>
      <c r="E466" s="465" t="s">
        <v>816</v>
      </c>
      <c r="F466" s="466" t="s">
        <v>817</v>
      </c>
      <c r="G466" s="465" t="s">
        <v>1506</v>
      </c>
      <c r="H466" s="465" t="s">
        <v>1507</v>
      </c>
      <c r="I466" s="468">
        <v>33.671538426325874</v>
      </c>
      <c r="J466" s="468">
        <v>600</v>
      </c>
      <c r="K466" s="469">
        <v>20116.26025390625</v>
      </c>
    </row>
    <row r="467" spans="1:11" ht="14.4" customHeight="1" x14ac:dyDescent="0.3">
      <c r="A467" s="463" t="s">
        <v>431</v>
      </c>
      <c r="B467" s="464" t="s">
        <v>432</v>
      </c>
      <c r="C467" s="465" t="s">
        <v>440</v>
      </c>
      <c r="D467" s="466" t="s">
        <v>441</v>
      </c>
      <c r="E467" s="465" t="s">
        <v>816</v>
      </c>
      <c r="F467" s="466" t="s">
        <v>817</v>
      </c>
      <c r="G467" s="465" t="s">
        <v>1508</v>
      </c>
      <c r="H467" s="465" t="s">
        <v>1509</v>
      </c>
      <c r="I467" s="468">
        <v>118.58000183105469</v>
      </c>
      <c r="J467" s="468">
        <v>192</v>
      </c>
      <c r="K467" s="469">
        <v>22767.390243530273</v>
      </c>
    </row>
    <row r="468" spans="1:11" ht="14.4" customHeight="1" x14ac:dyDescent="0.3">
      <c r="A468" s="463" t="s">
        <v>431</v>
      </c>
      <c r="B468" s="464" t="s">
        <v>432</v>
      </c>
      <c r="C468" s="465" t="s">
        <v>440</v>
      </c>
      <c r="D468" s="466" t="s">
        <v>441</v>
      </c>
      <c r="E468" s="465" t="s">
        <v>816</v>
      </c>
      <c r="F468" s="466" t="s">
        <v>817</v>
      </c>
      <c r="G468" s="465" t="s">
        <v>1510</v>
      </c>
      <c r="H468" s="465" t="s">
        <v>1511</v>
      </c>
      <c r="I468" s="468">
        <v>3910</v>
      </c>
      <c r="J468" s="468">
        <v>1</v>
      </c>
      <c r="K468" s="469">
        <v>3910</v>
      </c>
    </row>
    <row r="469" spans="1:11" ht="14.4" customHeight="1" x14ac:dyDescent="0.3">
      <c r="A469" s="463" t="s">
        <v>431</v>
      </c>
      <c r="B469" s="464" t="s">
        <v>432</v>
      </c>
      <c r="C469" s="465" t="s">
        <v>440</v>
      </c>
      <c r="D469" s="466" t="s">
        <v>441</v>
      </c>
      <c r="E469" s="465" t="s">
        <v>816</v>
      </c>
      <c r="F469" s="466" t="s">
        <v>817</v>
      </c>
      <c r="G469" s="465" t="s">
        <v>1512</v>
      </c>
      <c r="H469" s="465" t="s">
        <v>1513</v>
      </c>
      <c r="I469" s="468">
        <v>798.5</v>
      </c>
      <c r="J469" s="468">
        <v>4</v>
      </c>
      <c r="K469" s="469">
        <v>3193.97998046875</v>
      </c>
    </row>
    <row r="470" spans="1:11" ht="14.4" customHeight="1" x14ac:dyDescent="0.3">
      <c r="A470" s="463" t="s">
        <v>431</v>
      </c>
      <c r="B470" s="464" t="s">
        <v>432</v>
      </c>
      <c r="C470" s="465" t="s">
        <v>440</v>
      </c>
      <c r="D470" s="466" t="s">
        <v>441</v>
      </c>
      <c r="E470" s="465" t="s">
        <v>816</v>
      </c>
      <c r="F470" s="466" t="s">
        <v>817</v>
      </c>
      <c r="G470" s="465" t="s">
        <v>1514</v>
      </c>
      <c r="H470" s="465" t="s">
        <v>1515</v>
      </c>
      <c r="I470" s="468">
        <v>690.90997314453125</v>
      </c>
      <c r="J470" s="468">
        <v>2</v>
      </c>
      <c r="K470" s="469">
        <v>1381.8199462890625</v>
      </c>
    </row>
    <row r="471" spans="1:11" ht="14.4" customHeight="1" x14ac:dyDescent="0.3">
      <c r="A471" s="463" t="s">
        <v>431</v>
      </c>
      <c r="B471" s="464" t="s">
        <v>432</v>
      </c>
      <c r="C471" s="465" t="s">
        <v>440</v>
      </c>
      <c r="D471" s="466" t="s">
        <v>441</v>
      </c>
      <c r="E471" s="465" t="s">
        <v>816</v>
      </c>
      <c r="F471" s="466" t="s">
        <v>817</v>
      </c>
      <c r="G471" s="465" t="s">
        <v>1516</v>
      </c>
      <c r="H471" s="465" t="s">
        <v>1517</v>
      </c>
      <c r="I471" s="468">
        <v>471.89999389648437</v>
      </c>
      <c r="J471" s="468">
        <v>2</v>
      </c>
      <c r="K471" s="469">
        <v>943.79998779296875</v>
      </c>
    </row>
    <row r="472" spans="1:11" ht="14.4" customHeight="1" x14ac:dyDescent="0.3">
      <c r="A472" s="463" t="s">
        <v>431</v>
      </c>
      <c r="B472" s="464" t="s">
        <v>432</v>
      </c>
      <c r="C472" s="465" t="s">
        <v>440</v>
      </c>
      <c r="D472" s="466" t="s">
        <v>441</v>
      </c>
      <c r="E472" s="465" t="s">
        <v>816</v>
      </c>
      <c r="F472" s="466" t="s">
        <v>817</v>
      </c>
      <c r="G472" s="465" t="s">
        <v>1518</v>
      </c>
      <c r="H472" s="465" t="s">
        <v>1519</v>
      </c>
      <c r="I472" s="468">
        <v>293.1199951171875</v>
      </c>
      <c r="J472" s="468">
        <v>4</v>
      </c>
      <c r="K472" s="469">
        <v>1172.47998046875</v>
      </c>
    </row>
    <row r="473" spans="1:11" ht="14.4" customHeight="1" x14ac:dyDescent="0.3">
      <c r="A473" s="463" t="s">
        <v>431</v>
      </c>
      <c r="B473" s="464" t="s">
        <v>432</v>
      </c>
      <c r="C473" s="465" t="s">
        <v>440</v>
      </c>
      <c r="D473" s="466" t="s">
        <v>441</v>
      </c>
      <c r="E473" s="465" t="s">
        <v>816</v>
      </c>
      <c r="F473" s="466" t="s">
        <v>817</v>
      </c>
      <c r="G473" s="465" t="s">
        <v>1520</v>
      </c>
      <c r="H473" s="465" t="s">
        <v>1521</v>
      </c>
      <c r="I473" s="468">
        <v>491.989990234375</v>
      </c>
      <c r="J473" s="468">
        <v>2</v>
      </c>
      <c r="K473" s="469">
        <v>983.969970703125</v>
      </c>
    </row>
    <row r="474" spans="1:11" ht="14.4" customHeight="1" x14ac:dyDescent="0.3">
      <c r="A474" s="463" t="s">
        <v>431</v>
      </c>
      <c r="B474" s="464" t="s">
        <v>432</v>
      </c>
      <c r="C474" s="465" t="s">
        <v>440</v>
      </c>
      <c r="D474" s="466" t="s">
        <v>441</v>
      </c>
      <c r="E474" s="465" t="s">
        <v>816</v>
      </c>
      <c r="F474" s="466" t="s">
        <v>817</v>
      </c>
      <c r="G474" s="465" t="s">
        <v>1522</v>
      </c>
      <c r="H474" s="465" t="s">
        <v>1523</v>
      </c>
      <c r="I474" s="468">
        <v>867.8699951171875</v>
      </c>
      <c r="J474" s="468">
        <v>4</v>
      </c>
      <c r="K474" s="469">
        <v>3471.47998046875</v>
      </c>
    </row>
    <row r="475" spans="1:11" ht="14.4" customHeight="1" x14ac:dyDescent="0.3">
      <c r="A475" s="463" t="s">
        <v>431</v>
      </c>
      <c r="B475" s="464" t="s">
        <v>432</v>
      </c>
      <c r="C475" s="465" t="s">
        <v>440</v>
      </c>
      <c r="D475" s="466" t="s">
        <v>441</v>
      </c>
      <c r="E475" s="465" t="s">
        <v>816</v>
      </c>
      <c r="F475" s="466" t="s">
        <v>817</v>
      </c>
      <c r="G475" s="465" t="s">
        <v>1524</v>
      </c>
      <c r="H475" s="465" t="s">
        <v>1525</v>
      </c>
      <c r="I475" s="468">
        <v>827.6400146484375</v>
      </c>
      <c r="J475" s="468">
        <v>1</v>
      </c>
      <c r="K475" s="469">
        <v>827.6400146484375</v>
      </c>
    </row>
    <row r="476" spans="1:11" ht="14.4" customHeight="1" x14ac:dyDescent="0.3">
      <c r="A476" s="463" t="s">
        <v>431</v>
      </c>
      <c r="B476" s="464" t="s">
        <v>432</v>
      </c>
      <c r="C476" s="465" t="s">
        <v>440</v>
      </c>
      <c r="D476" s="466" t="s">
        <v>441</v>
      </c>
      <c r="E476" s="465" t="s">
        <v>816</v>
      </c>
      <c r="F476" s="466" t="s">
        <v>817</v>
      </c>
      <c r="G476" s="465" t="s">
        <v>1526</v>
      </c>
      <c r="H476" s="465" t="s">
        <v>1527</v>
      </c>
      <c r="I476" s="468">
        <v>745.3599853515625</v>
      </c>
      <c r="J476" s="468">
        <v>1</v>
      </c>
      <c r="K476" s="469">
        <v>745.3599853515625</v>
      </c>
    </row>
    <row r="477" spans="1:11" ht="14.4" customHeight="1" x14ac:dyDescent="0.3">
      <c r="A477" s="463" t="s">
        <v>431</v>
      </c>
      <c r="B477" s="464" t="s">
        <v>432</v>
      </c>
      <c r="C477" s="465" t="s">
        <v>440</v>
      </c>
      <c r="D477" s="466" t="s">
        <v>441</v>
      </c>
      <c r="E477" s="465" t="s">
        <v>816</v>
      </c>
      <c r="F477" s="466" t="s">
        <v>817</v>
      </c>
      <c r="G477" s="465" t="s">
        <v>1528</v>
      </c>
      <c r="H477" s="465" t="s">
        <v>1529</v>
      </c>
      <c r="I477" s="468">
        <v>768.3499755859375</v>
      </c>
      <c r="J477" s="468">
        <v>1</v>
      </c>
      <c r="K477" s="469">
        <v>768.3499755859375</v>
      </c>
    </row>
    <row r="478" spans="1:11" ht="14.4" customHeight="1" x14ac:dyDescent="0.3">
      <c r="A478" s="463" t="s">
        <v>431</v>
      </c>
      <c r="B478" s="464" t="s">
        <v>432</v>
      </c>
      <c r="C478" s="465" t="s">
        <v>440</v>
      </c>
      <c r="D478" s="466" t="s">
        <v>441</v>
      </c>
      <c r="E478" s="465" t="s">
        <v>816</v>
      </c>
      <c r="F478" s="466" t="s">
        <v>817</v>
      </c>
      <c r="G478" s="465" t="s">
        <v>1530</v>
      </c>
      <c r="H478" s="465" t="s">
        <v>1531</v>
      </c>
      <c r="I478" s="468">
        <v>859.0999755859375</v>
      </c>
      <c r="J478" s="468">
        <v>2</v>
      </c>
      <c r="K478" s="469">
        <v>1718.199951171875</v>
      </c>
    </row>
    <row r="479" spans="1:11" ht="14.4" customHeight="1" x14ac:dyDescent="0.3">
      <c r="A479" s="463" t="s">
        <v>431</v>
      </c>
      <c r="B479" s="464" t="s">
        <v>432</v>
      </c>
      <c r="C479" s="465" t="s">
        <v>440</v>
      </c>
      <c r="D479" s="466" t="s">
        <v>441</v>
      </c>
      <c r="E479" s="465" t="s">
        <v>816</v>
      </c>
      <c r="F479" s="466" t="s">
        <v>817</v>
      </c>
      <c r="G479" s="465" t="s">
        <v>1532</v>
      </c>
      <c r="H479" s="465" t="s">
        <v>1533</v>
      </c>
      <c r="I479" s="468">
        <v>617.0999755859375</v>
      </c>
      <c r="J479" s="468">
        <v>4</v>
      </c>
      <c r="K479" s="469">
        <v>2468.39990234375</v>
      </c>
    </row>
    <row r="480" spans="1:11" ht="14.4" customHeight="1" x14ac:dyDescent="0.3">
      <c r="A480" s="463" t="s">
        <v>431</v>
      </c>
      <c r="B480" s="464" t="s">
        <v>432</v>
      </c>
      <c r="C480" s="465" t="s">
        <v>440</v>
      </c>
      <c r="D480" s="466" t="s">
        <v>441</v>
      </c>
      <c r="E480" s="465" t="s">
        <v>816</v>
      </c>
      <c r="F480" s="466" t="s">
        <v>817</v>
      </c>
      <c r="G480" s="465" t="s">
        <v>1534</v>
      </c>
      <c r="H480" s="465" t="s">
        <v>1535</v>
      </c>
      <c r="I480" s="468">
        <v>776.82000732421875</v>
      </c>
      <c r="J480" s="468">
        <v>10</v>
      </c>
      <c r="K480" s="469">
        <v>7768.2000122070312</v>
      </c>
    </row>
    <row r="481" spans="1:11" ht="14.4" customHeight="1" x14ac:dyDescent="0.3">
      <c r="A481" s="463" t="s">
        <v>431</v>
      </c>
      <c r="B481" s="464" t="s">
        <v>432</v>
      </c>
      <c r="C481" s="465" t="s">
        <v>440</v>
      </c>
      <c r="D481" s="466" t="s">
        <v>441</v>
      </c>
      <c r="E481" s="465" t="s">
        <v>816</v>
      </c>
      <c r="F481" s="466" t="s">
        <v>817</v>
      </c>
      <c r="G481" s="465" t="s">
        <v>1536</v>
      </c>
      <c r="H481" s="465" t="s">
        <v>1537</v>
      </c>
      <c r="I481" s="468">
        <v>505.77999877929687</v>
      </c>
      <c r="J481" s="468">
        <v>3</v>
      </c>
      <c r="K481" s="469">
        <v>1517.3399963378906</v>
      </c>
    </row>
    <row r="482" spans="1:11" ht="14.4" customHeight="1" x14ac:dyDescent="0.3">
      <c r="A482" s="463" t="s">
        <v>431</v>
      </c>
      <c r="B482" s="464" t="s">
        <v>432</v>
      </c>
      <c r="C482" s="465" t="s">
        <v>440</v>
      </c>
      <c r="D482" s="466" t="s">
        <v>441</v>
      </c>
      <c r="E482" s="465" t="s">
        <v>816</v>
      </c>
      <c r="F482" s="466" t="s">
        <v>817</v>
      </c>
      <c r="G482" s="465" t="s">
        <v>1538</v>
      </c>
      <c r="H482" s="465" t="s">
        <v>1539</v>
      </c>
      <c r="I482" s="468">
        <v>175.44999694824219</v>
      </c>
      <c r="J482" s="468">
        <v>46</v>
      </c>
      <c r="K482" s="469">
        <v>8070.699951171875</v>
      </c>
    </row>
    <row r="483" spans="1:11" ht="14.4" customHeight="1" x14ac:dyDescent="0.3">
      <c r="A483" s="463" t="s">
        <v>431</v>
      </c>
      <c r="B483" s="464" t="s">
        <v>432</v>
      </c>
      <c r="C483" s="465" t="s">
        <v>440</v>
      </c>
      <c r="D483" s="466" t="s">
        <v>441</v>
      </c>
      <c r="E483" s="465" t="s">
        <v>816</v>
      </c>
      <c r="F483" s="466" t="s">
        <v>817</v>
      </c>
      <c r="G483" s="465" t="s">
        <v>1540</v>
      </c>
      <c r="H483" s="465" t="s">
        <v>1541</v>
      </c>
      <c r="I483" s="468">
        <v>1122.8699951171875</v>
      </c>
      <c r="J483" s="468">
        <v>5</v>
      </c>
      <c r="K483" s="469">
        <v>5614.3499755859375</v>
      </c>
    </row>
    <row r="484" spans="1:11" ht="14.4" customHeight="1" x14ac:dyDescent="0.3">
      <c r="A484" s="463" t="s">
        <v>431</v>
      </c>
      <c r="B484" s="464" t="s">
        <v>432</v>
      </c>
      <c r="C484" s="465" t="s">
        <v>440</v>
      </c>
      <c r="D484" s="466" t="s">
        <v>441</v>
      </c>
      <c r="E484" s="465" t="s">
        <v>816</v>
      </c>
      <c r="F484" s="466" t="s">
        <v>817</v>
      </c>
      <c r="G484" s="465" t="s">
        <v>1542</v>
      </c>
      <c r="H484" s="465" t="s">
        <v>1543</v>
      </c>
      <c r="I484" s="468">
        <v>1122.8699951171875</v>
      </c>
      <c r="J484" s="468">
        <v>1</v>
      </c>
      <c r="K484" s="469">
        <v>1122.8699951171875</v>
      </c>
    </row>
    <row r="485" spans="1:11" ht="14.4" customHeight="1" x14ac:dyDescent="0.3">
      <c r="A485" s="463" t="s">
        <v>431</v>
      </c>
      <c r="B485" s="464" t="s">
        <v>432</v>
      </c>
      <c r="C485" s="465" t="s">
        <v>440</v>
      </c>
      <c r="D485" s="466" t="s">
        <v>441</v>
      </c>
      <c r="E485" s="465" t="s">
        <v>816</v>
      </c>
      <c r="F485" s="466" t="s">
        <v>817</v>
      </c>
      <c r="G485" s="465" t="s">
        <v>1544</v>
      </c>
      <c r="H485" s="465" t="s">
        <v>1545</v>
      </c>
      <c r="I485" s="468">
        <v>883.04502868652344</v>
      </c>
      <c r="J485" s="468">
        <v>24</v>
      </c>
      <c r="K485" s="469">
        <v>21193.150390625</v>
      </c>
    </row>
    <row r="486" spans="1:11" ht="14.4" customHeight="1" x14ac:dyDescent="0.3">
      <c r="A486" s="463" t="s">
        <v>431</v>
      </c>
      <c r="B486" s="464" t="s">
        <v>432</v>
      </c>
      <c r="C486" s="465" t="s">
        <v>440</v>
      </c>
      <c r="D486" s="466" t="s">
        <v>441</v>
      </c>
      <c r="E486" s="465" t="s">
        <v>816</v>
      </c>
      <c r="F486" s="466" t="s">
        <v>817</v>
      </c>
      <c r="G486" s="465" t="s">
        <v>1546</v>
      </c>
      <c r="H486" s="465" t="s">
        <v>1547</v>
      </c>
      <c r="I486" s="468">
        <v>1115</v>
      </c>
      <c r="J486" s="468">
        <v>1</v>
      </c>
      <c r="K486" s="469">
        <v>1115</v>
      </c>
    </row>
    <row r="487" spans="1:11" ht="14.4" customHeight="1" x14ac:dyDescent="0.3">
      <c r="A487" s="463" t="s">
        <v>431</v>
      </c>
      <c r="B487" s="464" t="s">
        <v>432</v>
      </c>
      <c r="C487" s="465" t="s">
        <v>440</v>
      </c>
      <c r="D487" s="466" t="s">
        <v>441</v>
      </c>
      <c r="E487" s="465" t="s">
        <v>816</v>
      </c>
      <c r="F487" s="466" t="s">
        <v>817</v>
      </c>
      <c r="G487" s="465" t="s">
        <v>1548</v>
      </c>
      <c r="H487" s="465" t="s">
        <v>1549</v>
      </c>
      <c r="I487" s="468">
        <v>284.31500244140625</v>
      </c>
      <c r="J487" s="468">
        <v>3</v>
      </c>
      <c r="K487" s="469">
        <v>852.94000244140625</v>
      </c>
    </row>
    <row r="488" spans="1:11" ht="14.4" customHeight="1" x14ac:dyDescent="0.3">
      <c r="A488" s="463" t="s">
        <v>431</v>
      </c>
      <c r="B488" s="464" t="s">
        <v>432</v>
      </c>
      <c r="C488" s="465" t="s">
        <v>440</v>
      </c>
      <c r="D488" s="466" t="s">
        <v>441</v>
      </c>
      <c r="E488" s="465" t="s">
        <v>816</v>
      </c>
      <c r="F488" s="466" t="s">
        <v>817</v>
      </c>
      <c r="G488" s="465" t="s">
        <v>1550</v>
      </c>
      <c r="H488" s="465" t="s">
        <v>1551</v>
      </c>
      <c r="I488" s="468">
        <v>236.7969955444336</v>
      </c>
      <c r="J488" s="468">
        <v>19</v>
      </c>
      <c r="K488" s="469">
        <v>4552.0198974609375</v>
      </c>
    </row>
    <row r="489" spans="1:11" ht="14.4" customHeight="1" x14ac:dyDescent="0.3">
      <c r="A489" s="463" t="s">
        <v>431</v>
      </c>
      <c r="B489" s="464" t="s">
        <v>432</v>
      </c>
      <c r="C489" s="465" t="s">
        <v>440</v>
      </c>
      <c r="D489" s="466" t="s">
        <v>441</v>
      </c>
      <c r="E489" s="465" t="s">
        <v>816</v>
      </c>
      <c r="F489" s="466" t="s">
        <v>817</v>
      </c>
      <c r="G489" s="465" t="s">
        <v>1552</v>
      </c>
      <c r="H489" s="465" t="s">
        <v>1553</v>
      </c>
      <c r="I489" s="468">
        <v>168.97999572753906</v>
      </c>
      <c r="J489" s="468">
        <v>10</v>
      </c>
      <c r="K489" s="469">
        <v>1689.7600250244141</v>
      </c>
    </row>
    <row r="490" spans="1:11" ht="14.4" customHeight="1" x14ac:dyDescent="0.3">
      <c r="A490" s="463" t="s">
        <v>431</v>
      </c>
      <c r="B490" s="464" t="s">
        <v>432</v>
      </c>
      <c r="C490" s="465" t="s">
        <v>440</v>
      </c>
      <c r="D490" s="466" t="s">
        <v>441</v>
      </c>
      <c r="E490" s="465" t="s">
        <v>816</v>
      </c>
      <c r="F490" s="466" t="s">
        <v>817</v>
      </c>
      <c r="G490" s="465" t="s">
        <v>1554</v>
      </c>
      <c r="H490" s="465" t="s">
        <v>1555</v>
      </c>
      <c r="I490" s="468">
        <v>587.39802246093745</v>
      </c>
      <c r="J490" s="468">
        <v>13</v>
      </c>
      <c r="K490" s="469">
        <v>7636.1302490234375</v>
      </c>
    </row>
    <row r="491" spans="1:11" ht="14.4" customHeight="1" x14ac:dyDescent="0.3">
      <c r="A491" s="463" t="s">
        <v>431</v>
      </c>
      <c r="B491" s="464" t="s">
        <v>432</v>
      </c>
      <c r="C491" s="465" t="s">
        <v>440</v>
      </c>
      <c r="D491" s="466" t="s">
        <v>441</v>
      </c>
      <c r="E491" s="465" t="s">
        <v>816</v>
      </c>
      <c r="F491" s="466" t="s">
        <v>817</v>
      </c>
      <c r="G491" s="465" t="s">
        <v>1556</v>
      </c>
      <c r="H491" s="465" t="s">
        <v>1557</v>
      </c>
      <c r="I491" s="468">
        <v>187.3699951171875</v>
      </c>
      <c r="J491" s="468">
        <v>4</v>
      </c>
      <c r="K491" s="469">
        <v>749.469970703125</v>
      </c>
    </row>
    <row r="492" spans="1:11" ht="14.4" customHeight="1" x14ac:dyDescent="0.3">
      <c r="A492" s="463" t="s">
        <v>431</v>
      </c>
      <c r="B492" s="464" t="s">
        <v>432</v>
      </c>
      <c r="C492" s="465" t="s">
        <v>440</v>
      </c>
      <c r="D492" s="466" t="s">
        <v>441</v>
      </c>
      <c r="E492" s="465" t="s">
        <v>816</v>
      </c>
      <c r="F492" s="466" t="s">
        <v>817</v>
      </c>
      <c r="G492" s="465" t="s">
        <v>1558</v>
      </c>
      <c r="H492" s="465" t="s">
        <v>1559</v>
      </c>
      <c r="I492" s="468">
        <v>2990</v>
      </c>
      <c r="J492" s="468">
        <v>1</v>
      </c>
      <c r="K492" s="469">
        <v>2990</v>
      </c>
    </row>
    <row r="493" spans="1:11" ht="14.4" customHeight="1" x14ac:dyDescent="0.3">
      <c r="A493" s="463" t="s">
        <v>431</v>
      </c>
      <c r="B493" s="464" t="s">
        <v>432</v>
      </c>
      <c r="C493" s="465" t="s">
        <v>440</v>
      </c>
      <c r="D493" s="466" t="s">
        <v>441</v>
      </c>
      <c r="E493" s="465" t="s">
        <v>816</v>
      </c>
      <c r="F493" s="466" t="s">
        <v>817</v>
      </c>
      <c r="G493" s="465" t="s">
        <v>1560</v>
      </c>
      <c r="H493" s="465" t="s">
        <v>1561</v>
      </c>
      <c r="I493" s="468">
        <v>14.880000114440918</v>
      </c>
      <c r="J493" s="468">
        <v>100</v>
      </c>
      <c r="K493" s="469">
        <v>1488.300048828125</v>
      </c>
    </row>
    <row r="494" spans="1:11" ht="14.4" customHeight="1" x14ac:dyDescent="0.3">
      <c r="A494" s="463" t="s">
        <v>431</v>
      </c>
      <c r="B494" s="464" t="s">
        <v>432</v>
      </c>
      <c r="C494" s="465" t="s">
        <v>440</v>
      </c>
      <c r="D494" s="466" t="s">
        <v>441</v>
      </c>
      <c r="E494" s="465" t="s">
        <v>816</v>
      </c>
      <c r="F494" s="466" t="s">
        <v>817</v>
      </c>
      <c r="G494" s="465" t="s">
        <v>1562</v>
      </c>
      <c r="H494" s="465" t="s">
        <v>1563</v>
      </c>
      <c r="I494" s="468">
        <v>14.880000114440918</v>
      </c>
      <c r="J494" s="468">
        <v>100</v>
      </c>
      <c r="K494" s="469">
        <v>1488.300048828125</v>
      </c>
    </row>
    <row r="495" spans="1:11" ht="14.4" customHeight="1" x14ac:dyDescent="0.3">
      <c r="A495" s="463" t="s">
        <v>431</v>
      </c>
      <c r="B495" s="464" t="s">
        <v>432</v>
      </c>
      <c r="C495" s="465" t="s">
        <v>440</v>
      </c>
      <c r="D495" s="466" t="s">
        <v>441</v>
      </c>
      <c r="E495" s="465" t="s">
        <v>816</v>
      </c>
      <c r="F495" s="466" t="s">
        <v>817</v>
      </c>
      <c r="G495" s="465" t="s">
        <v>1564</v>
      </c>
      <c r="H495" s="465" t="s">
        <v>1565</v>
      </c>
      <c r="I495" s="468">
        <v>987</v>
      </c>
      <c r="J495" s="468">
        <v>4</v>
      </c>
      <c r="K495" s="469">
        <v>3948</v>
      </c>
    </row>
    <row r="496" spans="1:11" ht="14.4" customHeight="1" x14ac:dyDescent="0.3">
      <c r="A496" s="463" t="s">
        <v>431</v>
      </c>
      <c r="B496" s="464" t="s">
        <v>432</v>
      </c>
      <c r="C496" s="465" t="s">
        <v>440</v>
      </c>
      <c r="D496" s="466" t="s">
        <v>441</v>
      </c>
      <c r="E496" s="465" t="s">
        <v>816</v>
      </c>
      <c r="F496" s="466" t="s">
        <v>817</v>
      </c>
      <c r="G496" s="465" t="s">
        <v>1566</v>
      </c>
      <c r="H496" s="465" t="s">
        <v>1567</v>
      </c>
      <c r="I496" s="468">
        <v>987</v>
      </c>
      <c r="J496" s="468">
        <v>4</v>
      </c>
      <c r="K496" s="469">
        <v>3948</v>
      </c>
    </row>
    <row r="497" spans="1:11" ht="14.4" customHeight="1" x14ac:dyDescent="0.3">
      <c r="A497" s="463" t="s">
        <v>431</v>
      </c>
      <c r="B497" s="464" t="s">
        <v>432</v>
      </c>
      <c r="C497" s="465" t="s">
        <v>440</v>
      </c>
      <c r="D497" s="466" t="s">
        <v>441</v>
      </c>
      <c r="E497" s="465" t="s">
        <v>816</v>
      </c>
      <c r="F497" s="466" t="s">
        <v>817</v>
      </c>
      <c r="G497" s="465" t="s">
        <v>1568</v>
      </c>
      <c r="H497" s="465" t="s">
        <v>1569</v>
      </c>
      <c r="I497" s="468">
        <v>617.0999755859375</v>
      </c>
      <c r="J497" s="468">
        <v>15</v>
      </c>
      <c r="K497" s="469">
        <v>9256.5</v>
      </c>
    </row>
    <row r="498" spans="1:11" ht="14.4" customHeight="1" x14ac:dyDescent="0.3">
      <c r="A498" s="463" t="s">
        <v>431</v>
      </c>
      <c r="B498" s="464" t="s">
        <v>432</v>
      </c>
      <c r="C498" s="465" t="s">
        <v>440</v>
      </c>
      <c r="D498" s="466" t="s">
        <v>441</v>
      </c>
      <c r="E498" s="465" t="s">
        <v>816</v>
      </c>
      <c r="F498" s="466" t="s">
        <v>817</v>
      </c>
      <c r="G498" s="465" t="s">
        <v>1570</v>
      </c>
      <c r="H498" s="465" t="s">
        <v>1571</v>
      </c>
      <c r="I498" s="468">
        <v>751.239990234375</v>
      </c>
      <c r="J498" s="468">
        <v>5</v>
      </c>
      <c r="K498" s="469">
        <v>3756.199951171875</v>
      </c>
    </row>
    <row r="499" spans="1:11" ht="14.4" customHeight="1" x14ac:dyDescent="0.3">
      <c r="A499" s="463" t="s">
        <v>431</v>
      </c>
      <c r="B499" s="464" t="s">
        <v>432</v>
      </c>
      <c r="C499" s="465" t="s">
        <v>440</v>
      </c>
      <c r="D499" s="466" t="s">
        <v>441</v>
      </c>
      <c r="E499" s="465" t="s">
        <v>816</v>
      </c>
      <c r="F499" s="466" t="s">
        <v>817</v>
      </c>
      <c r="G499" s="465" t="s">
        <v>1572</v>
      </c>
      <c r="H499" s="465" t="s">
        <v>1573</v>
      </c>
      <c r="I499" s="468">
        <v>343.97000122070313</v>
      </c>
      <c r="J499" s="468">
        <v>1</v>
      </c>
      <c r="K499" s="469">
        <v>343.97000122070313</v>
      </c>
    </row>
    <row r="500" spans="1:11" ht="14.4" customHeight="1" x14ac:dyDescent="0.3">
      <c r="A500" s="463" t="s">
        <v>431</v>
      </c>
      <c r="B500" s="464" t="s">
        <v>432</v>
      </c>
      <c r="C500" s="465" t="s">
        <v>440</v>
      </c>
      <c r="D500" s="466" t="s">
        <v>441</v>
      </c>
      <c r="E500" s="465" t="s">
        <v>816</v>
      </c>
      <c r="F500" s="466" t="s">
        <v>817</v>
      </c>
      <c r="G500" s="465" t="s">
        <v>1574</v>
      </c>
      <c r="H500" s="465" t="s">
        <v>1575</v>
      </c>
      <c r="I500" s="468">
        <v>902.70001220703125</v>
      </c>
      <c r="J500" s="468">
        <v>2</v>
      </c>
      <c r="K500" s="469">
        <v>1805.4000244140625</v>
      </c>
    </row>
    <row r="501" spans="1:11" ht="14.4" customHeight="1" x14ac:dyDescent="0.3">
      <c r="A501" s="463" t="s">
        <v>431</v>
      </c>
      <c r="B501" s="464" t="s">
        <v>432</v>
      </c>
      <c r="C501" s="465" t="s">
        <v>440</v>
      </c>
      <c r="D501" s="466" t="s">
        <v>441</v>
      </c>
      <c r="E501" s="465" t="s">
        <v>816</v>
      </c>
      <c r="F501" s="466" t="s">
        <v>817</v>
      </c>
      <c r="G501" s="465" t="s">
        <v>1576</v>
      </c>
      <c r="H501" s="465" t="s">
        <v>1577</v>
      </c>
      <c r="I501" s="468">
        <v>523.92999267578125</v>
      </c>
      <c r="J501" s="468">
        <v>1</v>
      </c>
      <c r="K501" s="469">
        <v>523.92999267578125</v>
      </c>
    </row>
    <row r="502" spans="1:11" ht="14.4" customHeight="1" x14ac:dyDescent="0.3">
      <c r="A502" s="463" t="s">
        <v>431</v>
      </c>
      <c r="B502" s="464" t="s">
        <v>432</v>
      </c>
      <c r="C502" s="465" t="s">
        <v>440</v>
      </c>
      <c r="D502" s="466" t="s">
        <v>441</v>
      </c>
      <c r="E502" s="465" t="s">
        <v>816</v>
      </c>
      <c r="F502" s="466" t="s">
        <v>817</v>
      </c>
      <c r="G502" s="465" t="s">
        <v>1578</v>
      </c>
      <c r="H502" s="465" t="s">
        <v>1579</v>
      </c>
      <c r="I502" s="468">
        <v>523.92999267578125</v>
      </c>
      <c r="J502" s="468">
        <v>1</v>
      </c>
      <c r="K502" s="469">
        <v>523.92999267578125</v>
      </c>
    </row>
    <row r="503" spans="1:11" ht="14.4" customHeight="1" x14ac:dyDescent="0.3">
      <c r="A503" s="463" t="s">
        <v>431</v>
      </c>
      <c r="B503" s="464" t="s">
        <v>432</v>
      </c>
      <c r="C503" s="465" t="s">
        <v>440</v>
      </c>
      <c r="D503" s="466" t="s">
        <v>441</v>
      </c>
      <c r="E503" s="465" t="s">
        <v>816</v>
      </c>
      <c r="F503" s="466" t="s">
        <v>817</v>
      </c>
      <c r="G503" s="465" t="s">
        <v>1580</v>
      </c>
      <c r="H503" s="465" t="s">
        <v>1581</v>
      </c>
      <c r="I503" s="468">
        <v>1003.010009765625</v>
      </c>
      <c r="J503" s="468">
        <v>2</v>
      </c>
      <c r="K503" s="469">
        <v>2006.010009765625</v>
      </c>
    </row>
    <row r="504" spans="1:11" ht="14.4" customHeight="1" x14ac:dyDescent="0.3">
      <c r="A504" s="463" t="s">
        <v>431</v>
      </c>
      <c r="B504" s="464" t="s">
        <v>432</v>
      </c>
      <c r="C504" s="465" t="s">
        <v>440</v>
      </c>
      <c r="D504" s="466" t="s">
        <v>441</v>
      </c>
      <c r="E504" s="465" t="s">
        <v>816</v>
      </c>
      <c r="F504" s="466" t="s">
        <v>817</v>
      </c>
      <c r="G504" s="465" t="s">
        <v>1582</v>
      </c>
      <c r="H504" s="465" t="s">
        <v>1583</v>
      </c>
      <c r="I504" s="468">
        <v>922.02001953125</v>
      </c>
      <c r="J504" s="468">
        <v>1</v>
      </c>
      <c r="K504" s="469">
        <v>922.02001953125</v>
      </c>
    </row>
    <row r="505" spans="1:11" ht="14.4" customHeight="1" x14ac:dyDescent="0.3">
      <c r="A505" s="463" t="s">
        <v>431</v>
      </c>
      <c r="B505" s="464" t="s">
        <v>432</v>
      </c>
      <c r="C505" s="465" t="s">
        <v>440</v>
      </c>
      <c r="D505" s="466" t="s">
        <v>441</v>
      </c>
      <c r="E505" s="465" t="s">
        <v>816</v>
      </c>
      <c r="F505" s="466" t="s">
        <v>817</v>
      </c>
      <c r="G505" s="465" t="s">
        <v>1584</v>
      </c>
      <c r="H505" s="465" t="s">
        <v>1585</v>
      </c>
      <c r="I505" s="468">
        <v>399.239990234375</v>
      </c>
      <c r="J505" s="468">
        <v>3</v>
      </c>
      <c r="K505" s="469">
        <v>1197.719970703125</v>
      </c>
    </row>
    <row r="506" spans="1:11" ht="14.4" customHeight="1" x14ac:dyDescent="0.3">
      <c r="A506" s="463" t="s">
        <v>431</v>
      </c>
      <c r="B506" s="464" t="s">
        <v>432</v>
      </c>
      <c r="C506" s="465" t="s">
        <v>440</v>
      </c>
      <c r="D506" s="466" t="s">
        <v>441</v>
      </c>
      <c r="E506" s="465" t="s">
        <v>816</v>
      </c>
      <c r="F506" s="466" t="s">
        <v>817</v>
      </c>
      <c r="G506" s="465" t="s">
        <v>1586</v>
      </c>
      <c r="H506" s="465" t="s">
        <v>1587</v>
      </c>
      <c r="I506" s="468">
        <v>459.80999755859375</v>
      </c>
      <c r="J506" s="468">
        <v>2</v>
      </c>
      <c r="K506" s="469">
        <v>919.6099853515625</v>
      </c>
    </row>
    <row r="507" spans="1:11" ht="14.4" customHeight="1" x14ac:dyDescent="0.3">
      <c r="A507" s="463" t="s">
        <v>431</v>
      </c>
      <c r="B507" s="464" t="s">
        <v>432</v>
      </c>
      <c r="C507" s="465" t="s">
        <v>440</v>
      </c>
      <c r="D507" s="466" t="s">
        <v>441</v>
      </c>
      <c r="E507" s="465" t="s">
        <v>816</v>
      </c>
      <c r="F507" s="466" t="s">
        <v>817</v>
      </c>
      <c r="G507" s="465" t="s">
        <v>1588</v>
      </c>
      <c r="H507" s="465" t="s">
        <v>1589</v>
      </c>
      <c r="I507" s="468">
        <v>943.79998779296875</v>
      </c>
      <c r="J507" s="468">
        <v>2</v>
      </c>
      <c r="K507" s="469">
        <v>1887.5999755859375</v>
      </c>
    </row>
    <row r="508" spans="1:11" ht="14.4" customHeight="1" x14ac:dyDescent="0.3">
      <c r="A508" s="463" t="s">
        <v>431</v>
      </c>
      <c r="B508" s="464" t="s">
        <v>432</v>
      </c>
      <c r="C508" s="465" t="s">
        <v>440</v>
      </c>
      <c r="D508" s="466" t="s">
        <v>441</v>
      </c>
      <c r="E508" s="465" t="s">
        <v>816</v>
      </c>
      <c r="F508" s="466" t="s">
        <v>817</v>
      </c>
      <c r="G508" s="465" t="s">
        <v>1590</v>
      </c>
      <c r="H508" s="465" t="s">
        <v>1591</v>
      </c>
      <c r="I508" s="468">
        <v>2.5699999332427979</v>
      </c>
      <c r="J508" s="468">
        <v>3600</v>
      </c>
      <c r="K508" s="469">
        <v>9255.9298095703125</v>
      </c>
    </row>
    <row r="509" spans="1:11" ht="14.4" customHeight="1" x14ac:dyDescent="0.3">
      <c r="A509" s="463" t="s">
        <v>431</v>
      </c>
      <c r="B509" s="464" t="s">
        <v>432</v>
      </c>
      <c r="C509" s="465" t="s">
        <v>440</v>
      </c>
      <c r="D509" s="466" t="s">
        <v>441</v>
      </c>
      <c r="E509" s="465" t="s">
        <v>816</v>
      </c>
      <c r="F509" s="466" t="s">
        <v>817</v>
      </c>
      <c r="G509" s="465" t="s">
        <v>1592</v>
      </c>
      <c r="H509" s="465" t="s">
        <v>1593</v>
      </c>
      <c r="I509" s="468">
        <v>3.309999942779541</v>
      </c>
      <c r="J509" s="468">
        <v>100</v>
      </c>
      <c r="K509" s="469">
        <v>330.77999877929687</v>
      </c>
    </row>
    <row r="510" spans="1:11" ht="14.4" customHeight="1" x14ac:dyDescent="0.3">
      <c r="A510" s="463" t="s">
        <v>431</v>
      </c>
      <c r="B510" s="464" t="s">
        <v>432</v>
      </c>
      <c r="C510" s="465" t="s">
        <v>440</v>
      </c>
      <c r="D510" s="466" t="s">
        <v>441</v>
      </c>
      <c r="E510" s="465" t="s">
        <v>816</v>
      </c>
      <c r="F510" s="466" t="s">
        <v>817</v>
      </c>
      <c r="G510" s="465" t="s">
        <v>1594</v>
      </c>
      <c r="H510" s="465" t="s">
        <v>1595</v>
      </c>
      <c r="I510" s="468">
        <v>22.559999465942383</v>
      </c>
      <c r="J510" s="468">
        <v>50</v>
      </c>
      <c r="K510" s="469">
        <v>1135.2499847412109</v>
      </c>
    </row>
    <row r="511" spans="1:11" ht="14.4" customHeight="1" x14ac:dyDescent="0.3">
      <c r="A511" s="463" t="s">
        <v>431</v>
      </c>
      <c r="B511" s="464" t="s">
        <v>432</v>
      </c>
      <c r="C511" s="465" t="s">
        <v>440</v>
      </c>
      <c r="D511" s="466" t="s">
        <v>441</v>
      </c>
      <c r="E511" s="465" t="s">
        <v>816</v>
      </c>
      <c r="F511" s="466" t="s">
        <v>817</v>
      </c>
      <c r="G511" s="465" t="s">
        <v>1596</v>
      </c>
      <c r="H511" s="465" t="s">
        <v>1597</v>
      </c>
      <c r="I511" s="468">
        <v>22.324999809265137</v>
      </c>
      <c r="J511" s="468">
        <v>20</v>
      </c>
      <c r="K511" s="469">
        <v>446.48001098632812</v>
      </c>
    </row>
    <row r="512" spans="1:11" ht="14.4" customHeight="1" x14ac:dyDescent="0.3">
      <c r="A512" s="463" t="s">
        <v>431</v>
      </c>
      <c r="B512" s="464" t="s">
        <v>432</v>
      </c>
      <c r="C512" s="465" t="s">
        <v>440</v>
      </c>
      <c r="D512" s="466" t="s">
        <v>441</v>
      </c>
      <c r="E512" s="465" t="s">
        <v>816</v>
      </c>
      <c r="F512" s="466" t="s">
        <v>817</v>
      </c>
      <c r="G512" s="465" t="s">
        <v>1598</v>
      </c>
      <c r="H512" s="465" t="s">
        <v>1599</v>
      </c>
      <c r="I512" s="468">
        <v>2042.47998046875</v>
      </c>
      <c r="J512" s="468">
        <v>1</v>
      </c>
      <c r="K512" s="469">
        <v>2042.47998046875</v>
      </c>
    </row>
    <row r="513" spans="1:11" ht="14.4" customHeight="1" x14ac:dyDescent="0.3">
      <c r="A513" s="463" t="s">
        <v>431</v>
      </c>
      <c r="B513" s="464" t="s">
        <v>432</v>
      </c>
      <c r="C513" s="465" t="s">
        <v>440</v>
      </c>
      <c r="D513" s="466" t="s">
        <v>441</v>
      </c>
      <c r="E513" s="465" t="s">
        <v>816</v>
      </c>
      <c r="F513" s="466" t="s">
        <v>817</v>
      </c>
      <c r="G513" s="465" t="s">
        <v>1600</v>
      </c>
      <c r="H513" s="465" t="s">
        <v>1601</v>
      </c>
      <c r="I513" s="468">
        <v>177.02000427246094</v>
      </c>
      <c r="J513" s="468">
        <v>1</v>
      </c>
      <c r="K513" s="469">
        <v>177.02000427246094</v>
      </c>
    </row>
    <row r="514" spans="1:11" ht="14.4" customHeight="1" x14ac:dyDescent="0.3">
      <c r="A514" s="463" t="s">
        <v>431</v>
      </c>
      <c r="B514" s="464" t="s">
        <v>432</v>
      </c>
      <c r="C514" s="465" t="s">
        <v>440</v>
      </c>
      <c r="D514" s="466" t="s">
        <v>441</v>
      </c>
      <c r="E514" s="465" t="s">
        <v>816</v>
      </c>
      <c r="F514" s="466" t="s">
        <v>817</v>
      </c>
      <c r="G514" s="465" t="s">
        <v>1602</v>
      </c>
      <c r="H514" s="465" t="s">
        <v>1603</v>
      </c>
      <c r="I514" s="468">
        <v>1011.9299926757812</v>
      </c>
      <c r="J514" s="468">
        <v>7</v>
      </c>
      <c r="K514" s="469">
        <v>7083.4999389648437</v>
      </c>
    </row>
    <row r="515" spans="1:11" ht="14.4" customHeight="1" x14ac:dyDescent="0.3">
      <c r="A515" s="463" t="s">
        <v>431</v>
      </c>
      <c r="B515" s="464" t="s">
        <v>432</v>
      </c>
      <c r="C515" s="465" t="s">
        <v>440</v>
      </c>
      <c r="D515" s="466" t="s">
        <v>441</v>
      </c>
      <c r="E515" s="465" t="s">
        <v>816</v>
      </c>
      <c r="F515" s="466" t="s">
        <v>817</v>
      </c>
      <c r="G515" s="465" t="s">
        <v>1604</v>
      </c>
      <c r="H515" s="465" t="s">
        <v>1605</v>
      </c>
      <c r="I515" s="468">
        <v>3811.5</v>
      </c>
      <c r="J515" s="468">
        <v>2</v>
      </c>
      <c r="K515" s="469">
        <v>7623</v>
      </c>
    </row>
    <row r="516" spans="1:11" ht="14.4" customHeight="1" x14ac:dyDescent="0.3">
      <c r="A516" s="463" t="s">
        <v>431</v>
      </c>
      <c r="B516" s="464" t="s">
        <v>432</v>
      </c>
      <c r="C516" s="465" t="s">
        <v>440</v>
      </c>
      <c r="D516" s="466" t="s">
        <v>441</v>
      </c>
      <c r="E516" s="465" t="s">
        <v>816</v>
      </c>
      <c r="F516" s="466" t="s">
        <v>817</v>
      </c>
      <c r="G516" s="465" t="s">
        <v>1606</v>
      </c>
      <c r="H516" s="465" t="s">
        <v>1607</v>
      </c>
      <c r="I516" s="468">
        <v>874.83001708984375</v>
      </c>
      <c r="J516" s="468">
        <v>1</v>
      </c>
      <c r="K516" s="469">
        <v>874.83001708984375</v>
      </c>
    </row>
    <row r="517" spans="1:11" ht="14.4" customHeight="1" x14ac:dyDescent="0.3">
      <c r="A517" s="463" t="s">
        <v>431</v>
      </c>
      <c r="B517" s="464" t="s">
        <v>432</v>
      </c>
      <c r="C517" s="465" t="s">
        <v>440</v>
      </c>
      <c r="D517" s="466" t="s">
        <v>441</v>
      </c>
      <c r="E517" s="465" t="s">
        <v>816</v>
      </c>
      <c r="F517" s="466" t="s">
        <v>817</v>
      </c>
      <c r="G517" s="465" t="s">
        <v>1608</v>
      </c>
      <c r="H517" s="465" t="s">
        <v>1609</v>
      </c>
      <c r="I517" s="468">
        <v>865.1500244140625</v>
      </c>
      <c r="J517" s="468">
        <v>2</v>
      </c>
      <c r="K517" s="469">
        <v>1730.300048828125</v>
      </c>
    </row>
    <row r="518" spans="1:11" ht="14.4" customHeight="1" x14ac:dyDescent="0.3">
      <c r="A518" s="463" t="s">
        <v>431</v>
      </c>
      <c r="B518" s="464" t="s">
        <v>432</v>
      </c>
      <c r="C518" s="465" t="s">
        <v>440</v>
      </c>
      <c r="D518" s="466" t="s">
        <v>441</v>
      </c>
      <c r="E518" s="465" t="s">
        <v>816</v>
      </c>
      <c r="F518" s="466" t="s">
        <v>817</v>
      </c>
      <c r="G518" s="465" t="s">
        <v>1610</v>
      </c>
      <c r="H518" s="465" t="s">
        <v>1611</v>
      </c>
      <c r="I518" s="468">
        <v>865.1500244140625</v>
      </c>
      <c r="J518" s="468">
        <v>1</v>
      </c>
      <c r="K518" s="469">
        <v>865.1500244140625</v>
      </c>
    </row>
    <row r="519" spans="1:11" ht="14.4" customHeight="1" x14ac:dyDescent="0.3">
      <c r="A519" s="463" t="s">
        <v>431</v>
      </c>
      <c r="B519" s="464" t="s">
        <v>432</v>
      </c>
      <c r="C519" s="465" t="s">
        <v>440</v>
      </c>
      <c r="D519" s="466" t="s">
        <v>441</v>
      </c>
      <c r="E519" s="465" t="s">
        <v>816</v>
      </c>
      <c r="F519" s="466" t="s">
        <v>817</v>
      </c>
      <c r="G519" s="465" t="s">
        <v>1612</v>
      </c>
      <c r="H519" s="465" t="s">
        <v>1613</v>
      </c>
      <c r="I519" s="468">
        <v>384.77999877929687</v>
      </c>
      <c r="J519" s="468">
        <v>6</v>
      </c>
      <c r="K519" s="469">
        <v>2308.679931640625</v>
      </c>
    </row>
    <row r="520" spans="1:11" ht="14.4" customHeight="1" x14ac:dyDescent="0.3">
      <c r="A520" s="463" t="s">
        <v>431</v>
      </c>
      <c r="B520" s="464" t="s">
        <v>432</v>
      </c>
      <c r="C520" s="465" t="s">
        <v>440</v>
      </c>
      <c r="D520" s="466" t="s">
        <v>441</v>
      </c>
      <c r="E520" s="465" t="s">
        <v>816</v>
      </c>
      <c r="F520" s="466" t="s">
        <v>817</v>
      </c>
      <c r="G520" s="465" t="s">
        <v>1614</v>
      </c>
      <c r="H520" s="465" t="s">
        <v>1615</v>
      </c>
      <c r="I520" s="468">
        <v>2374.06005859375</v>
      </c>
      <c r="J520" s="468">
        <v>1</v>
      </c>
      <c r="K520" s="469">
        <v>2374.06005859375</v>
      </c>
    </row>
    <row r="521" spans="1:11" ht="14.4" customHeight="1" x14ac:dyDescent="0.3">
      <c r="A521" s="463" t="s">
        <v>431</v>
      </c>
      <c r="B521" s="464" t="s">
        <v>432</v>
      </c>
      <c r="C521" s="465" t="s">
        <v>440</v>
      </c>
      <c r="D521" s="466" t="s">
        <v>441</v>
      </c>
      <c r="E521" s="465" t="s">
        <v>816</v>
      </c>
      <c r="F521" s="466" t="s">
        <v>817</v>
      </c>
      <c r="G521" s="465" t="s">
        <v>1616</v>
      </c>
      <c r="H521" s="465" t="s">
        <v>1617</v>
      </c>
      <c r="I521" s="468">
        <v>1727</v>
      </c>
      <c r="J521" s="468">
        <v>2</v>
      </c>
      <c r="K521" s="469">
        <v>3454</v>
      </c>
    </row>
    <row r="522" spans="1:11" ht="14.4" customHeight="1" x14ac:dyDescent="0.3">
      <c r="A522" s="463" t="s">
        <v>431</v>
      </c>
      <c r="B522" s="464" t="s">
        <v>432</v>
      </c>
      <c r="C522" s="465" t="s">
        <v>440</v>
      </c>
      <c r="D522" s="466" t="s">
        <v>441</v>
      </c>
      <c r="E522" s="465" t="s">
        <v>816</v>
      </c>
      <c r="F522" s="466" t="s">
        <v>817</v>
      </c>
      <c r="G522" s="465" t="s">
        <v>1618</v>
      </c>
      <c r="H522" s="465" t="s">
        <v>1619</v>
      </c>
      <c r="I522" s="468">
        <v>1727</v>
      </c>
      <c r="J522" s="468">
        <v>1</v>
      </c>
      <c r="K522" s="469">
        <v>1727</v>
      </c>
    </row>
    <row r="523" spans="1:11" ht="14.4" customHeight="1" x14ac:dyDescent="0.3">
      <c r="A523" s="463" t="s">
        <v>431</v>
      </c>
      <c r="B523" s="464" t="s">
        <v>432</v>
      </c>
      <c r="C523" s="465" t="s">
        <v>440</v>
      </c>
      <c r="D523" s="466" t="s">
        <v>441</v>
      </c>
      <c r="E523" s="465" t="s">
        <v>816</v>
      </c>
      <c r="F523" s="466" t="s">
        <v>817</v>
      </c>
      <c r="G523" s="465" t="s">
        <v>1620</v>
      </c>
      <c r="H523" s="465" t="s">
        <v>1621</v>
      </c>
      <c r="I523" s="468">
        <v>1727</v>
      </c>
      <c r="J523" s="468">
        <v>1</v>
      </c>
      <c r="K523" s="469">
        <v>1727</v>
      </c>
    </row>
    <row r="524" spans="1:11" ht="14.4" customHeight="1" x14ac:dyDescent="0.3">
      <c r="A524" s="463" t="s">
        <v>431</v>
      </c>
      <c r="B524" s="464" t="s">
        <v>432</v>
      </c>
      <c r="C524" s="465" t="s">
        <v>440</v>
      </c>
      <c r="D524" s="466" t="s">
        <v>441</v>
      </c>
      <c r="E524" s="465" t="s">
        <v>816</v>
      </c>
      <c r="F524" s="466" t="s">
        <v>817</v>
      </c>
      <c r="G524" s="465" t="s">
        <v>1622</v>
      </c>
      <c r="H524" s="465" t="s">
        <v>1623</v>
      </c>
      <c r="I524" s="468">
        <v>1727</v>
      </c>
      <c r="J524" s="468">
        <v>4</v>
      </c>
      <c r="K524" s="469">
        <v>6908</v>
      </c>
    </row>
    <row r="525" spans="1:11" ht="14.4" customHeight="1" x14ac:dyDescent="0.3">
      <c r="A525" s="463" t="s">
        <v>431</v>
      </c>
      <c r="B525" s="464" t="s">
        <v>432</v>
      </c>
      <c r="C525" s="465" t="s">
        <v>440</v>
      </c>
      <c r="D525" s="466" t="s">
        <v>441</v>
      </c>
      <c r="E525" s="465" t="s">
        <v>816</v>
      </c>
      <c r="F525" s="466" t="s">
        <v>817</v>
      </c>
      <c r="G525" s="465" t="s">
        <v>1624</v>
      </c>
      <c r="H525" s="465" t="s">
        <v>1625</v>
      </c>
      <c r="I525" s="468">
        <v>1727</v>
      </c>
      <c r="J525" s="468">
        <v>2</v>
      </c>
      <c r="K525" s="469">
        <v>3454</v>
      </c>
    </row>
    <row r="526" spans="1:11" ht="14.4" customHeight="1" x14ac:dyDescent="0.3">
      <c r="A526" s="463" t="s">
        <v>431</v>
      </c>
      <c r="B526" s="464" t="s">
        <v>432</v>
      </c>
      <c r="C526" s="465" t="s">
        <v>440</v>
      </c>
      <c r="D526" s="466" t="s">
        <v>441</v>
      </c>
      <c r="E526" s="465" t="s">
        <v>816</v>
      </c>
      <c r="F526" s="466" t="s">
        <v>817</v>
      </c>
      <c r="G526" s="465" t="s">
        <v>1626</v>
      </c>
      <c r="H526" s="465" t="s">
        <v>1627</v>
      </c>
      <c r="I526" s="468">
        <v>520.95001220703125</v>
      </c>
      <c r="J526" s="468">
        <v>30</v>
      </c>
      <c r="K526" s="469">
        <v>15628.5400390625</v>
      </c>
    </row>
    <row r="527" spans="1:11" ht="14.4" customHeight="1" x14ac:dyDescent="0.3">
      <c r="A527" s="463" t="s">
        <v>431</v>
      </c>
      <c r="B527" s="464" t="s">
        <v>432</v>
      </c>
      <c r="C527" s="465" t="s">
        <v>440</v>
      </c>
      <c r="D527" s="466" t="s">
        <v>441</v>
      </c>
      <c r="E527" s="465" t="s">
        <v>816</v>
      </c>
      <c r="F527" s="466" t="s">
        <v>817</v>
      </c>
      <c r="G527" s="465" t="s">
        <v>1628</v>
      </c>
      <c r="H527" s="465" t="s">
        <v>1629</v>
      </c>
      <c r="I527" s="468">
        <v>520.95001220703125</v>
      </c>
      <c r="J527" s="468">
        <v>30</v>
      </c>
      <c r="K527" s="469">
        <v>15628.5400390625</v>
      </c>
    </row>
    <row r="528" spans="1:11" ht="14.4" customHeight="1" x14ac:dyDescent="0.3">
      <c r="A528" s="463" t="s">
        <v>431</v>
      </c>
      <c r="B528" s="464" t="s">
        <v>432</v>
      </c>
      <c r="C528" s="465" t="s">
        <v>440</v>
      </c>
      <c r="D528" s="466" t="s">
        <v>441</v>
      </c>
      <c r="E528" s="465" t="s">
        <v>816</v>
      </c>
      <c r="F528" s="466" t="s">
        <v>817</v>
      </c>
      <c r="G528" s="465" t="s">
        <v>1630</v>
      </c>
      <c r="H528" s="465" t="s">
        <v>1631</v>
      </c>
      <c r="I528" s="468">
        <v>598</v>
      </c>
      <c r="J528" s="468">
        <v>5</v>
      </c>
      <c r="K528" s="469">
        <v>2990</v>
      </c>
    </row>
    <row r="529" spans="1:11" ht="14.4" customHeight="1" x14ac:dyDescent="0.3">
      <c r="A529" s="463" t="s">
        <v>431</v>
      </c>
      <c r="B529" s="464" t="s">
        <v>432</v>
      </c>
      <c r="C529" s="465" t="s">
        <v>440</v>
      </c>
      <c r="D529" s="466" t="s">
        <v>441</v>
      </c>
      <c r="E529" s="465" t="s">
        <v>816</v>
      </c>
      <c r="F529" s="466" t="s">
        <v>817</v>
      </c>
      <c r="G529" s="465" t="s">
        <v>1632</v>
      </c>
      <c r="H529" s="465" t="s">
        <v>1633</v>
      </c>
      <c r="I529" s="468">
        <v>598</v>
      </c>
      <c r="J529" s="468">
        <v>5</v>
      </c>
      <c r="K529" s="469">
        <v>2990</v>
      </c>
    </row>
    <row r="530" spans="1:11" ht="14.4" customHeight="1" x14ac:dyDescent="0.3">
      <c r="A530" s="463" t="s">
        <v>431</v>
      </c>
      <c r="B530" s="464" t="s">
        <v>432</v>
      </c>
      <c r="C530" s="465" t="s">
        <v>440</v>
      </c>
      <c r="D530" s="466" t="s">
        <v>441</v>
      </c>
      <c r="E530" s="465" t="s">
        <v>816</v>
      </c>
      <c r="F530" s="466" t="s">
        <v>817</v>
      </c>
      <c r="G530" s="465" t="s">
        <v>1634</v>
      </c>
      <c r="H530" s="465" t="s">
        <v>1635</v>
      </c>
      <c r="I530" s="468">
        <v>2003.5</v>
      </c>
      <c r="J530" s="468">
        <v>2</v>
      </c>
      <c r="K530" s="469">
        <v>4007</v>
      </c>
    </row>
    <row r="531" spans="1:11" ht="14.4" customHeight="1" x14ac:dyDescent="0.3">
      <c r="A531" s="463" t="s">
        <v>431</v>
      </c>
      <c r="B531" s="464" t="s">
        <v>432</v>
      </c>
      <c r="C531" s="465" t="s">
        <v>440</v>
      </c>
      <c r="D531" s="466" t="s">
        <v>441</v>
      </c>
      <c r="E531" s="465" t="s">
        <v>816</v>
      </c>
      <c r="F531" s="466" t="s">
        <v>817</v>
      </c>
      <c r="G531" s="465" t="s">
        <v>1636</v>
      </c>
      <c r="H531" s="465" t="s">
        <v>1637</v>
      </c>
      <c r="I531" s="468">
        <v>1955</v>
      </c>
      <c r="J531" s="468">
        <v>1</v>
      </c>
      <c r="K531" s="469">
        <v>1955</v>
      </c>
    </row>
    <row r="532" spans="1:11" ht="14.4" customHeight="1" x14ac:dyDescent="0.3">
      <c r="A532" s="463" t="s">
        <v>431</v>
      </c>
      <c r="B532" s="464" t="s">
        <v>432</v>
      </c>
      <c r="C532" s="465" t="s">
        <v>440</v>
      </c>
      <c r="D532" s="466" t="s">
        <v>441</v>
      </c>
      <c r="E532" s="465" t="s">
        <v>816</v>
      </c>
      <c r="F532" s="466" t="s">
        <v>817</v>
      </c>
      <c r="G532" s="465" t="s">
        <v>1638</v>
      </c>
      <c r="H532" s="465" t="s">
        <v>1639</v>
      </c>
      <c r="I532" s="468">
        <v>647.3499755859375</v>
      </c>
      <c r="J532" s="468">
        <v>8</v>
      </c>
      <c r="K532" s="469">
        <v>5178.7998046875</v>
      </c>
    </row>
    <row r="533" spans="1:11" ht="14.4" customHeight="1" x14ac:dyDescent="0.3">
      <c r="A533" s="463" t="s">
        <v>431</v>
      </c>
      <c r="B533" s="464" t="s">
        <v>432</v>
      </c>
      <c r="C533" s="465" t="s">
        <v>440</v>
      </c>
      <c r="D533" s="466" t="s">
        <v>441</v>
      </c>
      <c r="E533" s="465" t="s">
        <v>816</v>
      </c>
      <c r="F533" s="466" t="s">
        <v>817</v>
      </c>
      <c r="G533" s="465" t="s">
        <v>1640</v>
      </c>
      <c r="H533" s="465" t="s">
        <v>1641</v>
      </c>
      <c r="I533" s="468">
        <v>598.95001220703125</v>
      </c>
      <c r="J533" s="468">
        <v>12</v>
      </c>
      <c r="K533" s="469">
        <v>7187.4000854492187</v>
      </c>
    </row>
    <row r="534" spans="1:11" ht="14.4" customHeight="1" x14ac:dyDescent="0.3">
      <c r="A534" s="463" t="s">
        <v>431</v>
      </c>
      <c r="B534" s="464" t="s">
        <v>432</v>
      </c>
      <c r="C534" s="465" t="s">
        <v>440</v>
      </c>
      <c r="D534" s="466" t="s">
        <v>441</v>
      </c>
      <c r="E534" s="465" t="s">
        <v>816</v>
      </c>
      <c r="F534" s="466" t="s">
        <v>817</v>
      </c>
      <c r="G534" s="465" t="s">
        <v>1642</v>
      </c>
      <c r="H534" s="465" t="s">
        <v>1643</v>
      </c>
      <c r="I534" s="468">
        <v>515.46002197265625</v>
      </c>
      <c r="J534" s="468">
        <v>3</v>
      </c>
      <c r="K534" s="469">
        <v>1546.3800048828125</v>
      </c>
    </row>
    <row r="535" spans="1:11" ht="14.4" customHeight="1" x14ac:dyDescent="0.3">
      <c r="A535" s="463" t="s">
        <v>431</v>
      </c>
      <c r="B535" s="464" t="s">
        <v>432</v>
      </c>
      <c r="C535" s="465" t="s">
        <v>440</v>
      </c>
      <c r="D535" s="466" t="s">
        <v>441</v>
      </c>
      <c r="E535" s="465" t="s">
        <v>816</v>
      </c>
      <c r="F535" s="466" t="s">
        <v>817</v>
      </c>
      <c r="G535" s="465" t="s">
        <v>1644</v>
      </c>
      <c r="H535" s="465" t="s">
        <v>1645</v>
      </c>
      <c r="I535" s="468">
        <v>460</v>
      </c>
      <c r="J535" s="468">
        <v>3</v>
      </c>
      <c r="K535" s="469">
        <v>1380</v>
      </c>
    </row>
    <row r="536" spans="1:11" ht="14.4" customHeight="1" x14ac:dyDescent="0.3">
      <c r="A536" s="463" t="s">
        <v>431</v>
      </c>
      <c r="B536" s="464" t="s">
        <v>432</v>
      </c>
      <c r="C536" s="465" t="s">
        <v>440</v>
      </c>
      <c r="D536" s="466" t="s">
        <v>441</v>
      </c>
      <c r="E536" s="465" t="s">
        <v>816</v>
      </c>
      <c r="F536" s="466" t="s">
        <v>817</v>
      </c>
      <c r="G536" s="465" t="s">
        <v>1646</v>
      </c>
      <c r="H536" s="465" t="s">
        <v>1647</v>
      </c>
      <c r="I536" s="468">
        <v>767.02667236328125</v>
      </c>
      <c r="J536" s="468">
        <v>10</v>
      </c>
      <c r="K536" s="469">
        <v>7670.239990234375</v>
      </c>
    </row>
    <row r="537" spans="1:11" ht="14.4" customHeight="1" x14ac:dyDescent="0.3">
      <c r="A537" s="463" t="s">
        <v>431</v>
      </c>
      <c r="B537" s="464" t="s">
        <v>432</v>
      </c>
      <c r="C537" s="465" t="s">
        <v>440</v>
      </c>
      <c r="D537" s="466" t="s">
        <v>441</v>
      </c>
      <c r="E537" s="465" t="s">
        <v>816</v>
      </c>
      <c r="F537" s="466" t="s">
        <v>817</v>
      </c>
      <c r="G537" s="465" t="s">
        <v>1648</v>
      </c>
      <c r="H537" s="465" t="s">
        <v>1649</v>
      </c>
      <c r="I537" s="468">
        <v>857</v>
      </c>
      <c r="J537" s="468">
        <v>1</v>
      </c>
      <c r="K537" s="469">
        <v>857</v>
      </c>
    </row>
    <row r="538" spans="1:11" ht="14.4" customHeight="1" x14ac:dyDescent="0.3">
      <c r="A538" s="463" t="s">
        <v>431</v>
      </c>
      <c r="B538" s="464" t="s">
        <v>432</v>
      </c>
      <c r="C538" s="465" t="s">
        <v>440</v>
      </c>
      <c r="D538" s="466" t="s">
        <v>441</v>
      </c>
      <c r="E538" s="465" t="s">
        <v>816</v>
      </c>
      <c r="F538" s="466" t="s">
        <v>817</v>
      </c>
      <c r="G538" s="465" t="s">
        <v>1650</v>
      </c>
      <c r="H538" s="465" t="s">
        <v>1651</v>
      </c>
      <c r="I538" s="468">
        <v>120</v>
      </c>
      <c r="J538" s="468">
        <v>5</v>
      </c>
      <c r="K538" s="469">
        <v>600</v>
      </c>
    </row>
    <row r="539" spans="1:11" ht="14.4" customHeight="1" x14ac:dyDescent="0.3">
      <c r="A539" s="463" t="s">
        <v>431</v>
      </c>
      <c r="B539" s="464" t="s">
        <v>432</v>
      </c>
      <c r="C539" s="465" t="s">
        <v>440</v>
      </c>
      <c r="D539" s="466" t="s">
        <v>441</v>
      </c>
      <c r="E539" s="465" t="s">
        <v>816</v>
      </c>
      <c r="F539" s="466" t="s">
        <v>817</v>
      </c>
      <c r="G539" s="465" t="s">
        <v>1652</v>
      </c>
      <c r="H539" s="465" t="s">
        <v>1653</v>
      </c>
      <c r="I539" s="468">
        <v>290.3599853515625</v>
      </c>
      <c r="J539" s="468">
        <v>1</v>
      </c>
      <c r="K539" s="469">
        <v>290.3599853515625</v>
      </c>
    </row>
    <row r="540" spans="1:11" ht="14.4" customHeight="1" x14ac:dyDescent="0.3">
      <c r="A540" s="463" t="s">
        <v>431</v>
      </c>
      <c r="B540" s="464" t="s">
        <v>432</v>
      </c>
      <c r="C540" s="465" t="s">
        <v>440</v>
      </c>
      <c r="D540" s="466" t="s">
        <v>441</v>
      </c>
      <c r="E540" s="465" t="s">
        <v>816</v>
      </c>
      <c r="F540" s="466" t="s">
        <v>817</v>
      </c>
      <c r="G540" s="465" t="s">
        <v>1654</v>
      </c>
      <c r="H540" s="465" t="s">
        <v>1655</v>
      </c>
      <c r="I540" s="468">
        <v>523.02127075195312</v>
      </c>
      <c r="J540" s="468">
        <v>13</v>
      </c>
      <c r="K540" s="469">
        <v>6799.2900390625</v>
      </c>
    </row>
    <row r="541" spans="1:11" ht="14.4" customHeight="1" x14ac:dyDescent="0.3">
      <c r="A541" s="463" t="s">
        <v>431</v>
      </c>
      <c r="B541" s="464" t="s">
        <v>432</v>
      </c>
      <c r="C541" s="465" t="s">
        <v>440</v>
      </c>
      <c r="D541" s="466" t="s">
        <v>441</v>
      </c>
      <c r="E541" s="465" t="s">
        <v>816</v>
      </c>
      <c r="F541" s="466" t="s">
        <v>817</v>
      </c>
      <c r="G541" s="465" t="s">
        <v>1656</v>
      </c>
      <c r="H541" s="465" t="s">
        <v>1657</v>
      </c>
      <c r="I541" s="468">
        <v>992.20001220703125</v>
      </c>
      <c r="J541" s="468">
        <v>4</v>
      </c>
      <c r="K541" s="469">
        <v>3968.800048828125</v>
      </c>
    </row>
    <row r="542" spans="1:11" ht="14.4" customHeight="1" x14ac:dyDescent="0.3">
      <c r="A542" s="463" t="s">
        <v>431</v>
      </c>
      <c r="B542" s="464" t="s">
        <v>432</v>
      </c>
      <c r="C542" s="465" t="s">
        <v>440</v>
      </c>
      <c r="D542" s="466" t="s">
        <v>441</v>
      </c>
      <c r="E542" s="465" t="s">
        <v>816</v>
      </c>
      <c r="F542" s="466" t="s">
        <v>817</v>
      </c>
      <c r="G542" s="465" t="s">
        <v>1658</v>
      </c>
      <c r="H542" s="465" t="s">
        <v>1659</v>
      </c>
      <c r="I542" s="468">
        <v>1666.1700439453125</v>
      </c>
      <c r="J542" s="468">
        <v>2</v>
      </c>
      <c r="K542" s="469">
        <v>3332.340087890625</v>
      </c>
    </row>
    <row r="543" spans="1:11" ht="14.4" customHeight="1" x14ac:dyDescent="0.3">
      <c r="A543" s="463" t="s">
        <v>431</v>
      </c>
      <c r="B543" s="464" t="s">
        <v>432</v>
      </c>
      <c r="C543" s="465" t="s">
        <v>440</v>
      </c>
      <c r="D543" s="466" t="s">
        <v>441</v>
      </c>
      <c r="E543" s="465" t="s">
        <v>816</v>
      </c>
      <c r="F543" s="466" t="s">
        <v>817</v>
      </c>
      <c r="G543" s="465" t="s">
        <v>1660</v>
      </c>
      <c r="H543" s="465" t="s">
        <v>1661</v>
      </c>
      <c r="I543" s="468">
        <v>1908.9000244140625</v>
      </c>
      <c r="J543" s="468">
        <v>2</v>
      </c>
      <c r="K543" s="469">
        <v>3817.7900390625</v>
      </c>
    </row>
    <row r="544" spans="1:11" ht="14.4" customHeight="1" x14ac:dyDescent="0.3">
      <c r="A544" s="463" t="s">
        <v>431</v>
      </c>
      <c r="B544" s="464" t="s">
        <v>432</v>
      </c>
      <c r="C544" s="465" t="s">
        <v>440</v>
      </c>
      <c r="D544" s="466" t="s">
        <v>441</v>
      </c>
      <c r="E544" s="465" t="s">
        <v>816</v>
      </c>
      <c r="F544" s="466" t="s">
        <v>817</v>
      </c>
      <c r="G544" s="465" t="s">
        <v>1662</v>
      </c>
      <c r="H544" s="465" t="s">
        <v>1663</v>
      </c>
      <c r="I544" s="468">
        <v>279.29998779296875</v>
      </c>
      <c r="J544" s="468">
        <v>11</v>
      </c>
      <c r="K544" s="469">
        <v>3072.2999267578125</v>
      </c>
    </row>
    <row r="545" spans="1:11" ht="14.4" customHeight="1" x14ac:dyDescent="0.3">
      <c r="A545" s="463" t="s">
        <v>431</v>
      </c>
      <c r="B545" s="464" t="s">
        <v>432</v>
      </c>
      <c r="C545" s="465" t="s">
        <v>440</v>
      </c>
      <c r="D545" s="466" t="s">
        <v>441</v>
      </c>
      <c r="E545" s="465" t="s">
        <v>816</v>
      </c>
      <c r="F545" s="466" t="s">
        <v>817</v>
      </c>
      <c r="G545" s="465" t="s">
        <v>1664</v>
      </c>
      <c r="H545" s="465" t="s">
        <v>1665</v>
      </c>
      <c r="I545" s="468">
        <v>932.2</v>
      </c>
      <c r="J545" s="468">
        <v>39</v>
      </c>
      <c r="K545" s="469">
        <v>31860</v>
      </c>
    </row>
    <row r="546" spans="1:11" ht="14.4" customHeight="1" x14ac:dyDescent="0.3">
      <c r="A546" s="463" t="s">
        <v>431</v>
      </c>
      <c r="B546" s="464" t="s">
        <v>432</v>
      </c>
      <c r="C546" s="465" t="s">
        <v>440</v>
      </c>
      <c r="D546" s="466" t="s">
        <v>441</v>
      </c>
      <c r="E546" s="465" t="s">
        <v>816</v>
      </c>
      <c r="F546" s="466" t="s">
        <v>817</v>
      </c>
      <c r="G546" s="465" t="s">
        <v>1666</v>
      </c>
      <c r="H546" s="465" t="s">
        <v>1667</v>
      </c>
      <c r="I546" s="468">
        <v>2326</v>
      </c>
      <c r="J546" s="468">
        <v>1</v>
      </c>
      <c r="K546" s="469">
        <v>2326</v>
      </c>
    </row>
    <row r="547" spans="1:11" ht="14.4" customHeight="1" x14ac:dyDescent="0.3">
      <c r="A547" s="463" t="s">
        <v>431</v>
      </c>
      <c r="B547" s="464" t="s">
        <v>432</v>
      </c>
      <c r="C547" s="465" t="s">
        <v>440</v>
      </c>
      <c r="D547" s="466" t="s">
        <v>441</v>
      </c>
      <c r="E547" s="465" t="s">
        <v>816</v>
      </c>
      <c r="F547" s="466" t="s">
        <v>817</v>
      </c>
      <c r="G547" s="465" t="s">
        <v>1668</v>
      </c>
      <c r="H547" s="465" t="s">
        <v>1669</v>
      </c>
      <c r="I547" s="468">
        <v>138</v>
      </c>
      <c r="J547" s="468">
        <v>315</v>
      </c>
      <c r="K547" s="469">
        <v>43470</v>
      </c>
    </row>
    <row r="548" spans="1:11" ht="14.4" customHeight="1" thickBot="1" x14ac:dyDescent="0.35">
      <c r="A548" s="470" t="s">
        <v>431</v>
      </c>
      <c r="B548" s="471" t="s">
        <v>432</v>
      </c>
      <c r="C548" s="472" t="s">
        <v>440</v>
      </c>
      <c r="D548" s="473" t="s">
        <v>441</v>
      </c>
      <c r="E548" s="472" t="s">
        <v>816</v>
      </c>
      <c r="F548" s="473" t="s">
        <v>817</v>
      </c>
      <c r="G548" s="472" t="s">
        <v>1670</v>
      </c>
      <c r="H548" s="472" t="s">
        <v>1671</v>
      </c>
      <c r="I548" s="475">
        <v>138</v>
      </c>
      <c r="J548" s="475">
        <v>220</v>
      </c>
      <c r="K548" s="476">
        <v>30360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2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06" customWidth="1"/>
    <col min="18" max="18" width="7.33203125" style="251" customWidth="1"/>
    <col min="19" max="19" width="8" style="206" customWidth="1"/>
    <col min="21" max="21" width="11.21875" bestFit="1" customWidth="1"/>
  </cols>
  <sheetData>
    <row r="1" spans="1:19" ht="18.600000000000001" thickBot="1" x14ac:dyDescent="0.4">
      <c r="A1" s="359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" thickBot="1" x14ac:dyDescent="0.35">
      <c r="A2" s="207" t="s">
        <v>243</v>
      </c>
      <c r="B2" s="208"/>
    </row>
    <row r="3" spans="1:19" x14ac:dyDescent="0.3">
      <c r="A3" s="387" t="s">
        <v>163</v>
      </c>
      <c r="B3" s="388"/>
      <c r="C3" s="389" t="s">
        <v>152</v>
      </c>
      <c r="D3" s="390"/>
      <c r="E3" s="390"/>
      <c r="F3" s="391"/>
      <c r="G3" s="392" t="s">
        <v>153</v>
      </c>
      <c r="H3" s="393"/>
      <c r="I3" s="393"/>
      <c r="J3" s="394"/>
      <c r="K3" s="395" t="s">
        <v>162</v>
      </c>
      <c r="L3" s="396"/>
      <c r="M3" s="396"/>
      <c r="N3" s="396"/>
      <c r="O3" s="397"/>
      <c r="P3" s="393" t="s">
        <v>240</v>
      </c>
      <c r="Q3" s="393"/>
      <c r="R3" s="393"/>
      <c r="S3" s="394"/>
    </row>
    <row r="4" spans="1:19" ht="15" thickBot="1" x14ac:dyDescent="0.35">
      <c r="A4" s="381">
        <v>2017</v>
      </c>
      <c r="B4" s="382"/>
      <c r="C4" s="383" t="s">
        <v>239</v>
      </c>
      <c r="D4" s="385" t="s">
        <v>91</v>
      </c>
      <c r="E4" s="385" t="s">
        <v>61</v>
      </c>
      <c r="F4" s="371" t="s">
        <v>54</v>
      </c>
      <c r="G4" s="375" t="s">
        <v>154</v>
      </c>
      <c r="H4" s="377" t="s">
        <v>158</v>
      </c>
      <c r="I4" s="377" t="s">
        <v>238</v>
      </c>
      <c r="J4" s="379" t="s">
        <v>155</v>
      </c>
      <c r="K4" s="368" t="s">
        <v>237</v>
      </c>
      <c r="L4" s="369"/>
      <c r="M4" s="369"/>
      <c r="N4" s="370"/>
      <c r="O4" s="371" t="s">
        <v>236</v>
      </c>
      <c r="P4" s="360" t="s">
        <v>235</v>
      </c>
      <c r="Q4" s="360" t="s">
        <v>165</v>
      </c>
      <c r="R4" s="362" t="s">
        <v>61</v>
      </c>
      <c r="S4" s="364" t="s">
        <v>164</v>
      </c>
    </row>
    <row r="5" spans="1:19" s="286" customFormat="1" ht="19.2" customHeight="1" x14ac:dyDescent="0.3">
      <c r="A5" s="366" t="s">
        <v>234</v>
      </c>
      <c r="B5" s="367"/>
      <c r="C5" s="384"/>
      <c r="D5" s="386"/>
      <c r="E5" s="386"/>
      <c r="F5" s="372"/>
      <c r="G5" s="376"/>
      <c r="H5" s="378"/>
      <c r="I5" s="378"/>
      <c r="J5" s="380"/>
      <c r="K5" s="289" t="s">
        <v>156</v>
      </c>
      <c r="L5" s="288" t="s">
        <v>157</v>
      </c>
      <c r="M5" s="288" t="s">
        <v>233</v>
      </c>
      <c r="N5" s="287" t="s">
        <v>3</v>
      </c>
      <c r="O5" s="372"/>
      <c r="P5" s="361"/>
      <c r="Q5" s="361"/>
      <c r="R5" s="363"/>
      <c r="S5" s="365"/>
    </row>
    <row r="6" spans="1:19" ht="15" thickBot="1" x14ac:dyDescent="0.35">
      <c r="A6" s="373" t="s">
        <v>151</v>
      </c>
      <c r="B6" s="374"/>
      <c r="C6" s="285">
        <f ca="1">SUM(Tabulka[01 uv_sk])/2</f>
        <v>53.638888888888893</v>
      </c>
      <c r="D6" s="283"/>
      <c r="E6" s="283"/>
      <c r="F6" s="282"/>
      <c r="G6" s="284">
        <f ca="1">SUM(Tabulka[05 h_vram])/2</f>
        <v>71532.799999999988</v>
      </c>
      <c r="H6" s="283">
        <f ca="1">SUM(Tabulka[06 h_naduv])/2</f>
        <v>0</v>
      </c>
      <c r="I6" s="283">
        <f ca="1">SUM(Tabulka[07 h_nadzk])/2</f>
        <v>0</v>
      </c>
      <c r="J6" s="282">
        <f ca="1">SUM(Tabulka[08 h_oon])/2</f>
        <v>971.5</v>
      </c>
      <c r="K6" s="284">
        <f ca="1">SUM(Tabulka[09 m_kl])/2</f>
        <v>0</v>
      </c>
      <c r="L6" s="283">
        <f ca="1">SUM(Tabulka[10 m_gr])/2</f>
        <v>0</v>
      </c>
      <c r="M6" s="283">
        <f ca="1">SUM(Tabulka[11 m_jo])/2</f>
        <v>911157</v>
      </c>
      <c r="N6" s="283">
        <f ca="1">SUM(Tabulka[12 m_oc])/2</f>
        <v>911157</v>
      </c>
      <c r="O6" s="282">
        <f ca="1">SUM(Tabulka[13 m_sk])/2</f>
        <v>17092159</v>
      </c>
      <c r="P6" s="281">
        <f ca="1">SUM(Tabulka[14_vzsk])/2</f>
        <v>76439.98</v>
      </c>
      <c r="Q6" s="281">
        <f ca="1">SUM(Tabulka[15_vzpl])/2</f>
        <v>77252.375305825306</v>
      </c>
      <c r="R6" s="280">
        <f ca="1">IF(Q6=0,0,P6/Q6)</f>
        <v>0.98948387926443404</v>
      </c>
      <c r="S6" s="279">
        <f ca="1">Q6-P6</f>
        <v>812.39530582531006</v>
      </c>
    </row>
    <row r="7" spans="1:19" hidden="1" x14ac:dyDescent="0.3">
      <c r="A7" s="278" t="s">
        <v>232</v>
      </c>
      <c r="B7" s="277" t="s">
        <v>231</v>
      </c>
      <c r="C7" s="276" t="s">
        <v>230</v>
      </c>
      <c r="D7" s="275" t="s">
        <v>229</v>
      </c>
      <c r="E7" s="274" t="s">
        <v>228</v>
      </c>
      <c r="F7" s="273" t="s">
        <v>227</v>
      </c>
      <c r="G7" s="272" t="s">
        <v>226</v>
      </c>
      <c r="H7" s="270" t="s">
        <v>225</v>
      </c>
      <c r="I7" s="270" t="s">
        <v>224</v>
      </c>
      <c r="J7" s="269" t="s">
        <v>223</v>
      </c>
      <c r="K7" s="271" t="s">
        <v>222</v>
      </c>
      <c r="L7" s="270" t="s">
        <v>221</v>
      </c>
      <c r="M7" s="270" t="s">
        <v>220</v>
      </c>
      <c r="N7" s="269" t="s">
        <v>219</v>
      </c>
      <c r="O7" s="268" t="s">
        <v>218</v>
      </c>
      <c r="P7" s="267" t="s">
        <v>217</v>
      </c>
      <c r="Q7" s="266" t="s">
        <v>216</v>
      </c>
      <c r="R7" s="265" t="s">
        <v>215</v>
      </c>
      <c r="S7" s="264" t="s">
        <v>214</v>
      </c>
    </row>
    <row r="8" spans="1:19" x14ac:dyDescent="0.3">
      <c r="A8" s="261" t="s">
        <v>213</v>
      </c>
      <c r="B8" s="260"/>
      <c r="C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10.78888888888889</v>
      </c>
      <c r="D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14945.9</v>
      </c>
      <c r="H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603.5</v>
      </c>
      <c r="K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351097</v>
      </c>
      <c r="N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351097</v>
      </c>
      <c r="O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5339015</v>
      </c>
      <c r="P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6250</v>
      </c>
      <c r="Q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32252.375305825306</v>
      </c>
      <c r="R8" s="263">
        <f ca="1">IF(Tabulka[[#This Row],[15_vzpl]]=0,"",Tabulka[[#This Row],[14_vzsk]]/Tabulka[[#This Row],[15_vzpl]])</f>
        <v>0.19378417684700414</v>
      </c>
      <c r="S8" s="262">
        <f ca="1">IF(Tabulka[[#This Row],[15_vzpl]]-Tabulka[[#This Row],[14_vzsk]]=0,"",Tabulka[[#This Row],[15_vzpl]]-Tabulka[[#This Row],[14_vzsk]])</f>
        <v>26002.375305825306</v>
      </c>
    </row>
    <row r="9" spans="1:19" x14ac:dyDescent="0.3">
      <c r="A9" s="261">
        <v>99</v>
      </c>
      <c r="B9" s="260" t="s">
        <v>1685</v>
      </c>
      <c r="C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6250</v>
      </c>
      <c r="Q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32252.375305825306</v>
      </c>
      <c r="R9" s="263">
        <f ca="1">IF(Tabulka[[#This Row],[15_vzpl]]=0,"",Tabulka[[#This Row],[14_vzsk]]/Tabulka[[#This Row],[15_vzpl]])</f>
        <v>0.19378417684700414</v>
      </c>
      <c r="S9" s="262">
        <f ca="1">IF(Tabulka[[#This Row],[15_vzpl]]-Tabulka[[#This Row],[14_vzsk]]=0,"",Tabulka[[#This Row],[15_vzpl]]-Tabulka[[#This Row],[14_vzsk]])</f>
        <v>26002.375305825306</v>
      </c>
    </row>
    <row r="10" spans="1:19" x14ac:dyDescent="0.3">
      <c r="A10" s="261">
        <v>102</v>
      </c>
      <c r="B10" s="260" t="s">
        <v>1686</v>
      </c>
      <c r="C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4.1722222222222216</v>
      </c>
      <c r="D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5672.1</v>
      </c>
      <c r="H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603.5</v>
      </c>
      <c r="K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77192</v>
      </c>
      <c r="N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77192</v>
      </c>
      <c r="O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1361511</v>
      </c>
      <c r="P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3" t="str">
        <f ca="1">IF(Tabulka[[#This Row],[15_vzpl]]=0,"",Tabulka[[#This Row],[14_vzsk]]/Tabulka[[#This Row],[15_vzpl]])</f>
        <v/>
      </c>
      <c r="S10" s="262" t="str">
        <f ca="1">IF(Tabulka[[#This Row],[15_vzpl]]-Tabulka[[#This Row],[14_vzsk]]=0,"",Tabulka[[#This Row],[15_vzpl]]-Tabulka[[#This Row],[14_vzsk]])</f>
        <v/>
      </c>
    </row>
    <row r="11" spans="1:19" x14ac:dyDescent="0.3">
      <c r="A11" s="261">
        <v>103</v>
      </c>
      <c r="B11" s="260" t="s">
        <v>1687</v>
      </c>
      <c r="C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6.6166666666666663</v>
      </c>
      <c r="D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9273.7999999999993</v>
      </c>
      <c r="H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273905</v>
      </c>
      <c r="N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273905</v>
      </c>
      <c r="O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3977504</v>
      </c>
      <c r="P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3" t="str">
        <f ca="1">IF(Tabulka[[#This Row],[15_vzpl]]=0,"",Tabulka[[#This Row],[14_vzsk]]/Tabulka[[#This Row],[15_vzpl]])</f>
        <v/>
      </c>
      <c r="S11" s="262" t="str">
        <f ca="1">IF(Tabulka[[#This Row],[15_vzpl]]-Tabulka[[#This Row],[14_vzsk]]=0,"",Tabulka[[#This Row],[15_vzpl]]-Tabulka[[#This Row],[14_vzsk]])</f>
        <v/>
      </c>
    </row>
    <row r="12" spans="1:19" x14ac:dyDescent="0.3">
      <c r="A12" s="261" t="s">
        <v>1673</v>
      </c>
      <c r="B12" s="260"/>
      <c r="C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40.9</v>
      </c>
      <c r="D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53985.5</v>
      </c>
      <c r="H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543208</v>
      </c>
      <c r="N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543208</v>
      </c>
      <c r="O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11393516</v>
      </c>
      <c r="P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70189.98</v>
      </c>
      <c r="Q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45000</v>
      </c>
      <c r="R12" s="263">
        <f ca="1">IF(Tabulka[[#This Row],[15_vzpl]]=0,"",Tabulka[[#This Row],[14_vzsk]]/Tabulka[[#This Row],[15_vzpl]])</f>
        <v>1.5597773333333333</v>
      </c>
      <c r="S12" s="262">
        <f ca="1">IF(Tabulka[[#This Row],[15_vzpl]]-Tabulka[[#This Row],[14_vzsk]]=0,"",Tabulka[[#This Row],[15_vzpl]]-Tabulka[[#This Row],[14_vzsk]])</f>
        <v>-25189.979999999996</v>
      </c>
    </row>
    <row r="13" spans="1:19" x14ac:dyDescent="0.3">
      <c r="A13" s="261">
        <v>302</v>
      </c>
      <c r="B13" s="260" t="s">
        <v>1688</v>
      </c>
      <c r="C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0.35555555555555551</v>
      </c>
      <c r="D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</v>
      </c>
      <c r="H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78954</v>
      </c>
      <c r="P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63" t="str">
        <f ca="1">IF(Tabulka[[#This Row],[15_vzpl]]=0,"",Tabulka[[#This Row],[14_vzsk]]/Tabulka[[#This Row],[15_vzpl]])</f>
        <v/>
      </c>
      <c r="S13" s="262" t="str">
        <f ca="1">IF(Tabulka[[#This Row],[15_vzpl]]-Tabulka[[#This Row],[14_vzsk]]=0,"",Tabulka[[#This Row],[15_vzpl]]-Tabulka[[#This Row],[14_vzsk]])</f>
        <v/>
      </c>
    </row>
    <row r="14" spans="1:19" x14ac:dyDescent="0.3">
      <c r="A14" s="261">
        <v>303</v>
      </c>
      <c r="B14" s="260" t="s">
        <v>1689</v>
      </c>
      <c r="C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20.644444444444442</v>
      </c>
      <c r="D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27105.5</v>
      </c>
      <c r="H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266756</v>
      </c>
      <c r="N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266756</v>
      </c>
      <c r="O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5643053</v>
      </c>
      <c r="P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70189.98</v>
      </c>
      <c r="Q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45000</v>
      </c>
      <c r="R14" s="263">
        <f ca="1">IF(Tabulka[[#This Row],[15_vzpl]]=0,"",Tabulka[[#This Row],[14_vzsk]]/Tabulka[[#This Row],[15_vzpl]])</f>
        <v>1.5597773333333333</v>
      </c>
      <c r="S14" s="262">
        <f ca="1">IF(Tabulka[[#This Row],[15_vzpl]]-Tabulka[[#This Row],[14_vzsk]]=0,"",Tabulka[[#This Row],[15_vzpl]]-Tabulka[[#This Row],[14_vzsk]])</f>
        <v>-25189.979999999996</v>
      </c>
    </row>
    <row r="15" spans="1:19" x14ac:dyDescent="0.3">
      <c r="A15" s="261">
        <v>304</v>
      </c>
      <c r="B15" s="260" t="s">
        <v>1690</v>
      </c>
      <c r="C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6.8999999999999995</v>
      </c>
      <c r="D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8929.5999999999985</v>
      </c>
      <c r="H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125334</v>
      </c>
      <c r="N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125334</v>
      </c>
      <c r="O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2328696</v>
      </c>
      <c r="P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3" t="str">
        <f ca="1">IF(Tabulka[[#This Row],[15_vzpl]]=0,"",Tabulka[[#This Row],[14_vzsk]]/Tabulka[[#This Row],[15_vzpl]])</f>
        <v/>
      </c>
      <c r="S15" s="262" t="str">
        <f ca="1">IF(Tabulka[[#This Row],[15_vzpl]]-Tabulka[[#This Row],[14_vzsk]]=0,"",Tabulka[[#This Row],[15_vzpl]]-Tabulka[[#This Row],[14_vzsk]])</f>
        <v/>
      </c>
    </row>
    <row r="16" spans="1:19" x14ac:dyDescent="0.3">
      <c r="A16" s="261">
        <v>416</v>
      </c>
      <c r="B16" s="260" t="s">
        <v>1691</v>
      </c>
      <c r="C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</v>
      </c>
      <c r="D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17430.400000000001</v>
      </c>
      <c r="H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151118</v>
      </c>
      <c r="N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151118</v>
      </c>
      <c r="O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3342813</v>
      </c>
      <c r="P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3" t="str">
        <f ca="1">IF(Tabulka[[#This Row],[15_vzpl]]=0,"",Tabulka[[#This Row],[14_vzsk]]/Tabulka[[#This Row],[15_vzpl]])</f>
        <v/>
      </c>
      <c r="S16" s="262" t="str">
        <f ca="1">IF(Tabulka[[#This Row],[15_vzpl]]-Tabulka[[#This Row],[14_vzsk]]=0,"",Tabulka[[#This Row],[15_vzpl]]-Tabulka[[#This Row],[14_vzsk]])</f>
        <v/>
      </c>
    </row>
    <row r="17" spans="1:19" x14ac:dyDescent="0.3">
      <c r="A17" s="261" t="s">
        <v>1674</v>
      </c>
      <c r="B17" s="260"/>
      <c r="C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1.9499999999999997</v>
      </c>
      <c r="D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2601.4</v>
      </c>
      <c r="H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</v>
      </c>
      <c r="K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16852</v>
      </c>
      <c r="N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16852</v>
      </c>
      <c r="O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359628</v>
      </c>
      <c r="P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3" t="str">
        <f ca="1">IF(Tabulka[[#This Row],[15_vzpl]]=0,"",Tabulka[[#This Row],[14_vzsk]]/Tabulka[[#This Row],[15_vzpl]])</f>
        <v/>
      </c>
      <c r="S17" s="262" t="str">
        <f ca="1">IF(Tabulka[[#This Row],[15_vzpl]]-Tabulka[[#This Row],[14_vzsk]]=0,"",Tabulka[[#This Row],[15_vzpl]]-Tabulka[[#This Row],[14_vzsk]])</f>
        <v/>
      </c>
    </row>
    <row r="18" spans="1:19" x14ac:dyDescent="0.3">
      <c r="A18" s="261">
        <v>25</v>
      </c>
      <c r="B18" s="260" t="s">
        <v>1692</v>
      </c>
      <c r="C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1280</v>
      </c>
      <c r="H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6749</v>
      </c>
      <c r="N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6749</v>
      </c>
      <c r="O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145939</v>
      </c>
      <c r="P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3" t="str">
        <f ca="1">IF(Tabulka[[#This Row],[15_vzpl]]=0,"",Tabulka[[#This Row],[14_vzsk]]/Tabulka[[#This Row],[15_vzpl]])</f>
        <v/>
      </c>
      <c r="S18" s="262" t="str">
        <f ca="1">IF(Tabulka[[#This Row],[15_vzpl]]-Tabulka[[#This Row],[14_vzsk]]=0,"",Tabulka[[#This Row],[15_vzpl]]-Tabulka[[#This Row],[14_vzsk]])</f>
        <v/>
      </c>
    </row>
    <row r="19" spans="1:19" x14ac:dyDescent="0.3">
      <c r="A19" s="261">
        <v>30</v>
      </c>
      <c r="B19" s="260" t="s">
        <v>1693</v>
      </c>
      <c r="C1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0.95000000000000007</v>
      </c>
      <c r="D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1321.4</v>
      </c>
      <c r="H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</v>
      </c>
      <c r="K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10103</v>
      </c>
      <c r="N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10103</v>
      </c>
      <c r="O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213689</v>
      </c>
      <c r="P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3" t="str">
        <f ca="1">IF(Tabulka[[#This Row],[15_vzpl]]=0,"",Tabulka[[#This Row],[14_vzsk]]/Tabulka[[#This Row],[15_vzpl]])</f>
        <v/>
      </c>
      <c r="S19" s="262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242</v>
      </c>
    </row>
    <row r="21" spans="1:19" x14ac:dyDescent="0.3">
      <c r="A21" s="98" t="s">
        <v>133</v>
      </c>
    </row>
    <row r="22" spans="1:19" x14ac:dyDescent="0.3">
      <c r="A22" s="99" t="s">
        <v>212</v>
      </c>
    </row>
    <row r="23" spans="1:19" x14ac:dyDescent="0.3">
      <c r="A23" s="253" t="s">
        <v>211</v>
      </c>
    </row>
    <row r="24" spans="1:19" x14ac:dyDescent="0.3">
      <c r="A24" s="210" t="s">
        <v>161</v>
      </c>
    </row>
    <row r="25" spans="1:19" x14ac:dyDescent="0.3">
      <c r="A25" s="212" t="s">
        <v>166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1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1684</v>
      </c>
    </row>
    <row r="2" spans="1:19" x14ac:dyDescent="0.3">
      <c r="A2" s="207" t="s">
        <v>243</v>
      </c>
    </row>
    <row r="3" spans="1:19" x14ac:dyDescent="0.3">
      <c r="A3" s="299" t="s">
        <v>138</v>
      </c>
      <c r="B3" s="298" t="s">
        <v>210</v>
      </c>
      <c r="C3" t="s">
        <v>241</v>
      </c>
      <c r="D3" t="s">
        <v>232</v>
      </c>
      <c r="E3" t="s">
        <v>230</v>
      </c>
      <c r="F3" t="s">
        <v>229</v>
      </c>
      <c r="G3" t="s">
        <v>228</v>
      </c>
      <c r="H3" t="s">
        <v>227</v>
      </c>
      <c r="I3" t="s">
        <v>226</v>
      </c>
      <c r="J3" t="s">
        <v>225</v>
      </c>
      <c r="K3" t="s">
        <v>224</v>
      </c>
      <c r="L3" t="s">
        <v>223</v>
      </c>
      <c r="M3" t="s">
        <v>222</v>
      </c>
      <c r="N3" t="s">
        <v>221</v>
      </c>
      <c r="O3" t="s">
        <v>220</v>
      </c>
      <c r="P3" t="s">
        <v>219</v>
      </c>
      <c r="Q3" t="s">
        <v>218</v>
      </c>
      <c r="R3" t="s">
        <v>217</v>
      </c>
      <c r="S3" t="s">
        <v>216</v>
      </c>
    </row>
    <row r="4" spans="1:19" x14ac:dyDescent="0.3">
      <c r="A4" s="297" t="s">
        <v>139</v>
      </c>
      <c r="B4" s="296">
        <v>1</v>
      </c>
      <c r="C4" s="291">
        <v>1</v>
      </c>
      <c r="D4" s="291" t="s">
        <v>213</v>
      </c>
      <c r="E4" s="290">
        <v>11.65</v>
      </c>
      <c r="F4" s="290"/>
      <c r="G4" s="290"/>
      <c r="H4" s="290"/>
      <c r="I4" s="290">
        <v>1785.3</v>
      </c>
      <c r="J4" s="290"/>
      <c r="K4" s="290"/>
      <c r="L4" s="290">
        <v>68.5</v>
      </c>
      <c r="M4" s="290"/>
      <c r="N4" s="290"/>
      <c r="O4" s="290"/>
      <c r="P4" s="290"/>
      <c r="Q4" s="290">
        <v>565685</v>
      </c>
      <c r="R4" s="290"/>
      <c r="S4" s="290">
        <v>3583.5972562028123</v>
      </c>
    </row>
    <row r="5" spans="1:19" x14ac:dyDescent="0.3">
      <c r="A5" s="295" t="s">
        <v>140</v>
      </c>
      <c r="B5" s="294">
        <v>2</v>
      </c>
      <c r="C5">
        <v>1</v>
      </c>
      <c r="D5">
        <v>99</v>
      </c>
      <c r="S5">
        <v>3583.5972562028123</v>
      </c>
    </row>
    <row r="6" spans="1:19" x14ac:dyDescent="0.3">
      <c r="A6" s="297" t="s">
        <v>141</v>
      </c>
      <c r="B6" s="296">
        <v>3</v>
      </c>
      <c r="C6">
        <v>1</v>
      </c>
      <c r="D6">
        <v>102</v>
      </c>
      <c r="E6">
        <v>5</v>
      </c>
      <c r="I6">
        <v>661.3</v>
      </c>
      <c r="L6">
        <v>68.5</v>
      </c>
      <c r="Q6">
        <v>154417</v>
      </c>
    </row>
    <row r="7" spans="1:19" x14ac:dyDescent="0.3">
      <c r="A7" s="295" t="s">
        <v>142</v>
      </c>
      <c r="B7" s="294">
        <v>4</v>
      </c>
      <c r="C7">
        <v>1</v>
      </c>
      <c r="D7">
        <v>103</v>
      </c>
      <c r="E7">
        <v>6.65</v>
      </c>
      <c r="I7">
        <v>1124</v>
      </c>
      <c r="Q7">
        <v>411268</v>
      </c>
    </row>
    <row r="8" spans="1:19" x14ac:dyDescent="0.3">
      <c r="A8" s="297" t="s">
        <v>143</v>
      </c>
      <c r="B8" s="296">
        <v>5</v>
      </c>
      <c r="C8">
        <v>1</v>
      </c>
      <c r="D8" t="s">
        <v>1673</v>
      </c>
      <c r="E8">
        <v>40.9</v>
      </c>
      <c r="I8">
        <v>6468.8</v>
      </c>
      <c r="Q8">
        <v>1168290</v>
      </c>
      <c r="S8">
        <v>5000</v>
      </c>
    </row>
    <row r="9" spans="1:19" x14ac:dyDescent="0.3">
      <c r="A9" s="295" t="s">
        <v>144</v>
      </c>
      <c r="B9" s="294">
        <v>6</v>
      </c>
      <c r="C9">
        <v>1</v>
      </c>
      <c r="D9">
        <v>302</v>
      </c>
      <c r="E9">
        <v>0.4</v>
      </c>
      <c r="I9">
        <v>72</v>
      </c>
      <c r="Q9">
        <v>9268</v>
      </c>
    </row>
    <row r="10" spans="1:19" x14ac:dyDescent="0.3">
      <c r="A10" s="297" t="s">
        <v>145</v>
      </c>
      <c r="B10" s="296">
        <v>7</v>
      </c>
      <c r="C10">
        <v>1</v>
      </c>
      <c r="D10">
        <v>303</v>
      </c>
      <c r="E10">
        <v>20.6</v>
      </c>
      <c r="I10">
        <v>3256</v>
      </c>
      <c r="Q10">
        <v>588284</v>
      </c>
      <c r="S10">
        <v>5000</v>
      </c>
    </row>
    <row r="11" spans="1:19" x14ac:dyDescent="0.3">
      <c r="A11" s="295" t="s">
        <v>146</v>
      </c>
      <c r="B11" s="294">
        <v>8</v>
      </c>
      <c r="C11">
        <v>1</v>
      </c>
      <c r="D11">
        <v>304</v>
      </c>
      <c r="E11">
        <v>6.9</v>
      </c>
      <c r="I11">
        <v>1072.8000000000002</v>
      </c>
      <c r="Q11">
        <v>235892</v>
      </c>
    </row>
    <row r="12" spans="1:19" x14ac:dyDescent="0.3">
      <c r="A12" s="297" t="s">
        <v>147</v>
      </c>
      <c r="B12" s="296">
        <v>9</v>
      </c>
      <c r="C12">
        <v>1</v>
      </c>
      <c r="D12">
        <v>416</v>
      </c>
      <c r="E12">
        <v>13</v>
      </c>
      <c r="I12">
        <v>2068</v>
      </c>
      <c r="Q12">
        <v>334846</v>
      </c>
    </row>
    <row r="13" spans="1:19" x14ac:dyDescent="0.3">
      <c r="A13" s="295" t="s">
        <v>148</v>
      </c>
      <c r="B13" s="294">
        <v>10</v>
      </c>
      <c r="C13">
        <v>1</v>
      </c>
      <c r="D13" t="s">
        <v>1674</v>
      </c>
      <c r="E13">
        <v>1.9500000000000002</v>
      </c>
      <c r="I13">
        <v>337.3</v>
      </c>
      <c r="L13">
        <v>44</v>
      </c>
      <c r="Q13">
        <v>39500</v>
      </c>
    </row>
    <row r="14" spans="1:19" x14ac:dyDescent="0.3">
      <c r="A14" s="297" t="s">
        <v>149</v>
      </c>
      <c r="B14" s="296">
        <v>11</v>
      </c>
      <c r="C14">
        <v>1</v>
      </c>
      <c r="D14">
        <v>25</v>
      </c>
      <c r="E14">
        <v>1</v>
      </c>
      <c r="I14">
        <v>176</v>
      </c>
      <c r="Q14">
        <v>16690</v>
      </c>
    </row>
    <row r="15" spans="1:19" x14ac:dyDescent="0.3">
      <c r="A15" s="295" t="s">
        <v>150</v>
      </c>
      <c r="B15" s="294">
        <v>12</v>
      </c>
      <c r="C15">
        <v>1</v>
      </c>
      <c r="D15">
        <v>30</v>
      </c>
      <c r="E15">
        <v>0.95000000000000007</v>
      </c>
      <c r="I15">
        <v>161.30000000000001</v>
      </c>
      <c r="L15">
        <v>44</v>
      </c>
      <c r="Q15">
        <v>22810</v>
      </c>
    </row>
    <row r="16" spans="1:19" x14ac:dyDescent="0.3">
      <c r="A16" s="293" t="s">
        <v>138</v>
      </c>
      <c r="B16" s="292">
        <v>2017</v>
      </c>
      <c r="C16" t="s">
        <v>1675</v>
      </c>
      <c r="E16">
        <v>54.500000000000007</v>
      </c>
      <c r="I16">
        <v>8591.4</v>
      </c>
      <c r="L16">
        <v>112.5</v>
      </c>
      <c r="Q16">
        <v>1773475</v>
      </c>
      <c r="S16">
        <v>8583.5972562028128</v>
      </c>
    </row>
    <row r="17" spans="3:19" x14ac:dyDescent="0.3">
      <c r="C17">
        <v>2</v>
      </c>
      <c r="D17" t="s">
        <v>213</v>
      </c>
      <c r="E17">
        <v>11.100000000000001</v>
      </c>
      <c r="I17">
        <v>1621.5</v>
      </c>
      <c r="L17">
        <v>77</v>
      </c>
      <c r="O17">
        <v>4740</v>
      </c>
      <c r="P17">
        <v>4740</v>
      </c>
      <c r="Q17">
        <v>575672</v>
      </c>
      <c r="S17">
        <v>3583.5972562028123</v>
      </c>
    </row>
    <row r="18" spans="3:19" x14ac:dyDescent="0.3">
      <c r="C18">
        <v>2</v>
      </c>
      <c r="D18">
        <v>99</v>
      </c>
      <c r="S18">
        <v>3583.5972562028123</v>
      </c>
    </row>
    <row r="19" spans="3:19" x14ac:dyDescent="0.3">
      <c r="C19">
        <v>2</v>
      </c>
      <c r="D19">
        <v>102</v>
      </c>
      <c r="E19">
        <v>4.45</v>
      </c>
      <c r="I19">
        <v>650.29999999999995</v>
      </c>
      <c r="L19">
        <v>77</v>
      </c>
      <c r="O19">
        <v>3270</v>
      </c>
      <c r="P19">
        <v>3270</v>
      </c>
      <c r="Q19">
        <v>156830</v>
      </c>
    </row>
    <row r="20" spans="3:19" x14ac:dyDescent="0.3">
      <c r="C20">
        <v>2</v>
      </c>
      <c r="D20">
        <v>103</v>
      </c>
      <c r="E20">
        <v>6.65</v>
      </c>
      <c r="I20">
        <v>971.2</v>
      </c>
      <c r="O20">
        <v>1470</v>
      </c>
      <c r="P20">
        <v>1470</v>
      </c>
      <c r="Q20">
        <v>418842</v>
      </c>
    </row>
    <row r="21" spans="3:19" x14ac:dyDescent="0.3">
      <c r="C21">
        <v>2</v>
      </c>
      <c r="D21" t="s">
        <v>1673</v>
      </c>
      <c r="E21">
        <v>40.9</v>
      </c>
      <c r="I21">
        <v>6094.4</v>
      </c>
      <c r="O21">
        <v>10424</v>
      </c>
      <c r="P21">
        <v>10424</v>
      </c>
      <c r="Q21">
        <v>1222058</v>
      </c>
      <c r="R21">
        <v>27799.98</v>
      </c>
      <c r="S21">
        <v>5000</v>
      </c>
    </row>
    <row r="22" spans="3:19" x14ac:dyDescent="0.3">
      <c r="C22">
        <v>2</v>
      </c>
      <c r="D22">
        <v>302</v>
      </c>
      <c r="E22">
        <v>0.4</v>
      </c>
      <c r="I22">
        <v>64</v>
      </c>
      <c r="Q22">
        <v>9268</v>
      </c>
    </row>
    <row r="23" spans="3:19" x14ac:dyDescent="0.3">
      <c r="C23">
        <v>2</v>
      </c>
      <c r="D23">
        <v>303</v>
      </c>
      <c r="E23">
        <v>20.6</v>
      </c>
      <c r="I23">
        <v>2984</v>
      </c>
      <c r="O23">
        <v>8624</v>
      </c>
      <c r="P23">
        <v>8624</v>
      </c>
      <c r="Q23">
        <v>594506</v>
      </c>
      <c r="R23">
        <v>27799.98</v>
      </c>
      <c r="S23">
        <v>5000</v>
      </c>
    </row>
    <row r="24" spans="3:19" x14ac:dyDescent="0.3">
      <c r="C24">
        <v>2</v>
      </c>
      <c r="D24">
        <v>304</v>
      </c>
      <c r="E24">
        <v>6.9</v>
      </c>
      <c r="I24">
        <v>1044</v>
      </c>
      <c r="Q24">
        <v>258009</v>
      </c>
    </row>
    <row r="25" spans="3:19" x14ac:dyDescent="0.3">
      <c r="C25">
        <v>2</v>
      </c>
      <c r="D25">
        <v>416</v>
      </c>
      <c r="E25">
        <v>13</v>
      </c>
      <c r="I25">
        <v>2002.4</v>
      </c>
      <c r="O25">
        <v>1800</v>
      </c>
      <c r="P25">
        <v>1800</v>
      </c>
      <c r="Q25">
        <v>360275</v>
      </c>
    </row>
    <row r="26" spans="3:19" x14ac:dyDescent="0.3">
      <c r="C26">
        <v>2</v>
      </c>
      <c r="D26" t="s">
        <v>1674</v>
      </c>
      <c r="E26">
        <v>1.9500000000000002</v>
      </c>
      <c r="I26">
        <v>260.8</v>
      </c>
      <c r="L26">
        <v>40</v>
      </c>
      <c r="Q26">
        <v>35377</v>
      </c>
    </row>
    <row r="27" spans="3:19" x14ac:dyDescent="0.3">
      <c r="C27">
        <v>2</v>
      </c>
      <c r="D27">
        <v>25</v>
      </c>
      <c r="E27">
        <v>1</v>
      </c>
      <c r="I27">
        <v>112</v>
      </c>
      <c r="Q27">
        <v>13010</v>
      </c>
    </row>
    <row r="28" spans="3:19" x14ac:dyDescent="0.3">
      <c r="C28">
        <v>2</v>
      </c>
      <c r="D28">
        <v>30</v>
      </c>
      <c r="E28">
        <v>0.95000000000000007</v>
      </c>
      <c r="I28">
        <v>148.80000000000001</v>
      </c>
      <c r="L28">
        <v>40</v>
      </c>
      <c r="Q28">
        <v>22367</v>
      </c>
    </row>
    <row r="29" spans="3:19" x14ac:dyDescent="0.3">
      <c r="C29" t="s">
        <v>1676</v>
      </c>
      <c r="E29">
        <v>53.95</v>
      </c>
      <c r="I29">
        <v>7976.7</v>
      </c>
      <c r="L29">
        <v>117</v>
      </c>
      <c r="O29">
        <v>15164</v>
      </c>
      <c r="P29">
        <v>15164</v>
      </c>
      <c r="Q29">
        <v>1833107</v>
      </c>
      <c r="R29">
        <v>27799.98</v>
      </c>
      <c r="S29">
        <v>8583.5972562028128</v>
      </c>
    </row>
    <row r="30" spans="3:19" x14ac:dyDescent="0.3">
      <c r="C30">
        <v>3</v>
      </c>
      <c r="D30" t="s">
        <v>213</v>
      </c>
      <c r="E30">
        <v>11.100000000000001</v>
      </c>
      <c r="I30">
        <v>1961.8999999999999</v>
      </c>
      <c r="L30">
        <v>98.5</v>
      </c>
      <c r="Q30">
        <v>576941</v>
      </c>
      <c r="S30">
        <v>3583.5972562028123</v>
      </c>
    </row>
    <row r="31" spans="3:19" x14ac:dyDescent="0.3">
      <c r="C31">
        <v>3</v>
      </c>
      <c r="D31">
        <v>99</v>
      </c>
      <c r="S31">
        <v>3583.5972562028123</v>
      </c>
    </row>
    <row r="32" spans="3:19" x14ac:dyDescent="0.3">
      <c r="C32">
        <v>3</v>
      </c>
      <c r="D32">
        <v>102</v>
      </c>
      <c r="E32">
        <v>4.45</v>
      </c>
      <c r="I32">
        <v>762.3</v>
      </c>
      <c r="L32">
        <v>98.5</v>
      </c>
      <c r="Q32">
        <v>163640</v>
      </c>
    </row>
    <row r="33" spans="3:19" x14ac:dyDescent="0.3">
      <c r="C33">
        <v>3</v>
      </c>
      <c r="D33">
        <v>103</v>
      </c>
      <c r="E33">
        <v>6.65</v>
      </c>
      <c r="I33">
        <v>1199.5999999999999</v>
      </c>
      <c r="Q33">
        <v>413301</v>
      </c>
    </row>
    <row r="34" spans="3:19" x14ac:dyDescent="0.3">
      <c r="C34">
        <v>3</v>
      </c>
      <c r="D34" t="s">
        <v>1673</v>
      </c>
      <c r="E34">
        <v>40.9</v>
      </c>
      <c r="I34">
        <v>7034</v>
      </c>
      <c r="O34">
        <v>2500</v>
      </c>
      <c r="P34">
        <v>2500</v>
      </c>
      <c r="Q34">
        <v>1232628</v>
      </c>
      <c r="S34">
        <v>5000</v>
      </c>
    </row>
    <row r="35" spans="3:19" x14ac:dyDescent="0.3">
      <c r="C35">
        <v>3</v>
      </c>
      <c r="D35">
        <v>302</v>
      </c>
      <c r="E35">
        <v>0.4</v>
      </c>
      <c r="I35">
        <v>72</v>
      </c>
      <c r="Q35">
        <v>9268</v>
      </c>
    </row>
    <row r="36" spans="3:19" x14ac:dyDescent="0.3">
      <c r="C36">
        <v>3</v>
      </c>
      <c r="D36">
        <v>303</v>
      </c>
      <c r="E36">
        <v>20.6</v>
      </c>
      <c r="I36">
        <v>3608</v>
      </c>
      <c r="O36">
        <v>2500</v>
      </c>
      <c r="P36">
        <v>2500</v>
      </c>
      <c r="Q36">
        <v>611434</v>
      </c>
      <c r="S36">
        <v>5000</v>
      </c>
    </row>
    <row r="37" spans="3:19" x14ac:dyDescent="0.3">
      <c r="C37">
        <v>3</v>
      </c>
      <c r="D37">
        <v>304</v>
      </c>
      <c r="E37">
        <v>6.9</v>
      </c>
      <c r="I37">
        <v>1184</v>
      </c>
      <c r="Q37">
        <v>252985</v>
      </c>
    </row>
    <row r="38" spans="3:19" x14ac:dyDescent="0.3">
      <c r="C38">
        <v>3</v>
      </c>
      <c r="D38">
        <v>416</v>
      </c>
      <c r="E38">
        <v>13</v>
      </c>
      <c r="I38">
        <v>2170</v>
      </c>
      <c r="Q38">
        <v>358941</v>
      </c>
    </row>
    <row r="39" spans="3:19" x14ac:dyDescent="0.3">
      <c r="C39">
        <v>3</v>
      </c>
      <c r="D39" t="s">
        <v>1674</v>
      </c>
      <c r="E39">
        <v>1.9500000000000002</v>
      </c>
      <c r="I39">
        <v>253</v>
      </c>
      <c r="L39">
        <v>46</v>
      </c>
      <c r="Q39">
        <v>32012</v>
      </c>
    </row>
    <row r="40" spans="3:19" x14ac:dyDescent="0.3">
      <c r="C40">
        <v>3</v>
      </c>
      <c r="D40">
        <v>25</v>
      </c>
      <c r="E40">
        <v>1</v>
      </c>
      <c r="I40">
        <v>80</v>
      </c>
      <c r="Q40">
        <v>9026</v>
      </c>
    </row>
    <row r="41" spans="3:19" x14ac:dyDescent="0.3">
      <c r="C41">
        <v>3</v>
      </c>
      <c r="D41">
        <v>30</v>
      </c>
      <c r="E41">
        <v>0.95000000000000007</v>
      </c>
      <c r="I41">
        <v>173</v>
      </c>
      <c r="L41">
        <v>46</v>
      </c>
      <c r="Q41">
        <v>22986</v>
      </c>
    </row>
    <row r="42" spans="3:19" x14ac:dyDescent="0.3">
      <c r="C42" t="s">
        <v>1677</v>
      </c>
      <c r="E42">
        <v>53.95</v>
      </c>
      <c r="I42">
        <v>9248.9</v>
      </c>
      <c r="L42">
        <v>144.5</v>
      </c>
      <c r="O42">
        <v>2500</v>
      </c>
      <c r="P42">
        <v>2500</v>
      </c>
      <c r="Q42">
        <v>1841581</v>
      </c>
      <c r="S42">
        <v>8583.5972562028128</v>
      </c>
    </row>
    <row r="43" spans="3:19" x14ac:dyDescent="0.3">
      <c r="C43">
        <v>4</v>
      </c>
      <c r="D43" t="s">
        <v>213</v>
      </c>
      <c r="E43">
        <v>10.55</v>
      </c>
      <c r="I43">
        <v>1605</v>
      </c>
      <c r="L43">
        <v>79.5</v>
      </c>
      <c r="Q43">
        <v>547517</v>
      </c>
      <c r="R43">
        <v>2950</v>
      </c>
      <c r="S43">
        <v>3583.5972562028123</v>
      </c>
    </row>
    <row r="44" spans="3:19" x14ac:dyDescent="0.3">
      <c r="C44">
        <v>4</v>
      </c>
      <c r="D44">
        <v>99</v>
      </c>
      <c r="R44">
        <v>2950</v>
      </c>
      <c r="S44">
        <v>3583.5972562028123</v>
      </c>
    </row>
    <row r="45" spans="3:19" x14ac:dyDescent="0.3">
      <c r="C45">
        <v>4</v>
      </c>
      <c r="D45">
        <v>102</v>
      </c>
      <c r="E45">
        <v>3.9000000000000004</v>
      </c>
      <c r="I45">
        <v>594.20000000000005</v>
      </c>
      <c r="L45">
        <v>79.5</v>
      </c>
      <c r="Q45">
        <v>137249</v>
      </c>
    </row>
    <row r="46" spans="3:19" x14ac:dyDescent="0.3">
      <c r="C46">
        <v>4</v>
      </c>
      <c r="D46">
        <v>103</v>
      </c>
      <c r="E46">
        <v>6.65</v>
      </c>
      <c r="I46">
        <v>1010.8</v>
      </c>
      <c r="Q46">
        <v>410268</v>
      </c>
    </row>
    <row r="47" spans="3:19" x14ac:dyDescent="0.3">
      <c r="C47">
        <v>4</v>
      </c>
      <c r="D47" t="s">
        <v>1673</v>
      </c>
      <c r="E47">
        <v>40.9</v>
      </c>
      <c r="I47">
        <v>6037.6</v>
      </c>
      <c r="O47">
        <v>11656</v>
      </c>
      <c r="P47">
        <v>11656</v>
      </c>
      <c r="Q47">
        <v>1212671</v>
      </c>
      <c r="S47">
        <v>5000</v>
      </c>
    </row>
    <row r="48" spans="3:19" x14ac:dyDescent="0.3">
      <c r="C48">
        <v>4</v>
      </c>
      <c r="D48">
        <v>302</v>
      </c>
      <c r="E48">
        <v>0.4</v>
      </c>
      <c r="I48">
        <v>64</v>
      </c>
      <c r="Q48">
        <v>9268</v>
      </c>
    </row>
    <row r="49" spans="3:19" x14ac:dyDescent="0.3">
      <c r="C49">
        <v>4</v>
      </c>
      <c r="D49">
        <v>303</v>
      </c>
      <c r="E49">
        <v>20.6</v>
      </c>
      <c r="I49">
        <v>3096</v>
      </c>
      <c r="O49">
        <v>4656</v>
      </c>
      <c r="P49">
        <v>4656</v>
      </c>
      <c r="Q49">
        <v>608880</v>
      </c>
      <c r="S49">
        <v>5000</v>
      </c>
    </row>
    <row r="50" spans="3:19" x14ac:dyDescent="0.3">
      <c r="C50">
        <v>4</v>
      </c>
      <c r="D50">
        <v>304</v>
      </c>
      <c r="E50">
        <v>6.9</v>
      </c>
      <c r="I50">
        <v>944</v>
      </c>
      <c r="O50">
        <v>7000</v>
      </c>
      <c r="P50">
        <v>7000</v>
      </c>
      <c r="Q50">
        <v>233647</v>
      </c>
    </row>
    <row r="51" spans="3:19" x14ac:dyDescent="0.3">
      <c r="C51">
        <v>4</v>
      </c>
      <c r="D51">
        <v>416</v>
      </c>
      <c r="E51">
        <v>13</v>
      </c>
      <c r="I51">
        <v>1933.6</v>
      </c>
      <c r="Q51">
        <v>360876</v>
      </c>
    </row>
    <row r="52" spans="3:19" x14ac:dyDescent="0.3">
      <c r="C52">
        <v>4</v>
      </c>
      <c r="D52" t="s">
        <v>1674</v>
      </c>
      <c r="E52">
        <v>1.9500000000000002</v>
      </c>
      <c r="I52">
        <v>304.3</v>
      </c>
      <c r="L52">
        <v>36</v>
      </c>
      <c r="O52">
        <v>1000</v>
      </c>
      <c r="P52">
        <v>1000</v>
      </c>
      <c r="Q52">
        <v>39690</v>
      </c>
    </row>
    <row r="53" spans="3:19" x14ac:dyDescent="0.3">
      <c r="C53">
        <v>4</v>
      </c>
      <c r="D53">
        <v>25</v>
      </c>
      <c r="E53">
        <v>1</v>
      </c>
      <c r="I53">
        <v>160</v>
      </c>
      <c r="Q53">
        <v>16690</v>
      </c>
    </row>
    <row r="54" spans="3:19" x14ac:dyDescent="0.3">
      <c r="C54">
        <v>4</v>
      </c>
      <c r="D54">
        <v>30</v>
      </c>
      <c r="E54">
        <v>0.95000000000000007</v>
      </c>
      <c r="I54">
        <v>144.30000000000001</v>
      </c>
      <c r="L54">
        <v>36</v>
      </c>
      <c r="O54">
        <v>1000</v>
      </c>
      <c r="P54">
        <v>1000</v>
      </c>
      <c r="Q54">
        <v>23000</v>
      </c>
    </row>
    <row r="55" spans="3:19" x14ac:dyDescent="0.3">
      <c r="C55" t="s">
        <v>1678</v>
      </c>
      <c r="E55">
        <v>53.400000000000006</v>
      </c>
      <c r="I55">
        <v>7946.9000000000005</v>
      </c>
      <c r="L55">
        <v>115.5</v>
      </c>
      <c r="O55">
        <v>12656</v>
      </c>
      <c r="P55">
        <v>12656</v>
      </c>
      <c r="Q55">
        <v>1799878</v>
      </c>
      <c r="R55">
        <v>2950</v>
      </c>
      <c r="S55">
        <v>8583.5972562028128</v>
      </c>
    </row>
    <row r="56" spans="3:19" x14ac:dyDescent="0.3">
      <c r="C56">
        <v>5</v>
      </c>
      <c r="D56" t="s">
        <v>213</v>
      </c>
      <c r="E56">
        <v>10.55</v>
      </c>
      <c r="I56">
        <v>1886.4</v>
      </c>
      <c r="L56">
        <v>71.5</v>
      </c>
      <c r="O56">
        <v>22241</v>
      </c>
      <c r="P56">
        <v>22241</v>
      </c>
      <c r="Q56">
        <v>569762</v>
      </c>
      <c r="S56">
        <v>3583.5972562028123</v>
      </c>
    </row>
    <row r="57" spans="3:19" x14ac:dyDescent="0.3">
      <c r="C57">
        <v>5</v>
      </c>
      <c r="D57">
        <v>99</v>
      </c>
      <c r="S57">
        <v>3583.5972562028123</v>
      </c>
    </row>
    <row r="58" spans="3:19" x14ac:dyDescent="0.3">
      <c r="C58">
        <v>5</v>
      </c>
      <c r="D58">
        <v>102</v>
      </c>
      <c r="E58">
        <v>3.9000000000000004</v>
      </c>
      <c r="I58">
        <v>696.6</v>
      </c>
      <c r="L58">
        <v>71.5</v>
      </c>
      <c r="O58">
        <v>10581</v>
      </c>
      <c r="P58">
        <v>10581</v>
      </c>
      <c r="Q58">
        <v>146876</v>
      </c>
    </row>
    <row r="59" spans="3:19" x14ac:dyDescent="0.3">
      <c r="C59">
        <v>5</v>
      </c>
      <c r="D59">
        <v>103</v>
      </c>
      <c r="E59">
        <v>6.65</v>
      </c>
      <c r="I59">
        <v>1189.8000000000002</v>
      </c>
      <c r="O59">
        <v>11660</v>
      </c>
      <c r="P59">
        <v>11660</v>
      </c>
      <c r="Q59">
        <v>422886</v>
      </c>
    </row>
    <row r="60" spans="3:19" x14ac:dyDescent="0.3">
      <c r="C60">
        <v>5</v>
      </c>
      <c r="D60" t="s">
        <v>1673</v>
      </c>
      <c r="E60">
        <v>40.9</v>
      </c>
      <c r="I60">
        <v>6855.5</v>
      </c>
      <c r="O60">
        <v>11156</v>
      </c>
      <c r="P60">
        <v>11156</v>
      </c>
      <c r="Q60">
        <v>1194895</v>
      </c>
      <c r="S60">
        <v>5000</v>
      </c>
    </row>
    <row r="61" spans="3:19" x14ac:dyDescent="0.3">
      <c r="C61">
        <v>5</v>
      </c>
      <c r="D61">
        <v>302</v>
      </c>
      <c r="E61">
        <v>0.4</v>
      </c>
      <c r="I61">
        <v>72</v>
      </c>
      <c r="Q61">
        <v>9268</v>
      </c>
    </row>
    <row r="62" spans="3:19" x14ac:dyDescent="0.3">
      <c r="C62">
        <v>5</v>
      </c>
      <c r="D62">
        <v>303</v>
      </c>
      <c r="E62">
        <v>20.6</v>
      </c>
      <c r="I62">
        <v>3545.5</v>
      </c>
      <c r="O62">
        <v>3700</v>
      </c>
      <c r="P62">
        <v>3700</v>
      </c>
      <c r="Q62">
        <v>605729</v>
      </c>
      <c r="S62">
        <v>5000</v>
      </c>
    </row>
    <row r="63" spans="3:19" x14ac:dyDescent="0.3">
      <c r="C63">
        <v>5</v>
      </c>
      <c r="D63">
        <v>304</v>
      </c>
      <c r="E63">
        <v>6.9</v>
      </c>
      <c r="I63">
        <v>1069.5999999999999</v>
      </c>
      <c r="O63">
        <v>7456</v>
      </c>
      <c r="P63">
        <v>7456</v>
      </c>
      <c r="Q63">
        <v>232924</v>
      </c>
    </row>
    <row r="64" spans="3:19" x14ac:dyDescent="0.3">
      <c r="C64">
        <v>5</v>
      </c>
      <c r="D64">
        <v>416</v>
      </c>
      <c r="E64">
        <v>13</v>
      </c>
      <c r="I64">
        <v>2168.4</v>
      </c>
      <c r="Q64">
        <v>346974</v>
      </c>
    </row>
    <row r="65" spans="3:19" x14ac:dyDescent="0.3">
      <c r="C65">
        <v>5</v>
      </c>
      <c r="D65" t="s">
        <v>1674</v>
      </c>
      <c r="E65">
        <v>1.9500000000000002</v>
      </c>
      <c r="I65">
        <v>359.1</v>
      </c>
      <c r="L65">
        <v>40</v>
      </c>
      <c r="O65">
        <v>1500</v>
      </c>
      <c r="P65">
        <v>1500</v>
      </c>
      <c r="Q65">
        <v>40587</v>
      </c>
    </row>
    <row r="66" spans="3:19" x14ac:dyDescent="0.3">
      <c r="C66">
        <v>5</v>
      </c>
      <c r="D66">
        <v>25</v>
      </c>
      <c r="E66">
        <v>1</v>
      </c>
      <c r="I66">
        <v>184</v>
      </c>
      <c r="Q66">
        <v>16690</v>
      </c>
    </row>
    <row r="67" spans="3:19" x14ac:dyDescent="0.3">
      <c r="C67">
        <v>5</v>
      </c>
      <c r="D67">
        <v>30</v>
      </c>
      <c r="E67">
        <v>0.95000000000000007</v>
      </c>
      <c r="I67">
        <v>175.10000000000002</v>
      </c>
      <c r="L67">
        <v>40</v>
      </c>
      <c r="O67">
        <v>1500</v>
      </c>
      <c r="P67">
        <v>1500</v>
      </c>
      <c r="Q67">
        <v>23897</v>
      </c>
    </row>
    <row r="68" spans="3:19" x14ac:dyDescent="0.3">
      <c r="C68" t="s">
        <v>1679</v>
      </c>
      <c r="E68">
        <v>53.400000000000006</v>
      </c>
      <c r="I68">
        <v>9101</v>
      </c>
      <c r="L68">
        <v>111.5</v>
      </c>
      <c r="O68">
        <v>34897</v>
      </c>
      <c r="P68">
        <v>34897</v>
      </c>
      <c r="Q68">
        <v>1805244</v>
      </c>
      <c r="S68">
        <v>8583.5972562028128</v>
      </c>
    </row>
    <row r="69" spans="3:19" x14ac:dyDescent="0.3">
      <c r="C69">
        <v>6</v>
      </c>
      <c r="D69" t="s">
        <v>213</v>
      </c>
      <c r="E69">
        <v>10.55</v>
      </c>
      <c r="I69">
        <v>1606.4</v>
      </c>
      <c r="L69">
        <v>70</v>
      </c>
      <c r="Q69">
        <v>551353</v>
      </c>
      <c r="S69">
        <v>3583.5972562028123</v>
      </c>
    </row>
    <row r="70" spans="3:19" x14ac:dyDescent="0.3">
      <c r="C70">
        <v>6</v>
      </c>
      <c r="D70">
        <v>99</v>
      </c>
      <c r="S70">
        <v>3583.5972562028123</v>
      </c>
    </row>
    <row r="71" spans="3:19" x14ac:dyDescent="0.3">
      <c r="C71">
        <v>6</v>
      </c>
      <c r="D71">
        <v>102</v>
      </c>
      <c r="E71">
        <v>3.9000000000000004</v>
      </c>
      <c r="I71">
        <v>612.80000000000007</v>
      </c>
      <c r="L71">
        <v>70</v>
      </c>
      <c r="Q71">
        <v>136205</v>
      </c>
    </row>
    <row r="72" spans="3:19" x14ac:dyDescent="0.3">
      <c r="C72">
        <v>6</v>
      </c>
      <c r="D72">
        <v>103</v>
      </c>
      <c r="E72">
        <v>6.65</v>
      </c>
      <c r="I72">
        <v>993.60000000000014</v>
      </c>
      <c r="Q72">
        <v>415148</v>
      </c>
    </row>
    <row r="73" spans="3:19" x14ac:dyDescent="0.3">
      <c r="C73">
        <v>6</v>
      </c>
      <c r="D73" t="s">
        <v>1673</v>
      </c>
      <c r="E73">
        <v>40.9</v>
      </c>
      <c r="I73">
        <v>6392</v>
      </c>
      <c r="O73">
        <v>31380</v>
      </c>
      <c r="P73">
        <v>31380</v>
      </c>
      <c r="Q73">
        <v>1227999</v>
      </c>
      <c r="R73">
        <v>19800</v>
      </c>
      <c r="S73">
        <v>5000</v>
      </c>
    </row>
    <row r="74" spans="3:19" x14ac:dyDescent="0.3">
      <c r="C74">
        <v>6</v>
      </c>
      <c r="D74">
        <v>302</v>
      </c>
      <c r="E74">
        <v>0.4</v>
      </c>
      <c r="I74">
        <v>72</v>
      </c>
      <c r="Q74">
        <v>10268</v>
      </c>
    </row>
    <row r="75" spans="3:19" x14ac:dyDescent="0.3">
      <c r="C75">
        <v>6</v>
      </c>
      <c r="D75">
        <v>303</v>
      </c>
      <c r="E75">
        <v>20.6</v>
      </c>
      <c r="I75">
        <v>3280</v>
      </c>
      <c r="O75">
        <v>9532</v>
      </c>
      <c r="P75">
        <v>9532</v>
      </c>
      <c r="Q75">
        <v>604713</v>
      </c>
      <c r="R75">
        <v>19800</v>
      </c>
      <c r="S75">
        <v>5000</v>
      </c>
    </row>
    <row r="76" spans="3:19" x14ac:dyDescent="0.3">
      <c r="C76">
        <v>6</v>
      </c>
      <c r="D76">
        <v>304</v>
      </c>
      <c r="E76">
        <v>6.9</v>
      </c>
      <c r="I76">
        <v>1054.4000000000001</v>
      </c>
      <c r="O76">
        <v>1000</v>
      </c>
      <c r="P76">
        <v>1000</v>
      </c>
      <c r="Q76">
        <v>253400</v>
      </c>
    </row>
    <row r="77" spans="3:19" x14ac:dyDescent="0.3">
      <c r="C77">
        <v>6</v>
      </c>
      <c r="D77">
        <v>416</v>
      </c>
      <c r="E77">
        <v>13</v>
      </c>
      <c r="I77">
        <v>1985.6000000000001</v>
      </c>
      <c r="O77">
        <v>20848</v>
      </c>
      <c r="P77">
        <v>20848</v>
      </c>
      <c r="Q77">
        <v>359618</v>
      </c>
    </row>
    <row r="78" spans="3:19" x14ac:dyDescent="0.3">
      <c r="C78">
        <v>6</v>
      </c>
      <c r="D78" t="s">
        <v>1674</v>
      </c>
      <c r="E78">
        <v>1.9500000000000002</v>
      </c>
      <c r="I78">
        <v>322.10000000000002</v>
      </c>
      <c r="L78">
        <v>42</v>
      </c>
      <c r="O78">
        <v>700</v>
      </c>
      <c r="P78">
        <v>700</v>
      </c>
      <c r="Q78">
        <v>40160</v>
      </c>
    </row>
    <row r="79" spans="3:19" x14ac:dyDescent="0.3">
      <c r="C79">
        <v>6</v>
      </c>
      <c r="D79">
        <v>25</v>
      </c>
      <c r="E79">
        <v>1</v>
      </c>
      <c r="I79">
        <v>176</v>
      </c>
      <c r="Q79">
        <v>16690</v>
      </c>
    </row>
    <row r="80" spans="3:19" x14ac:dyDescent="0.3">
      <c r="C80">
        <v>6</v>
      </c>
      <c r="D80">
        <v>30</v>
      </c>
      <c r="E80">
        <v>0.95000000000000007</v>
      </c>
      <c r="I80">
        <v>146.1</v>
      </c>
      <c r="L80">
        <v>42</v>
      </c>
      <c r="O80">
        <v>700</v>
      </c>
      <c r="P80">
        <v>700</v>
      </c>
      <c r="Q80">
        <v>23470</v>
      </c>
    </row>
    <row r="81" spans="3:19" x14ac:dyDescent="0.3">
      <c r="C81" t="s">
        <v>1680</v>
      </c>
      <c r="E81">
        <v>53.400000000000006</v>
      </c>
      <c r="I81">
        <v>8320.5</v>
      </c>
      <c r="L81">
        <v>112</v>
      </c>
      <c r="O81">
        <v>32080</v>
      </c>
      <c r="P81">
        <v>32080</v>
      </c>
      <c r="Q81">
        <v>1819512</v>
      </c>
      <c r="R81">
        <v>19800</v>
      </c>
      <c r="S81">
        <v>8583.5972562028128</v>
      </c>
    </row>
    <row r="82" spans="3:19" x14ac:dyDescent="0.3">
      <c r="C82">
        <v>7</v>
      </c>
      <c r="D82" t="s">
        <v>213</v>
      </c>
      <c r="E82">
        <v>10.450000000000001</v>
      </c>
      <c r="I82">
        <v>1319.7</v>
      </c>
      <c r="L82">
        <v>30</v>
      </c>
      <c r="O82">
        <v>314639</v>
      </c>
      <c r="P82">
        <v>314639</v>
      </c>
      <c r="Q82">
        <v>849641</v>
      </c>
      <c r="S82">
        <v>3583.5972562028123</v>
      </c>
    </row>
    <row r="83" spans="3:19" x14ac:dyDescent="0.3">
      <c r="C83">
        <v>7</v>
      </c>
      <c r="D83">
        <v>99</v>
      </c>
      <c r="S83">
        <v>3583.5972562028123</v>
      </c>
    </row>
    <row r="84" spans="3:19" x14ac:dyDescent="0.3">
      <c r="C84">
        <v>7</v>
      </c>
      <c r="D84">
        <v>102</v>
      </c>
      <c r="E84">
        <v>3.8000000000000003</v>
      </c>
      <c r="I84">
        <v>437.50000000000006</v>
      </c>
      <c r="L84">
        <v>30</v>
      </c>
      <c r="O84">
        <v>53864</v>
      </c>
      <c r="P84">
        <v>53864</v>
      </c>
      <c r="Q84">
        <v>179887</v>
      </c>
    </row>
    <row r="85" spans="3:19" x14ac:dyDescent="0.3">
      <c r="C85">
        <v>7</v>
      </c>
      <c r="D85">
        <v>103</v>
      </c>
      <c r="E85">
        <v>6.65</v>
      </c>
      <c r="I85">
        <v>882.2</v>
      </c>
      <c r="O85">
        <v>260775</v>
      </c>
      <c r="P85">
        <v>260775</v>
      </c>
      <c r="Q85">
        <v>669754</v>
      </c>
    </row>
    <row r="86" spans="3:19" x14ac:dyDescent="0.3">
      <c r="C86">
        <v>7</v>
      </c>
      <c r="D86" t="s">
        <v>1673</v>
      </c>
      <c r="E86">
        <v>40.9</v>
      </c>
      <c r="I86">
        <v>4271.2</v>
      </c>
      <c r="O86">
        <v>462430</v>
      </c>
      <c r="P86">
        <v>462430</v>
      </c>
      <c r="Q86">
        <v>1636796</v>
      </c>
      <c r="R86">
        <v>19980</v>
      </c>
      <c r="S86">
        <v>5000</v>
      </c>
    </row>
    <row r="87" spans="3:19" x14ac:dyDescent="0.3">
      <c r="C87">
        <v>7</v>
      </c>
      <c r="D87">
        <v>302</v>
      </c>
      <c r="E87">
        <v>0.4</v>
      </c>
      <c r="I87">
        <v>64</v>
      </c>
      <c r="Q87">
        <v>12604</v>
      </c>
    </row>
    <row r="88" spans="3:19" x14ac:dyDescent="0.3">
      <c r="C88">
        <v>7</v>
      </c>
      <c r="D88">
        <v>303</v>
      </c>
      <c r="E88">
        <v>20.6</v>
      </c>
      <c r="I88">
        <v>1968</v>
      </c>
      <c r="O88">
        <v>229812</v>
      </c>
      <c r="P88">
        <v>229812</v>
      </c>
      <c r="Q88">
        <v>802456</v>
      </c>
      <c r="R88">
        <v>19980</v>
      </c>
      <c r="S88">
        <v>5000</v>
      </c>
    </row>
    <row r="89" spans="3:19" x14ac:dyDescent="0.3">
      <c r="C89">
        <v>7</v>
      </c>
      <c r="D89">
        <v>304</v>
      </c>
      <c r="E89">
        <v>6.9</v>
      </c>
      <c r="I89">
        <v>739.2</v>
      </c>
      <c r="O89">
        <v>107578</v>
      </c>
      <c r="P89">
        <v>107578</v>
      </c>
      <c r="Q89">
        <v>347843</v>
      </c>
    </row>
    <row r="90" spans="3:19" x14ac:dyDescent="0.3">
      <c r="C90">
        <v>7</v>
      </c>
      <c r="D90">
        <v>416</v>
      </c>
      <c r="E90">
        <v>13</v>
      </c>
      <c r="I90">
        <v>1500</v>
      </c>
      <c r="O90">
        <v>125040</v>
      </c>
      <c r="P90">
        <v>125040</v>
      </c>
      <c r="Q90">
        <v>473893</v>
      </c>
    </row>
    <row r="91" spans="3:19" x14ac:dyDescent="0.3">
      <c r="C91">
        <v>7</v>
      </c>
      <c r="D91" t="s">
        <v>1674</v>
      </c>
      <c r="E91">
        <v>1.9500000000000002</v>
      </c>
      <c r="I91">
        <v>169.3</v>
      </c>
      <c r="L91">
        <v>18</v>
      </c>
      <c r="O91">
        <v>12652</v>
      </c>
      <c r="P91">
        <v>12652</v>
      </c>
      <c r="Q91">
        <v>50148</v>
      </c>
    </row>
    <row r="92" spans="3:19" x14ac:dyDescent="0.3">
      <c r="C92">
        <v>7</v>
      </c>
      <c r="D92">
        <v>25</v>
      </c>
      <c r="E92">
        <v>1</v>
      </c>
      <c r="I92">
        <v>80</v>
      </c>
      <c r="O92">
        <v>6749</v>
      </c>
      <c r="P92">
        <v>6749</v>
      </c>
      <c r="Q92">
        <v>23424</v>
      </c>
    </row>
    <row r="93" spans="3:19" x14ac:dyDescent="0.3">
      <c r="C93">
        <v>7</v>
      </c>
      <c r="D93">
        <v>30</v>
      </c>
      <c r="E93">
        <v>0.95000000000000007</v>
      </c>
      <c r="I93">
        <v>89.300000000000011</v>
      </c>
      <c r="L93">
        <v>18</v>
      </c>
      <c r="O93">
        <v>5903</v>
      </c>
      <c r="P93">
        <v>5903</v>
      </c>
      <c r="Q93">
        <v>26724</v>
      </c>
    </row>
    <row r="94" spans="3:19" x14ac:dyDescent="0.3">
      <c r="C94" t="s">
        <v>1681</v>
      </c>
      <c r="E94">
        <v>53.300000000000004</v>
      </c>
      <c r="I94">
        <v>5760.2</v>
      </c>
      <c r="L94">
        <v>48</v>
      </c>
      <c r="O94">
        <v>789721</v>
      </c>
      <c r="P94">
        <v>789721</v>
      </c>
      <c r="Q94">
        <v>2536585</v>
      </c>
      <c r="R94">
        <v>19980</v>
      </c>
      <c r="S94">
        <v>8583.5972562028128</v>
      </c>
    </row>
    <row r="95" spans="3:19" x14ac:dyDescent="0.3">
      <c r="C95">
        <v>8</v>
      </c>
      <c r="D95" t="s">
        <v>213</v>
      </c>
      <c r="E95">
        <v>10.4</v>
      </c>
      <c r="I95">
        <v>1441.8</v>
      </c>
      <c r="L95">
        <v>31</v>
      </c>
      <c r="O95">
        <v>9477</v>
      </c>
      <c r="P95">
        <v>9477</v>
      </c>
      <c r="Q95">
        <v>553637</v>
      </c>
      <c r="R95">
        <v>3300</v>
      </c>
      <c r="S95">
        <v>3583.5972562028123</v>
      </c>
    </row>
    <row r="96" spans="3:19" x14ac:dyDescent="0.3">
      <c r="C96">
        <v>8</v>
      </c>
      <c r="D96">
        <v>99</v>
      </c>
      <c r="R96">
        <v>3300</v>
      </c>
      <c r="S96">
        <v>3583.5972562028123</v>
      </c>
    </row>
    <row r="97" spans="3:19" x14ac:dyDescent="0.3">
      <c r="C97">
        <v>8</v>
      </c>
      <c r="D97">
        <v>102</v>
      </c>
      <c r="E97">
        <v>3.9000000000000004</v>
      </c>
      <c r="I97">
        <v>580</v>
      </c>
      <c r="L97">
        <v>31</v>
      </c>
      <c r="O97">
        <v>9477</v>
      </c>
      <c r="P97">
        <v>9477</v>
      </c>
      <c r="Q97">
        <v>138269</v>
      </c>
    </row>
    <row r="98" spans="3:19" x14ac:dyDescent="0.3">
      <c r="C98">
        <v>8</v>
      </c>
      <c r="D98">
        <v>103</v>
      </c>
      <c r="E98">
        <v>6.5</v>
      </c>
      <c r="I98">
        <v>861.8</v>
      </c>
      <c r="Q98">
        <v>415368</v>
      </c>
    </row>
    <row r="99" spans="3:19" x14ac:dyDescent="0.3">
      <c r="C99">
        <v>8</v>
      </c>
      <c r="D99" t="s">
        <v>1673</v>
      </c>
      <c r="E99">
        <v>40.9</v>
      </c>
      <c r="I99">
        <v>4676.8</v>
      </c>
      <c r="O99">
        <v>3430</v>
      </c>
      <c r="P99">
        <v>3430</v>
      </c>
      <c r="Q99">
        <v>1277928</v>
      </c>
      <c r="S99">
        <v>5000</v>
      </c>
    </row>
    <row r="100" spans="3:19" x14ac:dyDescent="0.3">
      <c r="C100">
        <v>8</v>
      </c>
      <c r="D100">
        <v>302</v>
      </c>
      <c r="E100">
        <v>0.4</v>
      </c>
      <c r="I100">
        <v>40</v>
      </c>
      <c r="Q100">
        <v>9742</v>
      </c>
    </row>
    <row r="101" spans="3:19" x14ac:dyDescent="0.3">
      <c r="C101">
        <v>8</v>
      </c>
      <c r="D101">
        <v>303</v>
      </c>
      <c r="E101">
        <v>20.6</v>
      </c>
      <c r="I101">
        <v>2232</v>
      </c>
      <c r="Q101">
        <v>614872</v>
      </c>
      <c r="S101">
        <v>5000</v>
      </c>
    </row>
    <row r="102" spans="3:19" x14ac:dyDescent="0.3">
      <c r="C102">
        <v>8</v>
      </c>
      <c r="D102">
        <v>304</v>
      </c>
      <c r="E102">
        <v>6.9</v>
      </c>
      <c r="I102">
        <v>805.6</v>
      </c>
      <c r="Q102">
        <v>269198</v>
      </c>
    </row>
    <row r="103" spans="3:19" x14ac:dyDescent="0.3">
      <c r="C103">
        <v>8</v>
      </c>
      <c r="D103">
        <v>416</v>
      </c>
      <c r="E103">
        <v>13</v>
      </c>
      <c r="I103">
        <v>1599.2</v>
      </c>
      <c r="O103">
        <v>3430</v>
      </c>
      <c r="P103">
        <v>3430</v>
      </c>
      <c r="Q103">
        <v>384116</v>
      </c>
    </row>
    <row r="104" spans="3:19" x14ac:dyDescent="0.3">
      <c r="C104">
        <v>8</v>
      </c>
      <c r="D104" t="s">
        <v>1674</v>
      </c>
      <c r="E104">
        <v>1.9500000000000002</v>
      </c>
      <c r="I104">
        <v>282.7</v>
      </c>
      <c r="L104">
        <v>39</v>
      </c>
      <c r="Q104">
        <v>39913</v>
      </c>
    </row>
    <row r="105" spans="3:19" x14ac:dyDescent="0.3">
      <c r="C105">
        <v>8</v>
      </c>
      <c r="D105">
        <v>25</v>
      </c>
      <c r="E105">
        <v>1</v>
      </c>
      <c r="I105">
        <v>144</v>
      </c>
      <c r="Q105">
        <v>17029</v>
      </c>
    </row>
    <row r="106" spans="3:19" x14ac:dyDescent="0.3">
      <c r="C106">
        <v>8</v>
      </c>
      <c r="D106">
        <v>30</v>
      </c>
      <c r="E106">
        <v>0.95000000000000007</v>
      </c>
      <c r="I106">
        <v>138.69999999999999</v>
      </c>
      <c r="L106">
        <v>39</v>
      </c>
      <c r="Q106">
        <v>22884</v>
      </c>
    </row>
    <row r="107" spans="3:19" x14ac:dyDescent="0.3">
      <c r="C107" t="s">
        <v>1682</v>
      </c>
      <c r="E107">
        <v>53.250000000000007</v>
      </c>
      <c r="I107">
        <v>6401.3</v>
      </c>
      <c r="L107">
        <v>70</v>
      </c>
      <c r="O107">
        <v>12907</v>
      </c>
      <c r="P107">
        <v>12907</v>
      </c>
      <c r="Q107">
        <v>1871478</v>
      </c>
      <c r="R107">
        <v>3300</v>
      </c>
      <c r="S107">
        <v>8583.5972562028128</v>
      </c>
    </row>
    <row r="108" spans="3:19" x14ac:dyDescent="0.3">
      <c r="C108">
        <v>9</v>
      </c>
      <c r="D108" t="s">
        <v>213</v>
      </c>
      <c r="E108">
        <v>10.75</v>
      </c>
      <c r="I108">
        <v>1717.9</v>
      </c>
      <c r="L108">
        <v>77.5</v>
      </c>
      <c r="Q108">
        <v>548807</v>
      </c>
      <c r="S108">
        <v>3583.5972562028123</v>
      </c>
    </row>
    <row r="109" spans="3:19" x14ac:dyDescent="0.3">
      <c r="C109">
        <v>9</v>
      </c>
      <c r="D109">
        <v>99</v>
      </c>
      <c r="S109">
        <v>3583.5972562028123</v>
      </c>
    </row>
    <row r="110" spans="3:19" x14ac:dyDescent="0.3">
      <c r="C110">
        <v>9</v>
      </c>
      <c r="D110">
        <v>102</v>
      </c>
      <c r="E110">
        <v>4.25</v>
      </c>
      <c r="I110">
        <v>677.1</v>
      </c>
      <c r="L110">
        <v>77.5</v>
      </c>
      <c r="Q110">
        <v>148138</v>
      </c>
    </row>
    <row r="111" spans="3:19" x14ac:dyDescent="0.3">
      <c r="C111">
        <v>9</v>
      </c>
      <c r="D111">
        <v>103</v>
      </c>
      <c r="E111">
        <v>6.5</v>
      </c>
      <c r="I111">
        <v>1040.8</v>
      </c>
      <c r="Q111">
        <v>400669</v>
      </c>
    </row>
    <row r="112" spans="3:19" x14ac:dyDescent="0.3">
      <c r="C112">
        <v>9</v>
      </c>
      <c r="D112" t="s">
        <v>1673</v>
      </c>
      <c r="E112">
        <v>40.9</v>
      </c>
      <c r="I112">
        <v>6155.2</v>
      </c>
      <c r="O112">
        <v>10232</v>
      </c>
      <c r="P112">
        <v>10232</v>
      </c>
      <c r="Q112">
        <v>1220251</v>
      </c>
      <c r="R112">
        <v>2610</v>
      </c>
      <c r="S112">
        <v>5000</v>
      </c>
    </row>
    <row r="113" spans="3:19" x14ac:dyDescent="0.3">
      <c r="C113">
        <v>9</v>
      </c>
      <c r="D113">
        <v>303</v>
      </c>
      <c r="E113">
        <v>21</v>
      </c>
      <c r="I113">
        <v>3136</v>
      </c>
      <c r="O113">
        <v>7932</v>
      </c>
      <c r="P113">
        <v>7932</v>
      </c>
      <c r="Q113">
        <v>612179</v>
      </c>
      <c r="R113">
        <v>2610</v>
      </c>
      <c r="S113">
        <v>5000</v>
      </c>
    </row>
    <row r="114" spans="3:19" x14ac:dyDescent="0.3">
      <c r="C114">
        <v>9</v>
      </c>
      <c r="D114">
        <v>304</v>
      </c>
      <c r="E114">
        <v>6.9</v>
      </c>
      <c r="I114">
        <v>1016</v>
      </c>
      <c r="O114">
        <v>2300</v>
      </c>
      <c r="P114">
        <v>2300</v>
      </c>
      <c r="Q114">
        <v>244798</v>
      </c>
    </row>
    <row r="115" spans="3:19" x14ac:dyDescent="0.3">
      <c r="C115">
        <v>9</v>
      </c>
      <c r="D115">
        <v>416</v>
      </c>
      <c r="E115">
        <v>13</v>
      </c>
      <c r="I115">
        <v>2003.2</v>
      </c>
      <c r="Q115">
        <v>363274</v>
      </c>
    </row>
    <row r="116" spans="3:19" x14ac:dyDescent="0.3">
      <c r="C116">
        <v>9</v>
      </c>
      <c r="D116" t="s">
        <v>1674</v>
      </c>
      <c r="E116">
        <v>1.9500000000000002</v>
      </c>
      <c r="I116">
        <v>312.8</v>
      </c>
      <c r="L116">
        <v>63</v>
      </c>
      <c r="O116">
        <v>1000</v>
      </c>
      <c r="P116">
        <v>1000</v>
      </c>
      <c r="Q116">
        <v>42241</v>
      </c>
    </row>
    <row r="117" spans="3:19" x14ac:dyDescent="0.3">
      <c r="C117">
        <v>9</v>
      </c>
      <c r="D117">
        <v>25</v>
      </c>
      <c r="E117">
        <v>1</v>
      </c>
      <c r="I117">
        <v>168</v>
      </c>
      <c r="Q117">
        <v>16690</v>
      </c>
    </row>
    <row r="118" spans="3:19" x14ac:dyDescent="0.3">
      <c r="C118">
        <v>9</v>
      </c>
      <c r="D118">
        <v>30</v>
      </c>
      <c r="E118">
        <v>0.95000000000000007</v>
      </c>
      <c r="I118">
        <v>144.80000000000001</v>
      </c>
      <c r="L118">
        <v>63</v>
      </c>
      <c r="O118">
        <v>1000</v>
      </c>
      <c r="P118">
        <v>1000</v>
      </c>
      <c r="Q118">
        <v>25551</v>
      </c>
    </row>
    <row r="119" spans="3:19" x14ac:dyDescent="0.3">
      <c r="C119" t="s">
        <v>1683</v>
      </c>
      <c r="E119">
        <v>53.6</v>
      </c>
      <c r="I119">
        <v>8185.9</v>
      </c>
      <c r="L119">
        <v>140.5</v>
      </c>
      <c r="O119">
        <v>11232</v>
      </c>
      <c r="P119">
        <v>11232</v>
      </c>
      <c r="Q119">
        <v>1811299</v>
      </c>
      <c r="R119">
        <v>2610</v>
      </c>
      <c r="S119">
        <v>8583.5972562028128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4" customWidth="1" collapsed="1"/>
    <col min="2" max="2" width="7.77734375" style="91" hidden="1" customWidth="1" outlineLevel="1"/>
    <col min="3" max="4" width="5.44140625" style="114" hidden="1" customWidth="1"/>
    <col min="5" max="5" width="7.77734375" style="91" customWidth="1"/>
    <col min="6" max="6" width="7.77734375" style="91" hidden="1" customWidth="1"/>
    <col min="7" max="7" width="5.44140625" style="114" hidden="1" customWidth="1"/>
    <col min="8" max="8" width="7.77734375" style="91" customWidth="1" collapsed="1"/>
    <col min="9" max="9" width="7.77734375" style="192" hidden="1" customWidth="1" outlineLevel="1"/>
    <col min="10" max="10" width="7.77734375" style="192" customWidth="1" collapsed="1"/>
    <col min="11" max="12" width="7.77734375" style="91" hidden="1" customWidth="1"/>
    <col min="13" max="13" width="5.44140625" style="114" hidden="1" customWidth="1"/>
    <col min="14" max="14" width="7.77734375" style="91" customWidth="1"/>
    <col min="15" max="15" width="7.77734375" style="91" hidden="1" customWidth="1"/>
    <col min="16" max="16" width="5.44140625" style="114" hidden="1" customWidth="1"/>
    <col min="17" max="17" width="7.77734375" style="91" customWidth="1" collapsed="1"/>
    <col min="18" max="18" width="7.77734375" style="192" hidden="1" customWidth="1" outlineLevel="1"/>
    <col min="19" max="19" width="7.77734375" style="192" customWidth="1" collapsed="1"/>
    <col min="20" max="21" width="7.77734375" style="91" hidden="1" customWidth="1"/>
    <col min="22" max="22" width="5" style="114" hidden="1" customWidth="1"/>
    <col min="23" max="23" width="7.77734375" style="91" customWidth="1"/>
    <col min="24" max="24" width="7.77734375" style="91" hidden="1" customWidth="1"/>
    <col min="25" max="25" width="5" style="114" hidden="1" customWidth="1"/>
    <col min="26" max="26" width="7.77734375" style="91" customWidth="1" collapsed="1"/>
    <col min="27" max="27" width="7.77734375" style="192" hidden="1" customWidth="1" outlineLevel="1"/>
    <col min="28" max="28" width="7.77734375" style="192" customWidth="1" collapsed="1"/>
    <col min="29" max="16384" width="8.88671875" style="114"/>
  </cols>
  <sheetData>
    <row r="1" spans="1:28" ht="18.600000000000001" customHeight="1" thickBot="1" x14ac:dyDescent="0.4">
      <c r="A1" s="398" t="s">
        <v>1697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" customHeight="1" thickBot="1" x14ac:dyDescent="0.35">
      <c r="A2" s="207" t="s">
        <v>243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" customHeight="1" thickBot="1" x14ac:dyDescent="0.35">
      <c r="A3" s="198" t="s">
        <v>107</v>
      </c>
      <c r="B3" s="199">
        <f>SUBTOTAL(9,B6:B1048576)/4</f>
        <v>14118730.039999995</v>
      </c>
      <c r="C3" s="200">
        <f t="shared" ref="C3:Z3" si="0">SUBTOTAL(9,C6:C1048576)</f>
        <v>13</v>
      </c>
      <c r="D3" s="200"/>
      <c r="E3" s="200">
        <f>SUBTOTAL(9,E6:E1048576)/4</f>
        <v>13812161.189999998</v>
      </c>
      <c r="F3" s="200"/>
      <c r="G3" s="200">
        <f t="shared" si="0"/>
        <v>13</v>
      </c>
      <c r="H3" s="200">
        <f>SUBTOTAL(9,H6:H1048576)/4</f>
        <v>13661919.989999998</v>
      </c>
      <c r="I3" s="203">
        <f>IF(B3&lt;&gt;0,H3/B3,"")</f>
        <v>0.96764510344019605</v>
      </c>
      <c r="J3" s="201">
        <f>IF(E3&lt;&gt;0,H3/E3,"")</f>
        <v>0.98912254223410212</v>
      </c>
      <c r="K3" s="202">
        <f t="shared" si="0"/>
        <v>3651640</v>
      </c>
      <c r="L3" s="202"/>
      <c r="M3" s="200">
        <f t="shared" si="0"/>
        <v>3.6512220458931761</v>
      </c>
      <c r="N3" s="200">
        <f t="shared" si="0"/>
        <v>3010764</v>
      </c>
      <c r="O3" s="200"/>
      <c r="P3" s="200">
        <f t="shared" si="0"/>
        <v>3</v>
      </c>
      <c r="Q3" s="200">
        <f t="shared" si="0"/>
        <v>3687384</v>
      </c>
      <c r="R3" s="203">
        <f>IF(K3&lt;&gt;0,Q3/K3,"")</f>
        <v>1.0097884786013955</v>
      </c>
      <c r="S3" s="203">
        <f>IF(N3&lt;&gt;0,Q3/N3,"")</f>
        <v>1.2247336556435509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" customHeight="1" x14ac:dyDescent="0.3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" customHeight="1" thickBot="1" x14ac:dyDescent="0.35">
      <c r="A5" s="517"/>
      <c r="B5" s="518">
        <v>2015</v>
      </c>
      <c r="C5" s="519"/>
      <c r="D5" s="519"/>
      <c r="E5" s="519">
        <v>2016</v>
      </c>
      <c r="F5" s="519"/>
      <c r="G5" s="519"/>
      <c r="H5" s="519">
        <v>2017</v>
      </c>
      <c r="I5" s="520" t="s">
        <v>204</v>
      </c>
      <c r="J5" s="521" t="s">
        <v>2</v>
      </c>
      <c r="K5" s="518">
        <v>2015</v>
      </c>
      <c r="L5" s="519"/>
      <c r="M5" s="519"/>
      <c r="N5" s="519">
        <v>2016</v>
      </c>
      <c r="O5" s="519"/>
      <c r="P5" s="519"/>
      <c r="Q5" s="519">
        <v>2017</v>
      </c>
      <c r="R5" s="520" t="s">
        <v>204</v>
      </c>
      <c r="S5" s="521" t="s">
        <v>2</v>
      </c>
      <c r="T5" s="518">
        <v>2015</v>
      </c>
      <c r="U5" s="519"/>
      <c r="V5" s="519"/>
      <c r="W5" s="519">
        <v>2016</v>
      </c>
      <c r="X5" s="519"/>
      <c r="Y5" s="519"/>
      <c r="Z5" s="519">
        <v>2017</v>
      </c>
      <c r="AA5" s="520" t="s">
        <v>204</v>
      </c>
      <c r="AB5" s="521" t="s">
        <v>2</v>
      </c>
    </row>
    <row r="6" spans="1:28" ht="14.4" customHeight="1" x14ac:dyDescent="0.3">
      <c r="A6" s="522" t="s">
        <v>1694</v>
      </c>
      <c r="B6" s="523">
        <v>14118730.03999999</v>
      </c>
      <c r="C6" s="524">
        <v>1</v>
      </c>
      <c r="D6" s="524">
        <v>1.0221955743046169</v>
      </c>
      <c r="E6" s="523">
        <v>13812161.189999998</v>
      </c>
      <c r="F6" s="524">
        <v>0.97828637213605985</v>
      </c>
      <c r="G6" s="524">
        <v>1</v>
      </c>
      <c r="H6" s="523">
        <v>13661919.989999995</v>
      </c>
      <c r="I6" s="524">
        <v>0.96764510344019616</v>
      </c>
      <c r="J6" s="524">
        <v>0.98912254223410179</v>
      </c>
      <c r="K6" s="523">
        <v>1825820</v>
      </c>
      <c r="L6" s="524">
        <v>1</v>
      </c>
      <c r="M6" s="524">
        <v>1.2128615859628984</v>
      </c>
      <c r="N6" s="523">
        <v>1505382</v>
      </c>
      <c r="O6" s="524">
        <v>0.82449639066282543</v>
      </c>
      <c r="P6" s="524">
        <v>1</v>
      </c>
      <c r="Q6" s="523">
        <v>1843692</v>
      </c>
      <c r="R6" s="524">
        <v>1.0097884786013955</v>
      </c>
      <c r="S6" s="524">
        <v>1.2247336556435509</v>
      </c>
      <c r="T6" s="523"/>
      <c r="U6" s="524"/>
      <c r="V6" s="524"/>
      <c r="W6" s="523"/>
      <c r="X6" s="524"/>
      <c r="Y6" s="524"/>
      <c r="Z6" s="523"/>
      <c r="AA6" s="524"/>
      <c r="AB6" s="525"/>
    </row>
    <row r="7" spans="1:28" ht="14.4" customHeight="1" x14ac:dyDescent="0.3">
      <c r="A7" s="532" t="s">
        <v>1695</v>
      </c>
      <c r="B7" s="526">
        <v>9795844.4499999918</v>
      </c>
      <c r="C7" s="527">
        <v>1</v>
      </c>
      <c r="D7" s="527">
        <v>1.0330737877023799</v>
      </c>
      <c r="E7" s="526">
        <v>9482231.1499999985</v>
      </c>
      <c r="F7" s="527">
        <v>0.96798506738232315</v>
      </c>
      <c r="G7" s="527">
        <v>1</v>
      </c>
      <c r="H7" s="526">
        <v>9419663.3099999949</v>
      </c>
      <c r="I7" s="527">
        <v>0.9615978855197117</v>
      </c>
      <c r="J7" s="527">
        <v>0.99340156984044803</v>
      </c>
      <c r="K7" s="526">
        <v>1123460</v>
      </c>
      <c r="L7" s="527">
        <v>1</v>
      </c>
      <c r="M7" s="527">
        <v>1.52416846086743</v>
      </c>
      <c r="N7" s="526">
        <v>737097</v>
      </c>
      <c r="O7" s="527">
        <v>0.65609545511188649</v>
      </c>
      <c r="P7" s="527">
        <v>1</v>
      </c>
      <c r="Q7" s="526">
        <v>1085342</v>
      </c>
      <c r="R7" s="527">
        <v>0.9660708881491108</v>
      </c>
      <c r="S7" s="527">
        <v>1.4724547786790612</v>
      </c>
      <c r="T7" s="526"/>
      <c r="U7" s="527"/>
      <c r="V7" s="527"/>
      <c r="W7" s="526"/>
      <c r="X7" s="527"/>
      <c r="Y7" s="527"/>
      <c r="Z7" s="526"/>
      <c r="AA7" s="527"/>
      <c r="AB7" s="528"/>
    </row>
    <row r="8" spans="1:28" ht="14.4" customHeight="1" thickBot="1" x14ac:dyDescent="0.35">
      <c r="A8" s="533" t="s">
        <v>1696</v>
      </c>
      <c r="B8" s="529">
        <v>4322885.589999998</v>
      </c>
      <c r="C8" s="530">
        <v>1</v>
      </c>
      <c r="D8" s="530">
        <v>0.99837307994934688</v>
      </c>
      <c r="E8" s="529">
        <v>4329930.0399999991</v>
      </c>
      <c r="F8" s="530">
        <v>1.0016295712327656</v>
      </c>
      <c r="G8" s="530">
        <v>1</v>
      </c>
      <c r="H8" s="529">
        <v>4242256.6800000006</v>
      </c>
      <c r="I8" s="530">
        <v>0.98134835902515816</v>
      </c>
      <c r="J8" s="530">
        <v>0.97975178370318461</v>
      </c>
      <c r="K8" s="529">
        <v>702360</v>
      </c>
      <c r="L8" s="530">
        <v>1</v>
      </c>
      <c r="M8" s="530">
        <v>0.91419199906284776</v>
      </c>
      <c r="N8" s="529">
        <v>768285</v>
      </c>
      <c r="O8" s="530">
        <v>1.0938621219887237</v>
      </c>
      <c r="P8" s="530">
        <v>1</v>
      </c>
      <c r="Q8" s="529">
        <v>758350</v>
      </c>
      <c r="R8" s="530">
        <v>1.0797169542684664</v>
      </c>
      <c r="S8" s="530">
        <v>0.98706860084473858</v>
      </c>
      <c r="T8" s="529"/>
      <c r="U8" s="530"/>
      <c r="V8" s="530"/>
      <c r="W8" s="529"/>
      <c r="X8" s="530"/>
      <c r="Y8" s="530"/>
      <c r="Z8" s="529"/>
      <c r="AA8" s="530"/>
      <c r="AB8" s="531"/>
    </row>
    <row r="9" spans="1:28" ht="14.4" customHeight="1" thickBot="1" x14ac:dyDescent="0.35"/>
    <row r="10" spans="1:28" ht="14.4" customHeight="1" x14ac:dyDescent="0.3">
      <c r="A10" s="522" t="s">
        <v>440</v>
      </c>
      <c r="B10" s="523">
        <v>926371.13</v>
      </c>
      <c r="C10" s="524">
        <v>1</v>
      </c>
      <c r="D10" s="524">
        <v>1.2774988049966656</v>
      </c>
      <c r="E10" s="523">
        <v>725144.41999999993</v>
      </c>
      <c r="F10" s="524">
        <v>0.78277959720096191</v>
      </c>
      <c r="G10" s="524">
        <v>1</v>
      </c>
      <c r="H10" s="523">
        <v>816243.3200000003</v>
      </c>
      <c r="I10" s="524">
        <v>0.88111912554960592</v>
      </c>
      <c r="J10" s="525">
        <v>1.1256286299493283</v>
      </c>
    </row>
    <row r="11" spans="1:28" ht="14.4" customHeight="1" x14ac:dyDescent="0.3">
      <c r="A11" s="532" t="s">
        <v>1698</v>
      </c>
      <c r="B11" s="526">
        <v>926371.13</v>
      </c>
      <c r="C11" s="527">
        <v>1</v>
      </c>
      <c r="D11" s="527">
        <v>1.2774988049966656</v>
      </c>
      <c r="E11" s="526">
        <v>725144.41999999993</v>
      </c>
      <c r="F11" s="527">
        <v>0.78277959720096191</v>
      </c>
      <c r="G11" s="527">
        <v>1</v>
      </c>
      <c r="H11" s="526">
        <v>816243.3200000003</v>
      </c>
      <c r="I11" s="527">
        <v>0.88111912554960592</v>
      </c>
      <c r="J11" s="528">
        <v>1.1256286299493283</v>
      </c>
    </row>
    <row r="12" spans="1:28" ht="14.4" customHeight="1" x14ac:dyDescent="0.3">
      <c r="A12" s="534" t="s">
        <v>1699</v>
      </c>
      <c r="B12" s="535">
        <v>4322885.59</v>
      </c>
      <c r="C12" s="536">
        <v>1</v>
      </c>
      <c r="D12" s="536">
        <v>0.99837307994934732</v>
      </c>
      <c r="E12" s="535">
        <v>4329930.0399999991</v>
      </c>
      <c r="F12" s="536">
        <v>1.0016295712327652</v>
      </c>
      <c r="G12" s="536">
        <v>1</v>
      </c>
      <c r="H12" s="535">
        <v>4242256.6799999988</v>
      </c>
      <c r="I12" s="536">
        <v>0.98134835902515727</v>
      </c>
      <c r="J12" s="537">
        <v>0.97975178370318416</v>
      </c>
    </row>
    <row r="13" spans="1:28" ht="14.4" customHeight="1" x14ac:dyDescent="0.3">
      <c r="A13" s="532" t="s">
        <v>1698</v>
      </c>
      <c r="B13" s="526">
        <v>4322885.59</v>
      </c>
      <c r="C13" s="527">
        <v>1</v>
      </c>
      <c r="D13" s="527">
        <v>0.99837307994934732</v>
      </c>
      <c r="E13" s="526">
        <v>4329930.0399999991</v>
      </c>
      <c r="F13" s="527">
        <v>1.0016295712327652</v>
      </c>
      <c r="G13" s="527">
        <v>1</v>
      </c>
      <c r="H13" s="526">
        <v>4242256.6799999988</v>
      </c>
      <c r="I13" s="527">
        <v>0.98134835902515727</v>
      </c>
      <c r="J13" s="528">
        <v>0.97975178370318416</v>
      </c>
    </row>
    <row r="14" spans="1:28" ht="14.4" customHeight="1" x14ac:dyDescent="0.3">
      <c r="A14" s="534" t="s">
        <v>1700</v>
      </c>
      <c r="B14" s="535">
        <v>2521796.6899999995</v>
      </c>
      <c r="C14" s="536">
        <v>1</v>
      </c>
      <c r="D14" s="536">
        <v>1.0528733807332664</v>
      </c>
      <c r="E14" s="535">
        <v>2395156.6600000006</v>
      </c>
      <c r="F14" s="536">
        <v>0.9497818240058048</v>
      </c>
      <c r="G14" s="536">
        <v>1</v>
      </c>
      <c r="H14" s="535">
        <v>2123508.8900000011</v>
      </c>
      <c r="I14" s="536">
        <v>0.8420618911986919</v>
      </c>
      <c r="J14" s="537">
        <v>0.88658455017301474</v>
      </c>
    </row>
    <row r="15" spans="1:28" ht="14.4" customHeight="1" x14ac:dyDescent="0.3">
      <c r="A15" s="532" t="s">
        <v>1698</v>
      </c>
      <c r="B15" s="526">
        <v>2521796.6899999995</v>
      </c>
      <c r="C15" s="527">
        <v>1</v>
      </c>
      <c r="D15" s="527">
        <v>1.0528733807332664</v>
      </c>
      <c r="E15" s="526">
        <v>2395156.6600000006</v>
      </c>
      <c r="F15" s="527">
        <v>0.9497818240058048</v>
      </c>
      <c r="G15" s="527">
        <v>1</v>
      </c>
      <c r="H15" s="526">
        <v>2123508.8900000011</v>
      </c>
      <c r="I15" s="527">
        <v>0.8420618911986919</v>
      </c>
      <c r="J15" s="528">
        <v>0.88658455017301474</v>
      </c>
    </row>
    <row r="16" spans="1:28" ht="14.4" customHeight="1" x14ac:dyDescent="0.3">
      <c r="A16" s="534" t="s">
        <v>1701</v>
      </c>
      <c r="B16" s="535">
        <v>2118230.0399999996</v>
      </c>
      <c r="C16" s="536">
        <v>1</v>
      </c>
      <c r="D16" s="536">
        <v>0.81854328604530824</v>
      </c>
      <c r="E16" s="535">
        <v>2587804.5499999993</v>
      </c>
      <c r="F16" s="536">
        <v>1.2216824901605114</v>
      </c>
      <c r="G16" s="536">
        <v>1</v>
      </c>
      <c r="H16" s="535">
        <v>2765901.1399999987</v>
      </c>
      <c r="I16" s="536">
        <v>1.3057605112615622</v>
      </c>
      <c r="J16" s="537">
        <v>1.0688214996762408</v>
      </c>
    </row>
    <row r="17" spans="1:10" ht="14.4" customHeight="1" x14ac:dyDescent="0.3">
      <c r="A17" s="532" t="s">
        <v>1698</v>
      </c>
      <c r="B17" s="526">
        <v>2118230.0399999996</v>
      </c>
      <c r="C17" s="527">
        <v>1</v>
      </c>
      <c r="D17" s="527">
        <v>0.81854328604530824</v>
      </c>
      <c r="E17" s="526">
        <v>2587804.5499999993</v>
      </c>
      <c r="F17" s="527">
        <v>1.2216824901605114</v>
      </c>
      <c r="G17" s="527">
        <v>1</v>
      </c>
      <c r="H17" s="526">
        <v>2765901.1399999987</v>
      </c>
      <c r="I17" s="527">
        <v>1.3057605112615622</v>
      </c>
      <c r="J17" s="528">
        <v>1.0688214996762408</v>
      </c>
    </row>
    <row r="18" spans="1:10" ht="14.4" customHeight="1" x14ac:dyDescent="0.3">
      <c r="A18" s="534" t="s">
        <v>1702</v>
      </c>
      <c r="B18" s="535">
        <v>4229446.5900000008</v>
      </c>
      <c r="C18" s="536">
        <v>1</v>
      </c>
      <c r="D18" s="536">
        <v>1.1206427999246835</v>
      </c>
      <c r="E18" s="535">
        <v>3774125.5199999991</v>
      </c>
      <c r="F18" s="536">
        <v>0.89234500062571975</v>
      </c>
      <c r="G18" s="536">
        <v>1</v>
      </c>
      <c r="H18" s="535">
        <v>3714009.9599999986</v>
      </c>
      <c r="I18" s="536">
        <v>0.87813142475455586</v>
      </c>
      <c r="J18" s="537">
        <v>0.98407165853879697</v>
      </c>
    </row>
    <row r="19" spans="1:10" ht="14.4" customHeight="1" thickBot="1" x14ac:dyDescent="0.35">
      <c r="A19" s="533" t="s">
        <v>1698</v>
      </c>
      <c r="B19" s="529">
        <v>4229446.5900000008</v>
      </c>
      <c r="C19" s="530">
        <v>1</v>
      </c>
      <c r="D19" s="530">
        <v>1.1206427999246835</v>
      </c>
      <c r="E19" s="529">
        <v>3774125.5199999991</v>
      </c>
      <c r="F19" s="530">
        <v>0.89234500062571975</v>
      </c>
      <c r="G19" s="530">
        <v>1</v>
      </c>
      <c r="H19" s="529">
        <v>3714009.9599999986</v>
      </c>
      <c r="I19" s="530">
        <v>0.87813142475455586</v>
      </c>
      <c r="J19" s="531">
        <v>0.98407165853879697</v>
      </c>
    </row>
    <row r="20" spans="1:10" ht="14.4" customHeight="1" x14ac:dyDescent="0.3">
      <c r="A20" s="538" t="s">
        <v>242</v>
      </c>
    </row>
    <row r="21" spans="1:10" ht="14.4" customHeight="1" x14ac:dyDescent="0.3">
      <c r="A21" s="539" t="s">
        <v>1703</v>
      </c>
    </row>
    <row r="22" spans="1:10" ht="14.4" customHeight="1" x14ac:dyDescent="0.3">
      <c r="A22" s="538" t="s">
        <v>1704</v>
      </c>
    </row>
    <row r="23" spans="1:10" ht="14.4" customHeight="1" x14ac:dyDescent="0.3">
      <c r="A23" s="538" t="s">
        <v>1705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4" bestFit="1" customWidth="1"/>
    <col min="2" max="2" width="7.77734375" style="189" hidden="1" customWidth="1" outlineLevel="1"/>
    <col min="3" max="3" width="7.77734375" style="189" customWidth="1" collapsed="1"/>
    <col min="4" max="4" width="7.77734375" style="189" customWidth="1"/>
    <col min="5" max="5" width="7.77734375" style="91" hidden="1" customWidth="1" outlineLevel="1"/>
    <col min="6" max="6" width="7.77734375" style="91" customWidth="1" collapsed="1"/>
    <col min="7" max="7" width="7.77734375" style="91" customWidth="1"/>
    <col min="8" max="16384" width="8.88671875" style="114"/>
  </cols>
  <sheetData>
    <row r="1" spans="1:7" ht="18.600000000000001" customHeight="1" thickBot="1" x14ac:dyDescent="0.4">
      <c r="A1" s="398" t="s">
        <v>1706</v>
      </c>
      <c r="B1" s="304"/>
      <c r="C1" s="304"/>
      <c r="D1" s="304"/>
      <c r="E1" s="304"/>
      <c r="F1" s="304"/>
      <c r="G1" s="304"/>
    </row>
    <row r="2" spans="1:7" ht="14.4" customHeight="1" thickBot="1" x14ac:dyDescent="0.35">
      <c r="A2" s="207" t="s">
        <v>243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248" t="s">
        <v>107</v>
      </c>
      <c r="B3" s="234">
        <f t="shared" ref="B3:G3" si="0">SUBTOTAL(9,B6:B1048576)</f>
        <v>56119</v>
      </c>
      <c r="C3" s="235">
        <f t="shared" si="0"/>
        <v>58234</v>
      </c>
      <c r="D3" s="247">
        <f t="shared" si="0"/>
        <v>59547</v>
      </c>
      <c r="E3" s="202">
        <f t="shared" si="0"/>
        <v>14118730.039999995</v>
      </c>
      <c r="F3" s="200">
        <f t="shared" si="0"/>
        <v>13812161.190000003</v>
      </c>
      <c r="G3" s="236">
        <f t="shared" si="0"/>
        <v>13661919.989999987</v>
      </c>
    </row>
    <row r="4" spans="1:7" ht="14.4" customHeight="1" x14ac:dyDescent="0.3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" customHeight="1" thickBot="1" x14ac:dyDescent="0.35">
      <c r="A5" s="517"/>
      <c r="B5" s="518">
        <v>2015</v>
      </c>
      <c r="C5" s="519">
        <v>2016</v>
      </c>
      <c r="D5" s="540">
        <v>2017</v>
      </c>
      <c r="E5" s="518">
        <v>2015</v>
      </c>
      <c r="F5" s="519">
        <v>2016</v>
      </c>
      <c r="G5" s="540">
        <v>2017</v>
      </c>
    </row>
    <row r="6" spans="1:7" ht="14.4" customHeight="1" thickBot="1" x14ac:dyDescent="0.35">
      <c r="A6" s="543" t="s">
        <v>1698</v>
      </c>
      <c r="B6" s="484">
        <v>56119</v>
      </c>
      <c r="C6" s="484">
        <v>58234</v>
      </c>
      <c r="D6" s="484">
        <v>59547</v>
      </c>
      <c r="E6" s="541">
        <v>14118730.039999995</v>
      </c>
      <c r="F6" s="541">
        <v>13812161.190000003</v>
      </c>
      <c r="G6" s="542">
        <v>13661919.989999987</v>
      </c>
    </row>
    <row r="7" spans="1:7" ht="14.4" customHeight="1" x14ac:dyDescent="0.3">
      <c r="A7" s="538" t="s">
        <v>242</v>
      </c>
    </row>
    <row r="8" spans="1:7" ht="14.4" customHeight="1" x14ac:dyDescent="0.3">
      <c r="A8" s="539" t="s">
        <v>1703</v>
      </c>
    </row>
    <row r="9" spans="1:7" ht="14.4" customHeight="1" x14ac:dyDescent="0.3">
      <c r="A9" s="538" t="s">
        <v>1704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1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.109375" style="114" bestFit="1" customWidth="1"/>
    <col min="5" max="5" width="8" style="114" customWidth="1"/>
    <col min="6" max="6" width="50.88671875" style="114" bestFit="1" customWidth="1" collapsed="1"/>
    <col min="7" max="8" width="11.109375" style="189" hidden="1" customWidth="1" outlineLevel="1"/>
    <col min="9" max="10" width="9.33203125" style="114" hidden="1" customWidth="1"/>
    <col min="11" max="12" width="11.109375" style="189" customWidth="1"/>
    <col min="13" max="14" width="9.33203125" style="114" hidden="1" customWidth="1"/>
    <col min="15" max="16" width="11.109375" style="189" customWidth="1"/>
    <col min="17" max="17" width="11.109375" style="192" customWidth="1"/>
    <col min="18" max="18" width="11.109375" style="189" customWidth="1"/>
    <col min="19" max="16384" width="8.88671875" style="114"/>
  </cols>
  <sheetData>
    <row r="1" spans="1:18" ht="18.600000000000001" customHeight="1" thickBot="1" x14ac:dyDescent="0.4">
      <c r="A1" s="304" t="s">
        <v>1954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" customHeight="1" thickBot="1" x14ac:dyDescent="0.35">
      <c r="A2" s="207" t="s">
        <v>243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" customHeight="1" thickBot="1" x14ac:dyDescent="0.35">
      <c r="F3" s="73" t="s">
        <v>107</v>
      </c>
      <c r="G3" s="88">
        <f t="shared" ref="G3:P3" si="0">SUBTOTAL(9,G6:G1048576)</f>
        <v>58626</v>
      </c>
      <c r="H3" s="89">
        <f t="shared" si="0"/>
        <v>15944550.039999994</v>
      </c>
      <c r="I3" s="66"/>
      <c r="J3" s="66"/>
      <c r="K3" s="89">
        <f t="shared" si="0"/>
        <v>60357</v>
      </c>
      <c r="L3" s="89">
        <f t="shared" si="0"/>
        <v>15317543.189999999</v>
      </c>
      <c r="M3" s="66"/>
      <c r="N3" s="66"/>
      <c r="O3" s="89">
        <f t="shared" si="0"/>
        <v>62047</v>
      </c>
      <c r="P3" s="89">
        <f t="shared" si="0"/>
        <v>15505611.990000002</v>
      </c>
      <c r="Q3" s="67">
        <f>IF(L3=0,0,P3/L3)</f>
        <v>1.0122780003076983</v>
      </c>
      <c r="R3" s="90">
        <f>IF(O3=0,0,P3/O3)</f>
        <v>249.90107483037056</v>
      </c>
    </row>
    <row r="4" spans="1:18" ht="14.4" customHeight="1" x14ac:dyDescent="0.3">
      <c r="A4" s="406" t="s">
        <v>205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2015</v>
      </c>
      <c r="H4" s="411"/>
      <c r="I4" s="87"/>
      <c r="J4" s="87"/>
      <c r="K4" s="410">
        <v>2016</v>
      </c>
      <c r="L4" s="411"/>
      <c r="M4" s="87"/>
      <c r="N4" s="87"/>
      <c r="O4" s="410">
        <v>2017</v>
      </c>
      <c r="P4" s="411"/>
      <c r="Q4" s="412" t="s">
        <v>2</v>
      </c>
      <c r="R4" s="407" t="s">
        <v>83</v>
      </c>
    </row>
    <row r="5" spans="1:18" ht="14.4" customHeight="1" thickBot="1" x14ac:dyDescent="0.35">
      <c r="A5" s="544"/>
      <c r="B5" s="544"/>
      <c r="C5" s="545"/>
      <c r="D5" s="546"/>
      <c r="E5" s="547"/>
      <c r="F5" s="548"/>
      <c r="G5" s="549" t="s">
        <v>58</v>
      </c>
      <c r="H5" s="550" t="s">
        <v>14</v>
      </c>
      <c r="I5" s="551"/>
      <c r="J5" s="551"/>
      <c r="K5" s="549" t="s">
        <v>58</v>
      </c>
      <c r="L5" s="550" t="s">
        <v>14</v>
      </c>
      <c r="M5" s="551"/>
      <c r="N5" s="551"/>
      <c r="O5" s="549" t="s">
        <v>58</v>
      </c>
      <c r="P5" s="550" t="s">
        <v>14</v>
      </c>
      <c r="Q5" s="552"/>
      <c r="R5" s="553"/>
    </row>
    <row r="6" spans="1:18" ht="14.4" customHeight="1" x14ac:dyDescent="0.3">
      <c r="A6" s="456"/>
      <c r="B6" s="457" t="s">
        <v>1707</v>
      </c>
      <c r="C6" s="457" t="s">
        <v>440</v>
      </c>
      <c r="D6" s="457" t="s">
        <v>1708</v>
      </c>
      <c r="E6" s="457" t="s">
        <v>1709</v>
      </c>
      <c r="F6" s="457"/>
      <c r="G6" s="461"/>
      <c r="H6" s="461"/>
      <c r="I6" s="457"/>
      <c r="J6" s="457"/>
      <c r="K6" s="461"/>
      <c r="L6" s="461"/>
      <c r="M6" s="457"/>
      <c r="N6" s="457"/>
      <c r="O6" s="461">
        <v>1</v>
      </c>
      <c r="P6" s="461">
        <v>277</v>
      </c>
      <c r="Q6" s="482"/>
      <c r="R6" s="462">
        <v>277</v>
      </c>
    </row>
    <row r="7" spans="1:18" ht="14.4" customHeight="1" x14ac:dyDescent="0.3">
      <c r="A7" s="463"/>
      <c r="B7" s="464" t="s">
        <v>1707</v>
      </c>
      <c r="C7" s="464" t="s">
        <v>440</v>
      </c>
      <c r="D7" s="464" t="s">
        <v>1708</v>
      </c>
      <c r="E7" s="464" t="s">
        <v>1710</v>
      </c>
      <c r="F7" s="464"/>
      <c r="G7" s="468">
        <v>1</v>
      </c>
      <c r="H7" s="468">
        <v>333</v>
      </c>
      <c r="I7" s="464"/>
      <c r="J7" s="464">
        <v>333</v>
      </c>
      <c r="K7" s="468"/>
      <c r="L7" s="468"/>
      <c r="M7" s="464"/>
      <c r="N7" s="464"/>
      <c r="O7" s="468">
        <v>1</v>
      </c>
      <c r="P7" s="468">
        <v>333</v>
      </c>
      <c r="Q7" s="491"/>
      <c r="R7" s="469">
        <v>333</v>
      </c>
    </row>
    <row r="8" spans="1:18" ht="14.4" customHeight="1" x14ac:dyDescent="0.3">
      <c r="A8" s="463"/>
      <c r="B8" s="464" t="s">
        <v>1707</v>
      </c>
      <c r="C8" s="464" t="s">
        <v>440</v>
      </c>
      <c r="D8" s="464" t="s">
        <v>1708</v>
      </c>
      <c r="E8" s="464" t="s">
        <v>1711</v>
      </c>
      <c r="F8" s="464"/>
      <c r="G8" s="468">
        <v>83</v>
      </c>
      <c r="H8" s="468">
        <v>9379</v>
      </c>
      <c r="I8" s="464">
        <v>0.86458333333333337</v>
      </c>
      <c r="J8" s="464">
        <v>113</v>
      </c>
      <c r="K8" s="468">
        <v>96</v>
      </c>
      <c r="L8" s="468">
        <v>10848</v>
      </c>
      <c r="M8" s="464">
        <v>1</v>
      </c>
      <c r="N8" s="464">
        <v>113</v>
      </c>
      <c r="O8" s="468">
        <v>134</v>
      </c>
      <c r="P8" s="468">
        <v>15142</v>
      </c>
      <c r="Q8" s="491">
        <v>1.3958333333333333</v>
      </c>
      <c r="R8" s="469">
        <v>113</v>
      </c>
    </row>
    <row r="9" spans="1:18" ht="14.4" customHeight="1" x14ac:dyDescent="0.3">
      <c r="A9" s="463"/>
      <c r="B9" s="464" t="s">
        <v>1707</v>
      </c>
      <c r="C9" s="464" t="s">
        <v>440</v>
      </c>
      <c r="D9" s="464" t="s">
        <v>1708</v>
      </c>
      <c r="E9" s="464" t="s">
        <v>1712</v>
      </c>
      <c r="F9" s="464"/>
      <c r="G9" s="468"/>
      <c r="H9" s="468"/>
      <c r="I9" s="464"/>
      <c r="J9" s="464"/>
      <c r="K9" s="468">
        <v>1</v>
      </c>
      <c r="L9" s="468">
        <v>132</v>
      </c>
      <c r="M9" s="464">
        <v>1</v>
      </c>
      <c r="N9" s="464">
        <v>132</v>
      </c>
      <c r="O9" s="468">
        <v>1</v>
      </c>
      <c r="P9" s="468">
        <v>132</v>
      </c>
      <c r="Q9" s="491">
        <v>1</v>
      </c>
      <c r="R9" s="469">
        <v>132</v>
      </c>
    </row>
    <row r="10" spans="1:18" ht="14.4" customHeight="1" x14ac:dyDescent="0.3">
      <c r="A10" s="463"/>
      <c r="B10" s="464" t="s">
        <v>1707</v>
      </c>
      <c r="C10" s="464" t="s">
        <v>440</v>
      </c>
      <c r="D10" s="464" t="s">
        <v>1708</v>
      </c>
      <c r="E10" s="464" t="s">
        <v>1713</v>
      </c>
      <c r="F10" s="464"/>
      <c r="G10" s="468"/>
      <c r="H10" s="468"/>
      <c r="I10" s="464"/>
      <c r="J10" s="464"/>
      <c r="K10" s="468"/>
      <c r="L10" s="468"/>
      <c r="M10" s="464"/>
      <c r="N10" s="464"/>
      <c r="O10" s="468">
        <v>1</v>
      </c>
      <c r="P10" s="468">
        <v>156</v>
      </c>
      <c r="Q10" s="491"/>
      <c r="R10" s="469">
        <v>156</v>
      </c>
    </row>
    <row r="11" spans="1:18" ht="14.4" customHeight="1" x14ac:dyDescent="0.3">
      <c r="A11" s="463"/>
      <c r="B11" s="464" t="s">
        <v>1707</v>
      </c>
      <c r="C11" s="464" t="s">
        <v>440</v>
      </c>
      <c r="D11" s="464" t="s">
        <v>1708</v>
      </c>
      <c r="E11" s="464" t="s">
        <v>1714</v>
      </c>
      <c r="F11" s="464"/>
      <c r="G11" s="468">
        <v>13</v>
      </c>
      <c r="H11" s="468">
        <v>2847</v>
      </c>
      <c r="I11" s="464">
        <v>1.4444444444444444</v>
      </c>
      <c r="J11" s="464">
        <v>219</v>
      </c>
      <c r="K11" s="468">
        <v>9</v>
      </c>
      <c r="L11" s="468">
        <v>1971</v>
      </c>
      <c r="M11" s="464">
        <v>1</v>
      </c>
      <c r="N11" s="464">
        <v>219</v>
      </c>
      <c r="O11" s="468">
        <v>10</v>
      </c>
      <c r="P11" s="468">
        <v>2190</v>
      </c>
      <c r="Q11" s="491">
        <v>1.1111111111111112</v>
      </c>
      <c r="R11" s="469">
        <v>219</v>
      </c>
    </row>
    <row r="12" spans="1:18" ht="14.4" customHeight="1" x14ac:dyDescent="0.3">
      <c r="A12" s="463"/>
      <c r="B12" s="464" t="s">
        <v>1707</v>
      </c>
      <c r="C12" s="464" t="s">
        <v>440</v>
      </c>
      <c r="D12" s="464" t="s">
        <v>1708</v>
      </c>
      <c r="E12" s="464" t="s">
        <v>1715</v>
      </c>
      <c r="F12" s="464"/>
      <c r="G12" s="468">
        <v>11</v>
      </c>
      <c r="H12" s="468">
        <v>2596</v>
      </c>
      <c r="I12" s="464">
        <v>1.1000000000000001</v>
      </c>
      <c r="J12" s="464">
        <v>236</v>
      </c>
      <c r="K12" s="468">
        <v>10</v>
      </c>
      <c r="L12" s="468">
        <v>2360</v>
      </c>
      <c r="M12" s="464">
        <v>1</v>
      </c>
      <c r="N12" s="464">
        <v>236</v>
      </c>
      <c r="O12" s="468">
        <v>8</v>
      </c>
      <c r="P12" s="468">
        <v>1888</v>
      </c>
      <c r="Q12" s="491">
        <v>0.8</v>
      </c>
      <c r="R12" s="469">
        <v>236</v>
      </c>
    </row>
    <row r="13" spans="1:18" ht="14.4" customHeight="1" x14ac:dyDescent="0.3">
      <c r="A13" s="463"/>
      <c r="B13" s="464" t="s">
        <v>1707</v>
      </c>
      <c r="C13" s="464" t="s">
        <v>440</v>
      </c>
      <c r="D13" s="464" t="s">
        <v>1708</v>
      </c>
      <c r="E13" s="464" t="s">
        <v>1716</v>
      </c>
      <c r="F13" s="464"/>
      <c r="G13" s="468">
        <v>23</v>
      </c>
      <c r="H13" s="468">
        <v>3588</v>
      </c>
      <c r="I13" s="464">
        <v>0.71875</v>
      </c>
      <c r="J13" s="464">
        <v>156</v>
      </c>
      <c r="K13" s="468">
        <v>32</v>
      </c>
      <c r="L13" s="468">
        <v>4992</v>
      </c>
      <c r="M13" s="464">
        <v>1</v>
      </c>
      <c r="N13" s="464">
        <v>156</v>
      </c>
      <c r="O13" s="468">
        <v>39</v>
      </c>
      <c r="P13" s="468">
        <v>6084</v>
      </c>
      <c r="Q13" s="491">
        <v>1.21875</v>
      </c>
      <c r="R13" s="469">
        <v>156</v>
      </c>
    </row>
    <row r="14" spans="1:18" ht="14.4" customHeight="1" x14ac:dyDescent="0.3">
      <c r="A14" s="463"/>
      <c r="B14" s="464" t="s">
        <v>1707</v>
      </c>
      <c r="C14" s="464" t="s">
        <v>440</v>
      </c>
      <c r="D14" s="464" t="s">
        <v>1708</v>
      </c>
      <c r="E14" s="464" t="s">
        <v>1717</v>
      </c>
      <c r="F14" s="464"/>
      <c r="G14" s="468">
        <v>12</v>
      </c>
      <c r="H14" s="468">
        <v>2280</v>
      </c>
      <c r="I14" s="464">
        <v>1.2</v>
      </c>
      <c r="J14" s="464">
        <v>190</v>
      </c>
      <c r="K14" s="468">
        <v>10</v>
      </c>
      <c r="L14" s="468">
        <v>1900</v>
      </c>
      <c r="M14" s="464">
        <v>1</v>
      </c>
      <c r="N14" s="464">
        <v>190</v>
      </c>
      <c r="O14" s="468">
        <v>22</v>
      </c>
      <c r="P14" s="468">
        <v>4180</v>
      </c>
      <c r="Q14" s="491">
        <v>2.2000000000000002</v>
      </c>
      <c r="R14" s="469">
        <v>190</v>
      </c>
    </row>
    <row r="15" spans="1:18" ht="14.4" customHeight="1" x14ac:dyDescent="0.3">
      <c r="A15" s="463"/>
      <c r="B15" s="464" t="s">
        <v>1707</v>
      </c>
      <c r="C15" s="464" t="s">
        <v>440</v>
      </c>
      <c r="D15" s="464" t="s">
        <v>1708</v>
      </c>
      <c r="E15" s="464" t="s">
        <v>1718</v>
      </c>
      <c r="F15" s="464"/>
      <c r="G15" s="468">
        <v>10</v>
      </c>
      <c r="H15" s="468">
        <v>840</v>
      </c>
      <c r="I15" s="464">
        <v>5</v>
      </c>
      <c r="J15" s="464">
        <v>84</v>
      </c>
      <c r="K15" s="468">
        <v>2</v>
      </c>
      <c r="L15" s="468">
        <v>168</v>
      </c>
      <c r="M15" s="464">
        <v>1</v>
      </c>
      <c r="N15" s="464">
        <v>84</v>
      </c>
      <c r="O15" s="468">
        <v>4</v>
      </c>
      <c r="P15" s="468">
        <v>336</v>
      </c>
      <c r="Q15" s="491">
        <v>2</v>
      </c>
      <c r="R15" s="469">
        <v>84</v>
      </c>
    </row>
    <row r="16" spans="1:18" ht="14.4" customHeight="1" x14ac:dyDescent="0.3">
      <c r="A16" s="463"/>
      <c r="B16" s="464" t="s">
        <v>1707</v>
      </c>
      <c r="C16" s="464" t="s">
        <v>440</v>
      </c>
      <c r="D16" s="464" t="s">
        <v>1708</v>
      </c>
      <c r="E16" s="464" t="s">
        <v>1719</v>
      </c>
      <c r="F16" s="464"/>
      <c r="G16" s="468">
        <v>7</v>
      </c>
      <c r="H16" s="468">
        <v>735</v>
      </c>
      <c r="I16" s="464"/>
      <c r="J16" s="464">
        <v>105</v>
      </c>
      <c r="K16" s="468"/>
      <c r="L16" s="468"/>
      <c r="M16" s="464"/>
      <c r="N16" s="464"/>
      <c r="O16" s="468">
        <v>13</v>
      </c>
      <c r="P16" s="468">
        <v>1365</v>
      </c>
      <c r="Q16" s="491"/>
      <c r="R16" s="469">
        <v>105</v>
      </c>
    </row>
    <row r="17" spans="1:18" ht="14.4" customHeight="1" x14ac:dyDescent="0.3">
      <c r="A17" s="463"/>
      <c r="B17" s="464" t="s">
        <v>1707</v>
      </c>
      <c r="C17" s="464" t="s">
        <v>440</v>
      </c>
      <c r="D17" s="464" t="s">
        <v>1708</v>
      </c>
      <c r="E17" s="464" t="s">
        <v>1720</v>
      </c>
      <c r="F17" s="464"/>
      <c r="G17" s="468">
        <v>58</v>
      </c>
      <c r="H17" s="468">
        <v>34568</v>
      </c>
      <c r="I17" s="464">
        <v>1.8709677419354838</v>
      </c>
      <c r="J17" s="464">
        <v>596</v>
      </c>
      <c r="K17" s="468">
        <v>31</v>
      </c>
      <c r="L17" s="468">
        <v>18476</v>
      </c>
      <c r="M17" s="464">
        <v>1</v>
      </c>
      <c r="N17" s="464">
        <v>596</v>
      </c>
      <c r="O17" s="468">
        <v>7</v>
      </c>
      <c r="P17" s="468">
        <v>4172</v>
      </c>
      <c r="Q17" s="491">
        <v>0.22580645161290322</v>
      </c>
      <c r="R17" s="469">
        <v>596</v>
      </c>
    </row>
    <row r="18" spans="1:18" ht="14.4" customHeight="1" x14ac:dyDescent="0.3">
      <c r="A18" s="463"/>
      <c r="B18" s="464" t="s">
        <v>1707</v>
      </c>
      <c r="C18" s="464" t="s">
        <v>440</v>
      </c>
      <c r="D18" s="464" t="s">
        <v>1708</v>
      </c>
      <c r="E18" s="464" t="s">
        <v>1721</v>
      </c>
      <c r="F18" s="464"/>
      <c r="G18" s="468">
        <v>8</v>
      </c>
      <c r="H18" s="468">
        <v>5328</v>
      </c>
      <c r="I18" s="464">
        <v>2.6666666666666665</v>
      </c>
      <c r="J18" s="464">
        <v>666</v>
      </c>
      <c r="K18" s="468">
        <v>3</v>
      </c>
      <c r="L18" s="468">
        <v>1998</v>
      </c>
      <c r="M18" s="464">
        <v>1</v>
      </c>
      <c r="N18" s="464">
        <v>666</v>
      </c>
      <c r="O18" s="468">
        <v>3</v>
      </c>
      <c r="P18" s="468">
        <v>1998</v>
      </c>
      <c r="Q18" s="491">
        <v>1</v>
      </c>
      <c r="R18" s="469">
        <v>666</v>
      </c>
    </row>
    <row r="19" spans="1:18" ht="14.4" customHeight="1" x14ac:dyDescent="0.3">
      <c r="A19" s="463"/>
      <c r="B19" s="464" t="s">
        <v>1707</v>
      </c>
      <c r="C19" s="464" t="s">
        <v>440</v>
      </c>
      <c r="D19" s="464" t="s">
        <v>1708</v>
      </c>
      <c r="E19" s="464" t="s">
        <v>1722</v>
      </c>
      <c r="F19" s="464"/>
      <c r="G19" s="468">
        <v>44</v>
      </c>
      <c r="H19" s="468">
        <v>51568</v>
      </c>
      <c r="I19" s="464">
        <v>4</v>
      </c>
      <c r="J19" s="464">
        <v>1172</v>
      </c>
      <c r="K19" s="468">
        <v>11</v>
      </c>
      <c r="L19" s="468">
        <v>12892</v>
      </c>
      <c r="M19" s="464">
        <v>1</v>
      </c>
      <c r="N19" s="464">
        <v>1172</v>
      </c>
      <c r="O19" s="468">
        <v>14</v>
      </c>
      <c r="P19" s="468">
        <v>16408</v>
      </c>
      <c r="Q19" s="491">
        <v>1.2727272727272727</v>
      </c>
      <c r="R19" s="469">
        <v>1172</v>
      </c>
    </row>
    <row r="20" spans="1:18" ht="14.4" customHeight="1" x14ac:dyDescent="0.3">
      <c r="A20" s="463"/>
      <c r="B20" s="464" t="s">
        <v>1707</v>
      </c>
      <c r="C20" s="464" t="s">
        <v>440</v>
      </c>
      <c r="D20" s="464" t="s">
        <v>1708</v>
      </c>
      <c r="E20" s="464" t="s">
        <v>1723</v>
      </c>
      <c r="F20" s="464"/>
      <c r="G20" s="468">
        <v>40</v>
      </c>
      <c r="H20" s="468">
        <v>32000</v>
      </c>
      <c r="I20" s="464">
        <v>1.9047619047619047</v>
      </c>
      <c r="J20" s="464">
        <v>800</v>
      </c>
      <c r="K20" s="468">
        <v>21</v>
      </c>
      <c r="L20" s="468">
        <v>16800</v>
      </c>
      <c r="M20" s="464">
        <v>1</v>
      </c>
      <c r="N20" s="464">
        <v>800</v>
      </c>
      <c r="O20" s="468">
        <v>27</v>
      </c>
      <c r="P20" s="468">
        <v>21600</v>
      </c>
      <c r="Q20" s="491">
        <v>1.2857142857142858</v>
      </c>
      <c r="R20" s="469">
        <v>800</v>
      </c>
    </row>
    <row r="21" spans="1:18" ht="14.4" customHeight="1" x14ac:dyDescent="0.3">
      <c r="A21" s="463"/>
      <c r="B21" s="464" t="s">
        <v>1707</v>
      </c>
      <c r="C21" s="464" t="s">
        <v>440</v>
      </c>
      <c r="D21" s="464" t="s">
        <v>1708</v>
      </c>
      <c r="E21" s="464" t="s">
        <v>1724</v>
      </c>
      <c r="F21" s="464"/>
      <c r="G21" s="468">
        <v>9</v>
      </c>
      <c r="H21" s="468">
        <v>6705</v>
      </c>
      <c r="I21" s="464">
        <v>3</v>
      </c>
      <c r="J21" s="464">
        <v>745</v>
      </c>
      <c r="K21" s="468">
        <v>3</v>
      </c>
      <c r="L21" s="468">
        <v>2235</v>
      </c>
      <c r="M21" s="464">
        <v>1</v>
      </c>
      <c r="N21" s="464">
        <v>745</v>
      </c>
      <c r="O21" s="468">
        <v>1</v>
      </c>
      <c r="P21" s="468">
        <v>745</v>
      </c>
      <c r="Q21" s="491">
        <v>0.33333333333333331</v>
      </c>
      <c r="R21" s="469">
        <v>745</v>
      </c>
    </row>
    <row r="22" spans="1:18" ht="14.4" customHeight="1" x14ac:dyDescent="0.3">
      <c r="A22" s="463"/>
      <c r="B22" s="464" t="s">
        <v>1707</v>
      </c>
      <c r="C22" s="464" t="s">
        <v>440</v>
      </c>
      <c r="D22" s="464" t="s">
        <v>1708</v>
      </c>
      <c r="E22" s="464" t="s">
        <v>1725</v>
      </c>
      <c r="F22" s="464"/>
      <c r="G22" s="468">
        <v>39</v>
      </c>
      <c r="H22" s="468">
        <v>29055</v>
      </c>
      <c r="I22" s="464">
        <v>1.0540540540540539</v>
      </c>
      <c r="J22" s="464">
        <v>745</v>
      </c>
      <c r="K22" s="468">
        <v>37</v>
      </c>
      <c r="L22" s="468">
        <v>27565</v>
      </c>
      <c r="M22" s="464">
        <v>1</v>
      </c>
      <c r="N22" s="464">
        <v>745</v>
      </c>
      <c r="O22" s="468">
        <v>62</v>
      </c>
      <c r="P22" s="468">
        <v>46190</v>
      </c>
      <c r="Q22" s="491">
        <v>1.6756756756756757</v>
      </c>
      <c r="R22" s="469">
        <v>745</v>
      </c>
    </row>
    <row r="23" spans="1:18" ht="14.4" customHeight="1" x14ac:dyDescent="0.3">
      <c r="A23" s="463"/>
      <c r="B23" s="464" t="s">
        <v>1707</v>
      </c>
      <c r="C23" s="464" t="s">
        <v>440</v>
      </c>
      <c r="D23" s="464" t="s">
        <v>1708</v>
      </c>
      <c r="E23" s="464" t="s">
        <v>1726</v>
      </c>
      <c r="F23" s="464"/>
      <c r="G23" s="468">
        <v>10</v>
      </c>
      <c r="H23" s="468">
        <v>5920</v>
      </c>
      <c r="I23" s="464">
        <v>2.5</v>
      </c>
      <c r="J23" s="464">
        <v>592</v>
      </c>
      <c r="K23" s="468">
        <v>4</v>
      </c>
      <c r="L23" s="468">
        <v>2368</v>
      </c>
      <c r="M23" s="464">
        <v>1</v>
      </c>
      <c r="N23" s="464">
        <v>592</v>
      </c>
      <c r="O23" s="468">
        <v>7</v>
      </c>
      <c r="P23" s="468">
        <v>4144</v>
      </c>
      <c r="Q23" s="491">
        <v>1.75</v>
      </c>
      <c r="R23" s="469">
        <v>592</v>
      </c>
    </row>
    <row r="24" spans="1:18" ht="14.4" customHeight="1" x14ac:dyDescent="0.3">
      <c r="A24" s="463"/>
      <c r="B24" s="464" t="s">
        <v>1707</v>
      </c>
      <c r="C24" s="464" t="s">
        <v>440</v>
      </c>
      <c r="D24" s="464" t="s">
        <v>1708</v>
      </c>
      <c r="E24" s="464" t="s">
        <v>1727</v>
      </c>
      <c r="F24" s="464"/>
      <c r="G24" s="468">
        <v>112</v>
      </c>
      <c r="H24" s="468">
        <v>62832</v>
      </c>
      <c r="I24" s="464">
        <v>1.2873563218390804</v>
      </c>
      <c r="J24" s="464">
        <v>561</v>
      </c>
      <c r="K24" s="468">
        <v>87</v>
      </c>
      <c r="L24" s="468">
        <v>48807</v>
      </c>
      <c r="M24" s="464">
        <v>1</v>
      </c>
      <c r="N24" s="464">
        <v>561</v>
      </c>
      <c r="O24" s="468">
        <v>71</v>
      </c>
      <c r="P24" s="468">
        <v>39831</v>
      </c>
      <c r="Q24" s="491">
        <v>0.81609195402298851</v>
      </c>
      <c r="R24" s="469">
        <v>561</v>
      </c>
    </row>
    <row r="25" spans="1:18" ht="14.4" customHeight="1" x14ac:dyDescent="0.3">
      <c r="A25" s="463"/>
      <c r="B25" s="464" t="s">
        <v>1707</v>
      </c>
      <c r="C25" s="464" t="s">
        <v>440</v>
      </c>
      <c r="D25" s="464" t="s">
        <v>1708</v>
      </c>
      <c r="E25" s="464" t="s">
        <v>1728</v>
      </c>
      <c r="F25" s="464"/>
      <c r="G25" s="468">
        <v>113</v>
      </c>
      <c r="H25" s="468">
        <v>58647</v>
      </c>
      <c r="I25" s="464">
        <v>2.8974358974358974</v>
      </c>
      <c r="J25" s="464">
        <v>519</v>
      </c>
      <c r="K25" s="468">
        <v>39</v>
      </c>
      <c r="L25" s="468">
        <v>20241</v>
      </c>
      <c r="M25" s="464">
        <v>1</v>
      </c>
      <c r="N25" s="464">
        <v>519</v>
      </c>
      <c r="O25" s="468">
        <v>93</v>
      </c>
      <c r="P25" s="468">
        <v>48267</v>
      </c>
      <c r="Q25" s="491">
        <v>2.3846153846153846</v>
      </c>
      <c r="R25" s="469">
        <v>519</v>
      </c>
    </row>
    <row r="26" spans="1:18" ht="14.4" customHeight="1" x14ac:dyDescent="0.3">
      <c r="A26" s="463"/>
      <c r="B26" s="464" t="s">
        <v>1707</v>
      </c>
      <c r="C26" s="464" t="s">
        <v>440</v>
      </c>
      <c r="D26" s="464" t="s">
        <v>1708</v>
      </c>
      <c r="E26" s="464" t="s">
        <v>1729</v>
      </c>
      <c r="F26" s="464"/>
      <c r="G26" s="468">
        <v>6</v>
      </c>
      <c r="H26" s="468">
        <v>1926</v>
      </c>
      <c r="I26" s="464">
        <v>2</v>
      </c>
      <c r="J26" s="464">
        <v>321</v>
      </c>
      <c r="K26" s="468">
        <v>3</v>
      </c>
      <c r="L26" s="468">
        <v>963</v>
      </c>
      <c r="M26" s="464">
        <v>1</v>
      </c>
      <c r="N26" s="464">
        <v>321</v>
      </c>
      <c r="O26" s="468">
        <v>1</v>
      </c>
      <c r="P26" s="468">
        <v>321</v>
      </c>
      <c r="Q26" s="491">
        <v>0.33333333333333331</v>
      </c>
      <c r="R26" s="469">
        <v>321</v>
      </c>
    </row>
    <row r="27" spans="1:18" ht="14.4" customHeight="1" x14ac:dyDescent="0.3">
      <c r="A27" s="463"/>
      <c r="B27" s="464" t="s">
        <v>1707</v>
      </c>
      <c r="C27" s="464" t="s">
        <v>440</v>
      </c>
      <c r="D27" s="464" t="s">
        <v>1708</v>
      </c>
      <c r="E27" s="464" t="s">
        <v>1730</v>
      </c>
      <c r="F27" s="464"/>
      <c r="G27" s="468">
        <v>10</v>
      </c>
      <c r="H27" s="468">
        <v>3210</v>
      </c>
      <c r="I27" s="464">
        <v>3.3333333333333335</v>
      </c>
      <c r="J27" s="464">
        <v>321</v>
      </c>
      <c r="K27" s="468">
        <v>3</v>
      </c>
      <c r="L27" s="468">
        <v>963</v>
      </c>
      <c r="M27" s="464">
        <v>1</v>
      </c>
      <c r="N27" s="464">
        <v>321</v>
      </c>
      <c r="O27" s="468">
        <v>4</v>
      </c>
      <c r="P27" s="468">
        <v>1284</v>
      </c>
      <c r="Q27" s="491">
        <v>1.3333333333333333</v>
      </c>
      <c r="R27" s="469">
        <v>321</v>
      </c>
    </row>
    <row r="28" spans="1:18" ht="14.4" customHeight="1" x14ac:dyDescent="0.3">
      <c r="A28" s="463"/>
      <c r="B28" s="464" t="s">
        <v>1707</v>
      </c>
      <c r="C28" s="464" t="s">
        <v>440</v>
      </c>
      <c r="D28" s="464" t="s">
        <v>1708</v>
      </c>
      <c r="E28" s="464" t="s">
        <v>1731</v>
      </c>
      <c r="F28" s="464"/>
      <c r="G28" s="468">
        <v>67</v>
      </c>
      <c r="H28" s="468">
        <v>21507</v>
      </c>
      <c r="I28" s="464">
        <v>2.3928571428571428</v>
      </c>
      <c r="J28" s="464">
        <v>321</v>
      </c>
      <c r="K28" s="468">
        <v>28</v>
      </c>
      <c r="L28" s="468">
        <v>8988</v>
      </c>
      <c r="M28" s="464">
        <v>1</v>
      </c>
      <c r="N28" s="464">
        <v>321</v>
      </c>
      <c r="O28" s="468">
        <v>69</v>
      </c>
      <c r="P28" s="468">
        <v>22149</v>
      </c>
      <c r="Q28" s="491">
        <v>2.4642857142857144</v>
      </c>
      <c r="R28" s="469">
        <v>321</v>
      </c>
    </row>
    <row r="29" spans="1:18" ht="14.4" customHeight="1" x14ac:dyDescent="0.3">
      <c r="A29" s="463"/>
      <c r="B29" s="464" t="s">
        <v>1707</v>
      </c>
      <c r="C29" s="464" t="s">
        <v>440</v>
      </c>
      <c r="D29" s="464" t="s">
        <v>1708</v>
      </c>
      <c r="E29" s="464" t="s">
        <v>1732</v>
      </c>
      <c r="F29" s="464"/>
      <c r="G29" s="468">
        <v>3</v>
      </c>
      <c r="H29" s="468">
        <v>3690</v>
      </c>
      <c r="I29" s="464"/>
      <c r="J29" s="464">
        <v>1230</v>
      </c>
      <c r="K29" s="468"/>
      <c r="L29" s="468"/>
      <c r="M29" s="464"/>
      <c r="N29" s="464"/>
      <c r="O29" s="468">
        <v>4</v>
      </c>
      <c r="P29" s="468">
        <v>4920</v>
      </c>
      <c r="Q29" s="491"/>
      <c r="R29" s="469">
        <v>1230</v>
      </c>
    </row>
    <row r="30" spans="1:18" ht="14.4" customHeight="1" x14ac:dyDescent="0.3">
      <c r="A30" s="463"/>
      <c r="B30" s="464" t="s">
        <v>1707</v>
      </c>
      <c r="C30" s="464" t="s">
        <v>440</v>
      </c>
      <c r="D30" s="464" t="s">
        <v>1708</v>
      </c>
      <c r="E30" s="464" t="s">
        <v>1733</v>
      </c>
      <c r="F30" s="464"/>
      <c r="G30" s="468">
        <v>98</v>
      </c>
      <c r="H30" s="468">
        <v>27636</v>
      </c>
      <c r="I30" s="464">
        <v>1.4626865671641791</v>
      </c>
      <c r="J30" s="464">
        <v>282</v>
      </c>
      <c r="K30" s="468">
        <v>67</v>
      </c>
      <c r="L30" s="468">
        <v>18894</v>
      </c>
      <c r="M30" s="464">
        <v>1</v>
      </c>
      <c r="N30" s="464">
        <v>282</v>
      </c>
      <c r="O30" s="468">
        <v>80</v>
      </c>
      <c r="P30" s="468">
        <v>22560</v>
      </c>
      <c r="Q30" s="491">
        <v>1.1940298507462686</v>
      </c>
      <c r="R30" s="469">
        <v>282</v>
      </c>
    </row>
    <row r="31" spans="1:18" ht="14.4" customHeight="1" x14ac:dyDescent="0.3">
      <c r="A31" s="463"/>
      <c r="B31" s="464" t="s">
        <v>1707</v>
      </c>
      <c r="C31" s="464" t="s">
        <v>440</v>
      </c>
      <c r="D31" s="464" t="s">
        <v>1708</v>
      </c>
      <c r="E31" s="464" t="s">
        <v>1734</v>
      </c>
      <c r="F31" s="464"/>
      <c r="G31" s="468">
        <v>42</v>
      </c>
      <c r="H31" s="468">
        <v>28518</v>
      </c>
      <c r="I31" s="464">
        <v>1.75</v>
      </c>
      <c r="J31" s="464">
        <v>679</v>
      </c>
      <c r="K31" s="468">
        <v>24</v>
      </c>
      <c r="L31" s="468">
        <v>16296</v>
      </c>
      <c r="M31" s="464">
        <v>1</v>
      </c>
      <c r="N31" s="464">
        <v>679</v>
      </c>
      <c r="O31" s="468">
        <v>28</v>
      </c>
      <c r="P31" s="468">
        <v>19012</v>
      </c>
      <c r="Q31" s="491">
        <v>1.1666666666666667</v>
      </c>
      <c r="R31" s="469">
        <v>679</v>
      </c>
    </row>
    <row r="32" spans="1:18" ht="14.4" customHeight="1" x14ac:dyDescent="0.3">
      <c r="A32" s="463"/>
      <c r="B32" s="464" t="s">
        <v>1707</v>
      </c>
      <c r="C32" s="464" t="s">
        <v>440</v>
      </c>
      <c r="D32" s="464" t="s">
        <v>1708</v>
      </c>
      <c r="E32" s="464" t="s">
        <v>1735</v>
      </c>
      <c r="F32" s="464"/>
      <c r="G32" s="468">
        <v>23</v>
      </c>
      <c r="H32" s="468">
        <v>21367</v>
      </c>
      <c r="I32" s="464">
        <v>1.7692307692307692</v>
      </c>
      <c r="J32" s="464">
        <v>929</v>
      </c>
      <c r="K32" s="468">
        <v>13</v>
      </c>
      <c r="L32" s="468">
        <v>12077</v>
      </c>
      <c r="M32" s="464">
        <v>1</v>
      </c>
      <c r="N32" s="464">
        <v>929</v>
      </c>
      <c r="O32" s="468">
        <v>20</v>
      </c>
      <c r="P32" s="468">
        <v>18580</v>
      </c>
      <c r="Q32" s="491">
        <v>1.5384615384615385</v>
      </c>
      <c r="R32" s="469">
        <v>929</v>
      </c>
    </row>
    <row r="33" spans="1:18" ht="14.4" customHeight="1" x14ac:dyDescent="0.3">
      <c r="A33" s="463"/>
      <c r="B33" s="464" t="s">
        <v>1707</v>
      </c>
      <c r="C33" s="464" t="s">
        <v>440</v>
      </c>
      <c r="D33" s="464" t="s">
        <v>1708</v>
      </c>
      <c r="E33" s="464" t="s">
        <v>1736</v>
      </c>
      <c r="F33" s="464"/>
      <c r="G33" s="468">
        <v>2</v>
      </c>
      <c r="H33" s="468">
        <v>416</v>
      </c>
      <c r="I33" s="464">
        <v>2</v>
      </c>
      <c r="J33" s="464">
        <v>208</v>
      </c>
      <c r="K33" s="468">
        <v>1</v>
      </c>
      <c r="L33" s="468">
        <v>208</v>
      </c>
      <c r="M33" s="464">
        <v>1</v>
      </c>
      <c r="N33" s="464">
        <v>208</v>
      </c>
      <c r="O33" s="468"/>
      <c r="P33" s="468"/>
      <c r="Q33" s="491"/>
      <c r="R33" s="469"/>
    </row>
    <row r="34" spans="1:18" ht="14.4" customHeight="1" x14ac:dyDescent="0.3">
      <c r="A34" s="463"/>
      <c r="B34" s="464" t="s">
        <v>1707</v>
      </c>
      <c r="C34" s="464" t="s">
        <v>440</v>
      </c>
      <c r="D34" s="464" t="s">
        <v>1708</v>
      </c>
      <c r="E34" s="464" t="s">
        <v>1737</v>
      </c>
      <c r="F34" s="464"/>
      <c r="G34" s="468">
        <v>1</v>
      </c>
      <c r="H34" s="468">
        <v>508</v>
      </c>
      <c r="I34" s="464"/>
      <c r="J34" s="464">
        <v>508</v>
      </c>
      <c r="K34" s="468"/>
      <c r="L34" s="468"/>
      <c r="M34" s="464"/>
      <c r="N34" s="464"/>
      <c r="O34" s="468"/>
      <c r="P34" s="468"/>
      <c r="Q34" s="491"/>
      <c r="R34" s="469"/>
    </row>
    <row r="35" spans="1:18" ht="14.4" customHeight="1" x14ac:dyDescent="0.3">
      <c r="A35" s="463"/>
      <c r="B35" s="464" t="s">
        <v>1707</v>
      </c>
      <c r="C35" s="464" t="s">
        <v>440</v>
      </c>
      <c r="D35" s="464" t="s">
        <v>1708</v>
      </c>
      <c r="E35" s="464" t="s">
        <v>1738</v>
      </c>
      <c r="F35" s="464"/>
      <c r="G35" s="468">
        <v>51</v>
      </c>
      <c r="H35" s="468">
        <v>88740</v>
      </c>
      <c r="I35" s="464">
        <v>2.3181818181818183</v>
      </c>
      <c r="J35" s="464">
        <v>1740</v>
      </c>
      <c r="K35" s="468">
        <v>22</v>
      </c>
      <c r="L35" s="468">
        <v>38280</v>
      </c>
      <c r="M35" s="464">
        <v>1</v>
      </c>
      <c r="N35" s="464">
        <v>1740</v>
      </c>
      <c r="O35" s="468">
        <v>48</v>
      </c>
      <c r="P35" s="468">
        <v>96000</v>
      </c>
      <c r="Q35" s="491">
        <v>2.5078369905956115</v>
      </c>
      <c r="R35" s="469">
        <v>2000</v>
      </c>
    </row>
    <row r="36" spans="1:18" ht="14.4" customHeight="1" x14ac:dyDescent="0.3">
      <c r="A36" s="463"/>
      <c r="B36" s="464" t="s">
        <v>1707</v>
      </c>
      <c r="C36" s="464" t="s">
        <v>440</v>
      </c>
      <c r="D36" s="464" t="s">
        <v>1708</v>
      </c>
      <c r="E36" s="464" t="s">
        <v>1739</v>
      </c>
      <c r="F36" s="464"/>
      <c r="G36" s="468">
        <v>19</v>
      </c>
      <c r="H36" s="468">
        <v>38456</v>
      </c>
      <c r="I36" s="464">
        <v>1.5833333333333333</v>
      </c>
      <c r="J36" s="464">
        <v>2024</v>
      </c>
      <c r="K36" s="468">
        <v>12</v>
      </c>
      <c r="L36" s="468">
        <v>24288</v>
      </c>
      <c r="M36" s="464">
        <v>1</v>
      </c>
      <c r="N36" s="464">
        <v>2024</v>
      </c>
      <c r="O36" s="468">
        <v>18</v>
      </c>
      <c r="P36" s="468">
        <v>36432</v>
      </c>
      <c r="Q36" s="491">
        <v>1.5</v>
      </c>
      <c r="R36" s="469">
        <v>2024</v>
      </c>
    </row>
    <row r="37" spans="1:18" ht="14.4" customHeight="1" x14ac:dyDescent="0.3">
      <c r="A37" s="463"/>
      <c r="B37" s="464" t="s">
        <v>1707</v>
      </c>
      <c r="C37" s="464" t="s">
        <v>440</v>
      </c>
      <c r="D37" s="464" t="s">
        <v>1708</v>
      </c>
      <c r="E37" s="464" t="s">
        <v>1740</v>
      </c>
      <c r="F37" s="464"/>
      <c r="G37" s="468">
        <v>9</v>
      </c>
      <c r="H37" s="468">
        <v>17880</v>
      </c>
      <c r="I37" s="464">
        <v>2.9651741293532337</v>
      </c>
      <c r="J37" s="464">
        <v>1986.6666666666667</v>
      </c>
      <c r="K37" s="468">
        <v>3</v>
      </c>
      <c r="L37" s="468">
        <v>6030</v>
      </c>
      <c r="M37" s="464">
        <v>1</v>
      </c>
      <c r="N37" s="464">
        <v>2010</v>
      </c>
      <c r="O37" s="468">
        <v>1</v>
      </c>
      <c r="P37" s="468">
        <v>2010</v>
      </c>
      <c r="Q37" s="491">
        <v>0.33333333333333331</v>
      </c>
      <c r="R37" s="469">
        <v>2010</v>
      </c>
    </row>
    <row r="38" spans="1:18" ht="14.4" customHeight="1" x14ac:dyDescent="0.3">
      <c r="A38" s="463"/>
      <c r="B38" s="464" t="s">
        <v>1707</v>
      </c>
      <c r="C38" s="464" t="s">
        <v>440</v>
      </c>
      <c r="D38" s="464" t="s">
        <v>1708</v>
      </c>
      <c r="E38" s="464" t="s">
        <v>1741</v>
      </c>
      <c r="F38" s="464"/>
      <c r="G38" s="468">
        <v>8</v>
      </c>
      <c r="H38" s="468">
        <v>17168</v>
      </c>
      <c r="I38" s="464">
        <v>2</v>
      </c>
      <c r="J38" s="464">
        <v>2146</v>
      </c>
      <c r="K38" s="468">
        <v>4</v>
      </c>
      <c r="L38" s="468">
        <v>8584</v>
      </c>
      <c r="M38" s="464">
        <v>1</v>
      </c>
      <c r="N38" s="464">
        <v>2146</v>
      </c>
      <c r="O38" s="468">
        <v>5</v>
      </c>
      <c r="P38" s="468">
        <v>10730</v>
      </c>
      <c r="Q38" s="491">
        <v>1.25</v>
      </c>
      <c r="R38" s="469">
        <v>2146</v>
      </c>
    </row>
    <row r="39" spans="1:18" ht="14.4" customHeight="1" x14ac:dyDescent="0.3">
      <c r="A39" s="463"/>
      <c r="B39" s="464" t="s">
        <v>1707</v>
      </c>
      <c r="C39" s="464" t="s">
        <v>440</v>
      </c>
      <c r="D39" s="464" t="s">
        <v>1708</v>
      </c>
      <c r="E39" s="464" t="s">
        <v>1742</v>
      </c>
      <c r="F39" s="464"/>
      <c r="G39" s="468">
        <v>3</v>
      </c>
      <c r="H39" s="468">
        <v>3738</v>
      </c>
      <c r="I39" s="464">
        <v>0.6</v>
      </c>
      <c r="J39" s="464">
        <v>1246</v>
      </c>
      <c r="K39" s="468">
        <v>5</v>
      </c>
      <c r="L39" s="468">
        <v>6230</v>
      </c>
      <c r="M39" s="464">
        <v>1</v>
      </c>
      <c r="N39" s="464">
        <v>1246</v>
      </c>
      <c r="O39" s="468">
        <v>1</v>
      </c>
      <c r="P39" s="468">
        <v>1246</v>
      </c>
      <c r="Q39" s="491">
        <v>0.2</v>
      </c>
      <c r="R39" s="469">
        <v>1246</v>
      </c>
    </row>
    <row r="40" spans="1:18" ht="14.4" customHeight="1" x14ac:dyDescent="0.3">
      <c r="A40" s="463"/>
      <c r="B40" s="464" t="s">
        <v>1707</v>
      </c>
      <c r="C40" s="464" t="s">
        <v>440</v>
      </c>
      <c r="D40" s="464" t="s">
        <v>1708</v>
      </c>
      <c r="E40" s="464" t="s">
        <v>1743</v>
      </c>
      <c r="F40" s="464"/>
      <c r="G40" s="468">
        <v>2</v>
      </c>
      <c r="H40" s="468">
        <v>2690</v>
      </c>
      <c r="I40" s="464"/>
      <c r="J40" s="464">
        <v>1345</v>
      </c>
      <c r="K40" s="468"/>
      <c r="L40" s="468"/>
      <c r="M40" s="464"/>
      <c r="N40" s="464"/>
      <c r="O40" s="468">
        <v>1</v>
      </c>
      <c r="P40" s="468">
        <v>1345</v>
      </c>
      <c r="Q40" s="491"/>
      <c r="R40" s="469">
        <v>1345</v>
      </c>
    </row>
    <row r="41" spans="1:18" ht="14.4" customHeight="1" x14ac:dyDescent="0.3">
      <c r="A41" s="463"/>
      <c r="B41" s="464" t="s">
        <v>1707</v>
      </c>
      <c r="C41" s="464" t="s">
        <v>440</v>
      </c>
      <c r="D41" s="464" t="s">
        <v>1708</v>
      </c>
      <c r="E41" s="464" t="s">
        <v>1744</v>
      </c>
      <c r="F41" s="464"/>
      <c r="G41" s="468">
        <v>76</v>
      </c>
      <c r="H41" s="468">
        <v>270104</v>
      </c>
      <c r="I41" s="464">
        <v>1.3571428571428572</v>
      </c>
      <c r="J41" s="464">
        <v>3554</v>
      </c>
      <c r="K41" s="468">
        <v>56</v>
      </c>
      <c r="L41" s="468">
        <v>199024</v>
      </c>
      <c r="M41" s="464">
        <v>1</v>
      </c>
      <c r="N41" s="464">
        <v>3554</v>
      </c>
      <c r="O41" s="468">
        <v>83</v>
      </c>
      <c r="P41" s="468">
        <v>323700</v>
      </c>
      <c r="Q41" s="491">
        <v>1.6264370126215935</v>
      </c>
      <c r="R41" s="469">
        <v>3900</v>
      </c>
    </row>
    <row r="42" spans="1:18" ht="14.4" customHeight="1" x14ac:dyDescent="0.3">
      <c r="A42" s="463"/>
      <c r="B42" s="464" t="s">
        <v>1707</v>
      </c>
      <c r="C42" s="464" t="s">
        <v>440</v>
      </c>
      <c r="D42" s="464" t="s">
        <v>1708</v>
      </c>
      <c r="E42" s="464" t="s">
        <v>1745</v>
      </c>
      <c r="F42" s="464"/>
      <c r="G42" s="468">
        <v>46</v>
      </c>
      <c r="H42" s="468">
        <v>166382</v>
      </c>
      <c r="I42" s="464">
        <v>1.2432432432432432</v>
      </c>
      <c r="J42" s="464">
        <v>3617</v>
      </c>
      <c r="K42" s="468">
        <v>37</v>
      </c>
      <c r="L42" s="468">
        <v>133829</v>
      </c>
      <c r="M42" s="464">
        <v>1</v>
      </c>
      <c r="N42" s="464">
        <v>3617</v>
      </c>
      <c r="O42" s="468">
        <v>56</v>
      </c>
      <c r="P42" s="468">
        <v>218400</v>
      </c>
      <c r="Q42" s="491">
        <v>1.6319332880018531</v>
      </c>
      <c r="R42" s="469">
        <v>3900</v>
      </c>
    </row>
    <row r="43" spans="1:18" ht="14.4" customHeight="1" x14ac:dyDescent="0.3">
      <c r="A43" s="463"/>
      <c r="B43" s="464" t="s">
        <v>1707</v>
      </c>
      <c r="C43" s="464" t="s">
        <v>440</v>
      </c>
      <c r="D43" s="464" t="s">
        <v>1708</v>
      </c>
      <c r="E43" s="464" t="s">
        <v>1746</v>
      </c>
      <c r="F43" s="464"/>
      <c r="G43" s="468">
        <v>4</v>
      </c>
      <c r="H43" s="468">
        <v>5404</v>
      </c>
      <c r="I43" s="464">
        <v>4</v>
      </c>
      <c r="J43" s="464">
        <v>1351</v>
      </c>
      <c r="K43" s="468">
        <v>1</v>
      </c>
      <c r="L43" s="468">
        <v>1351</v>
      </c>
      <c r="M43" s="464">
        <v>1</v>
      </c>
      <c r="N43" s="464">
        <v>1351</v>
      </c>
      <c r="O43" s="468">
        <v>7</v>
      </c>
      <c r="P43" s="468">
        <v>9457</v>
      </c>
      <c r="Q43" s="491">
        <v>7</v>
      </c>
      <c r="R43" s="469">
        <v>1351</v>
      </c>
    </row>
    <row r="44" spans="1:18" ht="14.4" customHeight="1" x14ac:dyDescent="0.3">
      <c r="A44" s="463"/>
      <c r="B44" s="464" t="s">
        <v>1707</v>
      </c>
      <c r="C44" s="464" t="s">
        <v>440</v>
      </c>
      <c r="D44" s="464" t="s">
        <v>1708</v>
      </c>
      <c r="E44" s="464" t="s">
        <v>1747</v>
      </c>
      <c r="F44" s="464"/>
      <c r="G44" s="468">
        <v>11</v>
      </c>
      <c r="H44" s="468">
        <v>1804</v>
      </c>
      <c r="I44" s="464">
        <v>1.1000000000000001</v>
      </c>
      <c r="J44" s="464">
        <v>164</v>
      </c>
      <c r="K44" s="468">
        <v>10</v>
      </c>
      <c r="L44" s="468">
        <v>1640</v>
      </c>
      <c r="M44" s="464">
        <v>1</v>
      </c>
      <c r="N44" s="464">
        <v>164</v>
      </c>
      <c r="O44" s="468">
        <v>13</v>
      </c>
      <c r="P44" s="468">
        <v>2132</v>
      </c>
      <c r="Q44" s="491">
        <v>1.3</v>
      </c>
      <c r="R44" s="469">
        <v>164</v>
      </c>
    </row>
    <row r="45" spans="1:18" ht="14.4" customHeight="1" x14ac:dyDescent="0.3">
      <c r="A45" s="463"/>
      <c r="B45" s="464" t="s">
        <v>1707</v>
      </c>
      <c r="C45" s="464" t="s">
        <v>440</v>
      </c>
      <c r="D45" s="464" t="s">
        <v>1708</v>
      </c>
      <c r="E45" s="464" t="s">
        <v>1748</v>
      </c>
      <c r="F45" s="464"/>
      <c r="G45" s="468">
        <v>47</v>
      </c>
      <c r="H45" s="468">
        <v>10575</v>
      </c>
      <c r="I45" s="464">
        <v>1.2051282051282051</v>
      </c>
      <c r="J45" s="464">
        <v>225</v>
      </c>
      <c r="K45" s="468">
        <v>39</v>
      </c>
      <c r="L45" s="468">
        <v>8775</v>
      </c>
      <c r="M45" s="464">
        <v>1</v>
      </c>
      <c r="N45" s="464">
        <v>225</v>
      </c>
      <c r="O45" s="468">
        <v>45</v>
      </c>
      <c r="P45" s="468">
        <v>10125</v>
      </c>
      <c r="Q45" s="491">
        <v>1.1538461538461537</v>
      </c>
      <c r="R45" s="469">
        <v>225</v>
      </c>
    </row>
    <row r="46" spans="1:18" ht="14.4" customHeight="1" x14ac:dyDescent="0.3">
      <c r="A46" s="463"/>
      <c r="B46" s="464" t="s">
        <v>1707</v>
      </c>
      <c r="C46" s="464" t="s">
        <v>440</v>
      </c>
      <c r="D46" s="464" t="s">
        <v>1708</v>
      </c>
      <c r="E46" s="464" t="s">
        <v>1749</v>
      </c>
      <c r="F46" s="464"/>
      <c r="G46" s="468">
        <v>18</v>
      </c>
      <c r="H46" s="468">
        <v>6534</v>
      </c>
      <c r="I46" s="464">
        <v>1</v>
      </c>
      <c r="J46" s="464">
        <v>363</v>
      </c>
      <c r="K46" s="468">
        <v>18</v>
      </c>
      <c r="L46" s="468">
        <v>6534</v>
      </c>
      <c r="M46" s="464">
        <v>1</v>
      </c>
      <c r="N46" s="464">
        <v>363</v>
      </c>
      <c r="O46" s="468">
        <v>17</v>
      </c>
      <c r="P46" s="468">
        <v>6171</v>
      </c>
      <c r="Q46" s="491">
        <v>0.94444444444444442</v>
      </c>
      <c r="R46" s="469">
        <v>363</v>
      </c>
    </row>
    <row r="47" spans="1:18" ht="14.4" customHeight="1" x14ac:dyDescent="0.3">
      <c r="A47" s="463"/>
      <c r="B47" s="464" t="s">
        <v>1707</v>
      </c>
      <c r="C47" s="464" t="s">
        <v>440</v>
      </c>
      <c r="D47" s="464" t="s">
        <v>1708</v>
      </c>
      <c r="E47" s="464" t="s">
        <v>1750</v>
      </c>
      <c r="F47" s="464"/>
      <c r="G47" s="468">
        <v>30</v>
      </c>
      <c r="H47" s="468">
        <v>17610</v>
      </c>
      <c r="I47" s="464">
        <v>1.1111111111111112</v>
      </c>
      <c r="J47" s="464">
        <v>587</v>
      </c>
      <c r="K47" s="468">
        <v>27</v>
      </c>
      <c r="L47" s="468">
        <v>15849</v>
      </c>
      <c r="M47" s="464">
        <v>1</v>
      </c>
      <c r="N47" s="464">
        <v>587</v>
      </c>
      <c r="O47" s="468">
        <v>20</v>
      </c>
      <c r="P47" s="468">
        <v>11740</v>
      </c>
      <c r="Q47" s="491">
        <v>0.7407407407407407</v>
      </c>
      <c r="R47" s="469">
        <v>587</v>
      </c>
    </row>
    <row r="48" spans="1:18" ht="14.4" customHeight="1" x14ac:dyDescent="0.3">
      <c r="A48" s="463"/>
      <c r="B48" s="464" t="s">
        <v>1707</v>
      </c>
      <c r="C48" s="464" t="s">
        <v>440</v>
      </c>
      <c r="D48" s="464" t="s">
        <v>1708</v>
      </c>
      <c r="E48" s="464" t="s">
        <v>1751</v>
      </c>
      <c r="F48" s="464"/>
      <c r="G48" s="468">
        <v>5</v>
      </c>
      <c r="H48" s="468">
        <v>3000</v>
      </c>
      <c r="I48" s="464">
        <v>2.5</v>
      </c>
      <c r="J48" s="464">
        <v>600</v>
      </c>
      <c r="K48" s="468">
        <v>2</v>
      </c>
      <c r="L48" s="468">
        <v>1200</v>
      </c>
      <c r="M48" s="464">
        <v>1</v>
      </c>
      <c r="N48" s="464">
        <v>600</v>
      </c>
      <c r="O48" s="468">
        <v>4</v>
      </c>
      <c r="P48" s="468">
        <v>2400</v>
      </c>
      <c r="Q48" s="491">
        <v>2</v>
      </c>
      <c r="R48" s="469">
        <v>600</v>
      </c>
    </row>
    <row r="49" spans="1:18" ht="14.4" customHeight="1" x14ac:dyDescent="0.3">
      <c r="A49" s="463"/>
      <c r="B49" s="464" t="s">
        <v>1707</v>
      </c>
      <c r="C49" s="464" t="s">
        <v>440</v>
      </c>
      <c r="D49" s="464" t="s">
        <v>1708</v>
      </c>
      <c r="E49" s="464" t="s">
        <v>1752</v>
      </c>
      <c r="F49" s="464"/>
      <c r="G49" s="468">
        <v>3</v>
      </c>
      <c r="H49" s="468">
        <v>12693</v>
      </c>
      <c r="I49" s="464">
        <v>3</v>
      </c>
      <c r="J49" s="464">
        <v>4231</v>
      </c>
      <c r="K49" s="468">
        <v>1</v>
      </c>
      <c r="L49" s="468">
        <v>4231</v>
      </c>
      <c r="M49" s="464">
        <v>1</v>
      </c>
      <c r="N49" s="464">
        <v>4231</v>
      </c>
      <c r="O49" s="468"/>
      <c r="P49" s="468"/>
      <c r="Q49" s="491"/>
      <c r="R49" s="469"/>
    </row>
    <row r="50" spans="1:18" ht="14.4" customHeight="1" x14ac:dyDescent="0.3">
      <c r="A50" s="463"/>
      <c r="B50" s="464" t="s">
        <v>1707</v>
      </c>
      <c r="C50" s="464" t="s">
        <v>440</v>
      </c>
      <c r="D50" s="464" t="s">
        <v>1708</v>
      </c>
      <c r="E50" s="464" t="s">
        <v>1753</v>
      </c>
      <c r="F50" s="464"/>
      <c r="G50" s="468">
        <v>1</v>
      </c>
      <c r="H50" s="468">
        <v>4359</v>
      </c>
      <c r="I50" s="464">
        <v>0.5</v>
      </c>
      <c r="J50" s="464">
        <v>4359</v>
      </c>
      <c r="K50" s="468">
        <v>2</v>
      </c>
      <c r="L50" s="468">
        <v>8718</v>
      </c>
      <c r="M50" s="464">
        <v>1</v>
      </c>
      <c r="N50" s="464">
        <v>4359</v>
      </c>
      <c r="O50" s="468">
        <v>1</v>
      </c>
      <c r="P50" s="468">
        <v>4359</v>
      </c>
      <c r="Q50" s="491">
        <v>0.5</v>
      </c>
      <c r="R50" s="469">
        <v>4359</v>
      </c>
    </row>
    <row r="51" spans="1:18" ht="14.4" customHeight="1" x14ac:dyDescent="0.3">
      <c r="A51" s="463"/>
      <c r="B51" s="464" t="s">
        <v>1707</v>
      </c>
      <c r="C51" s="464" t="s">
        <v>440</v>
      </c>
      <c r="D51" s="464" t="s">
        <v>1708</v>
      </c>
      <c r="E51" s="464" t="s">
        <v>1754</v>
      </c>
      <c r="F51" s="464"/>
      <c r="G51" s="468"/>
      <c r="H51" s="468"/>
      <c r="I51" s="464"/>
      <c r="J51" s="464"/>
      <c r="K51" s="468"/>
      <c r="L51" s="468"/>
      <c r="M51" s="464"/>
      <c r="N51" s="464"/>
      <c r="O51" s="468">
        <v>1</v>
      </c>
      <c r="P51" s="468">
        <v>1008</v>
      </c>
      <c r="Q51" s="491"/>
      <c r="R51" s="469">
        <v>1008</v>
      </c>
    </row>
    <row r="52" spans="1:18" ht="14.4" customHeight="1" x14ac:dyDescent="0.3">
      <c r="A52" s="463"/>
      <c r="B52" s="464" t="s">
        <v>1707</v>
      </c>
      <c r="C52" s="464" t="s">
        <v>440</v>
      </c>
      <c r="D52" s="464" t="s">
        <v>1708</v>
      </c>
      <c r="E52" s="464" t="s">
        <v>1755</v>
      </c>
      <c r="F52" s="464"/>
      <c r="G52" s="468"/>
      <c r="H52" s="468"/>
      <c r="I52" s="464"/>
      <c r="J52" s="464"/>
      <c r="K52" s="468"/>
      <c r="L52" s="468"/>
      <c r="M52" s="464"/>
      <c r="N52" s="464"/>
      <c r="O52" s="468">
        <v>2</v>
      </c>
      <c r="P52" s="468">
        <v>1490</v>
      </c>
      <c r="Q52" s="491"/>
      <c r="R52" s="469">
        <v>745</v>
      </c>
    </row>
    <row r="53" spans="1:18" ht="14.4" customHeight="1" x14ac:dyDescent="0.3">
      <c r="A53" s="463"/>
      <c r="B53" s="464" t="s">
        <v>1707</v>
      </c>
      <c r="C53" s="464" t="s">
        <v>440</v>
      </c>
      <c r="D53" s="464" t="s">
        <v>1708</v>
      </c>
      <c r="E53" s="464" t="s">
        <v>1756</v>
      </c>
      <c r="F53" s="464"/>
      <c r="G53" s="468">
        <v>3</v>
      </c>
      <c r="H53" s="468">
        <v>1683</v>
      </c>
      <c r="I53" s="464">
        <v>0.25</v>
      </c>
      <c r="J53" s="464">
        <v>561</v>
      </c>
      <c r="K53" s="468">
        <v>12</v>
      </c>
      <c r="L53" s="468">
        <v>6732</v>
      </c>
      <c r="M53" s="464">
        <v>1</v>
      </c>
      <c r="N53" s="464">
        <v>561</v>
      </c>
      <c r="O53" s="468">
        <v>6</v>
      </c>
      <c r="P53" s="468">
        <v>3366</v>
      </c>
      <c r="Q53" s="491">
        <v>0.5</v>
      </c>
      <c r="R53" s="469">
        <v>561</v>
      </c>
    </row>
    <row r="54" spans="1:18" ht="14.4" customHeight="1" x14ac:dyDescent="0.3">
      <c r="A54" s="463"/>
      <c r="B54" s="464" t="s">
        <v>1707</v>
      </c>
      <c r="C54" s="464" t="s">
        <v>440</v>
      </c>
      <c r="D54" s="464" t="s">
        <v>1708</v>
      </c>
      <c r="E54" s="464" t="s">
        <v>1757</v>
      </c>
      <c r="F54" s="464"/>
      <c r="G54" s="468">
        <v>1</v>
      </c>
      <c r="H54" s="468">
        <v>1122</v>
      </c>
      <c r="I54" s="464">
        <v>0.5</v>
      </c>
      <c r="J54" s="464">
        <v>1122</v>
      </c>
      <c r="K54" s="468">
        <v>2</v>
      </c>
      <c r="L54" s="468">
        <v>2244</v>
      </c>
      <c r="M54" s="464">
        <v>1</v>
      </c>
      <c r="N54" s="464">
        <v>1122</v>
      </c>
      <c r="O54" s="468">
        <v>1</v>
      </c>
      <c r="P54" s="468">
        <v>1122</v>
      </c>
      <c r="Q54" s="491">
        <v>0.5</v>
      </c>
      <c r="R54" s="469">
        <v>1122</v>
      </c>
    </row>
    <row r="55" spans="1:18" ht="14.4" customHeight="1" x14ac:dyDescent="0.3">
      <c r="A55" s="463"/>
      <c r="B55" s="464" t="s">
        <v>1707</v>
      </c>
      <c r="C55" s="464" t="s">
        <v>440</v>
      </c>
      <c r="D55" s="464" t="s">
        <v>1708</v>
      </c>
      <c r="E55" s="464" t="s">
        <v>1758</v>
      </c>
      <c r="F55" s="464"/>
      <c r="G55" s="468">
        <v>8</v>
      </c>
      <c r="H55" s="468">
        <v>6936</v>
      </c>
      <c r="I55" s="464">
        <v>2</v>
      </c>
      <c r="J55" s="464">
        <v>867</v>
      </c>
      <c r="K55" s="468">
        <v>4</v>
      </c>
      <c r="L55" s="468">
        <v>3468</v>
      </c>
      <c r="M55" s="464">
        <v>1</v>
      </c>
      <c r="N55" s="464">
        <v>867</v>
      </c>
      <c r="O55" s="468">
        <v>10</v>
      </c>
      <c r="P55" s="468">
        <v>8670</v>
      </c>
      <c r="Q55" s="491">
        <v>2.5</v>
      </c>
      <c r="R55" s="469">
        <v>867</v>
      </c>
    </row>
    <row r="56" spans="1:18" ht="14.4" customHeight="1" x14ac:dyDescent="0.3">
      <c r="A56" s="463"/>
      <c r="B56" s="464" t="s">
        <v>1707</v>
      </c>
      <c r="C56" s="464" t="s">
        <v>440</v>
      </c>
      <c r="D56" s="464" t="s">
        <v>1708</v>
      </c>
      <c r="E56" s="464" t="s">
        <v>1759</v>
      </c>
      <c r="F56" s="464"/>
      <c r="G56" s="468">
        <v>3</v>
      </c>
      <c r="H56" s="468">
        <v>1650</v>
      </c>
      <c r="I56" s="464">
        <v>0.42857142857142855</v>
      </c>
      <c r="J56" s="464">
        <v>550</v>
      </c>
      <c r="K56" s="468">
        <v>7</v>
      </c>
      <c r="L56" s="468">
        <v>3850</v>
      </c>
      <c r="M56" s="464">
        <v>1</v>
      </c>
      <c r="N56" s="464">
        <v>550</v>
      </c>
      <c r="O56" s="468">
        <v>2</v>
      </c>
      <c r="P56" s="468">
        <v>1100</v>
      </c>
      <c r="Q56" s="491">
        <v>0.2857142857142857</v>
      </c>
      <c r="R56" s="469">
        <v>550</v>
      </c>
    </row>
    <row r="57" spans="1:18" ht="14.4" customHeight="1" x14ac:dyDescent="0.3">
      <c r="A57" s="463"/>
      <c r="B57" s="464" t="s">
        <v>1707</v>
      </c>
      <c r="C57" s="464" t="s">
        <v>440</v>
      </c>
      <c r="D57" s="464" t="s">
        <v>1708</v>
      </c>
      <c r="E57" s="464" t="s">
        <v>1760</v>
      </c>
      <c r="F57" s="464"/>
      <c r="G57" s="468">
        <v>1</v>
      </c>
      <c r="H57" s="468">
        <v>1395</v>
      </c>
      <c r="I57" s="464"/>
      <c r="J57" s="464">
        <v>1395</v>
      </c>
      <c r="K57" s="468"/>
      <c r="L57" s="468"/>
      <c r="M57" s="464"/>
      <c r="N57" s="464"/>
      <c r="O57" s="468">
        <v>2</v>
      </c>
      <c r="P57" s="468">
        <v>2790</v>
      </c>
      <c r="Q57" s="491"/>
      <c r="R57" s="469">
        <v>1395</v>
      </c>
    </row>
    <row r="58" spans="1:18" ht="14.4" customHeight="1" x14ac:dyDescent="0.3">
      <c r="A58" s="463"/>
      <c r="B58" s="464" t="s">
        <v>1707</v>
      </c>
      <c r="C58" s="464" t="s">
        <v>440</v>
      </c>
      <c r="D58" s="464" t="s">
        <v>1708</v>
      </c>
      <c r="E58" s="464" t="s">
        <v>1761</v>
      </c>
      <c r="F58" s="464"/>
      <c r="G58" s="468">
        <v>2</v>
      </c>
      <c r="H58" s="468">
        <v>1038</v>
      </c>
      <c r="I58" s="464">
        <v>2</v>
      </c>
      <c r="J58" s="464">
        <v>519</v>
      </c>
      <c r="K58" s="468">
        <v>1</v>
      </c>
      <c r="L58" s="468">
        <v>519</v>
      </c>
      <c r="M58" s="464">
        <v>1</v>
      </c>
      <c r="N58" s="464">
        <v>519</v>
      </c>
      <c r="O58" s="468">
        <v>2</v>
      </c>
      <c r="P58" s="468">
        <v>1038</v>
      </c>
      <c r="Q58" s="491">
        <v>2</v>
      </c>
      <c r="R58" s="469">
        <v>519</v>
      </c>
    </row>
    <row r="59" spans="1:18" ht="14.4" customHeight="1" x14ac:dyDescent="0.3">
      <c r="A59" s="463"/>
      <c r="B59" s="464" t="s">
        <v>1707</v>
      </c>
      <c r="C59" s="464" t="s">
        <v>440</v>
      </c>
      <c r="D59" s="464" t="s">
        <v>1708</v>
      </c>
      <c r="E59" s="464" t="s">
        <v>1762</v>
      </c>
      <c r="F59" s="464"/>
      <c r="G59" s="468">
        <v>1</v>
      </c>
      <c r="H59" s="468">
        <v>1326</v>
      </c>
      <c r="I59" s="464">
        <v>0.16666666666666666</v>
      </c>
      <c r="J59" s="464">
        <v>1326</v>
      </c>
      <c r="K59" s="468">
        <v>6</v>
      </c>
      <c r="L59" s="468">
        <v>7956</v>
      </c>
      <c r="M59" s="464">
        <v>1</v>
      </c>
      <c r="N59" s="464">
        <v>1326</v>
      </c>
      <c r="O59" s="468">
        <v>3</v>
      </c>
      <c r="P59" s="468">
        <v>3978</v>
      </c>
      <c r="Q59" s="491">
        <v>0.5</v>
      </c>
      <c r="R59" s="469">
        <v>1326</v>
      </c>
    </row>
    <row r="60" spans="1:18" ht="14.4" customHeight="1" x14ac:dyDescent="0.3">
      <c r="A60" s="463"/>
      <c r="B60" s="464" t="s">
        <v>1707</v>
      </c>
      <c r="C60" s="464" t="s">
        <v>440</v>
      </c>
      <c r="D60" s="464" t="s">
        <v>1708</v>
      </c>
      <c r="E60" s="464" t="s">
        <v>1763</v>
      </c>
      <c r="F60" s="464"/>
      <c r="G60" s="468">
        <v>1</v>
      </c>
      <c r="H60" s="468">
        <v>0</v>
      </c>
      <c r="I60" s="464"/>
      <c r="J60" s="464">
        <v>0</v>
      </c>
      <c r="K60" s="468"/>
      <c r="L60" s="468"/>
      <c r="M60" s="464"/>
      <c r="N60" s="464"/>
      <c r="O60" s="468"/>
      <c r="P60" s="468"/>
      <c r="Q60" s="491"/>
      <c r="R60" s="469"/>
    </row>
    <row r="61" spans="1:18" ht="14.4" customHeight="1" x14ac:dyDescent="0.3">
      <c r="A61" s="463"/>
      <c r="B61" s="464" t="s">
        <v>1707</v>
      </c>
      <c r="C61" s="464" t="s">
        <v>440</v>
      </c>
      <c r="D61" s="464" t="s">
        <v>1708</v>
      </c>
      <c r="E61" s="464" t="s">
        <v>1764</v>
      </c>
      <c r="F61" s="464"/>
      <c r="G61" s="468">
        <v>3</v>
      </c>
      <c r="H61" s="468">
        <v>1215</v>
      </c>
      <c r="I61" s="464"/>
      <c r="J61" s="464">
        <v>405</v>
      </c>
      <c r="K61" s="468"/>
      <c r="L61" s="468"/>
      <c r="M61" s="464"/>
      <c r="N61" s="464"/>
      <c r="O61" s="468">
        <v>1</v>
      </c>
      <c r="P61" s="468">
        <v>405</v>
      </c>
      <c r="Q61" s="491"/>
      <c r="R61" s="469">
        <v>405</v>
      </c>
    </row>
    <row r="62" spans="1:18" ht="14.4" customHeight="1" x14ac:dyDescent="0.3">
      <c r="A62" s="463"/>
      <c r="B62" s="464" t="s">
        <v>1707</v>
      </c>
      <c r="C62" s="464" t="s">
        <v>440</v>
      </c>
      <c r="D62" s="464" t="s">
        <v>1708</v>
      </c>
      <c r="E62" s="464" t="s">
        <v>1765</v>
      </c>
      <c r="F62" s="464"/>
      <c r="G62" s="468">
        <v>11</v>
      </c>
      <c r="H62" s="468">
        <v>6050</v>
      </c>
      <c r="I62" s="464">
        <v>1.5714285714285714</v>
      </c>
      <c r="J62" s="464">
        <v>550</v>
      </c>
      <c r="K62" s="468">
        <v>7</v>
      </c>
      <c r="L62" s="468">
        <v>3850</v>
      </c>
      <c r="M62" s="464">
        <v>1</v>
      </c>
      <c r="N62" s="464">
        <v>550</v>
      </c>
      <c r="O62" s="468">
        <v>6</v>
      </c>
      <c r="P62" s="468">
        <v>3300</v>
      </c>
      <c r="Q62" s="491">
        <v>0.8571428571428571</v>
      </c>
      <c r="R62" s="469">
        <v>550</v>
      </c>
    </row>
    <row r="63" spans="1:18" ht="14.4" customHeight="1" x14ac:dyDescent="0.3">
      <c r="A63" s="463"/>
      <c r="B63" s="464" t="s">
        <v>1707</v>
      </c>
      <c r="C63" s="464" t="s">
        <v>440</v>
      </c>
      <c r="D63" s="464" t="s">
        <v>1708</v>
      </c>
      <c r="E63" s="464" t="s">
        <v>1766</v>
      </c>
      <c r="F63" s="464"/>
      <c r="G63" s="468">
        <v>1</v>
      </c>
      <c r="H63" s="468">
        <v>1260</v>
      </c>
      <c r="I63" s="464">
        <v>1</v>
      </c>
      <c r="J63" s="464">
        <v>1260</v>
      </c>
      <c r="K63" s="468">
        <v>1</v>
      </c>
      <c r="L63" s="468">
        <v>1260</v>
      </c>
      <c r="M63" s="464">
        <v>1</v>
      </c>
      <c r="N63" s="464">
        <v>1260</v>
      </c>
      <c r="O63" s="468">
        <v>1</v>
      </c>
      <c r="P63" s="468">
        <v>1260</v>
      </c>
      <c r="Q63" s="491">
        <v>1</v>
      </c>
      <c r="R63" s="469">
        <v>1260</v>
      </c>
    </row>
    <row r="64" spans="1:18" ht="14.4" customHeight="1" x14ac:dyDescent="0.3">
      <c r="A64" s="463"/>
      <c r="B64" s="464" t="s">
        <v>1707</v>
      </c>
      <c r="C64" s="464" t="s">
        <v>440</v>
      </c>
      <c r="D64" s="464" t="s">
        <v>1708</v>
      </c>
      <c r="E64" s="464" t="s">
        <v>1767</v>
      </c>
      <c r="F64" s="464"/>
      <c r="G64" s="468">
        <v>1</v>
      </c>
      <c r="H64" s="468">
        <v>1281</v>
      </c>
      <c r="I64" s="464"/>
      <c r="J64" s="464">
        <v>1281</v>
      </c>
      <c r="K64" s="468"/>
      <c r="L64" s="468"/>
      <c r="M64" s="464"/>
      <c r="N64" s="464"/>
      <c r="O64" s="468"/>
      <c r="P64" s="468"/>
      <c r="Q64" s="491"/>
      <c r="R64" s="469"/>
    </row>
    <row r="65" spans="1:18" ht="14.4" customHeight="1" x14ac:dyDescent="0.3">
      <c r="A65" s="463"/>
      <c r="B65" s="464" t="s">
        <v>1707</v>
      </c>
      <c r="C65" s="464" t="s">
        <v>440</v>
      </c>
      <c r="D65" s="464" t="s">
        <v>1708</v>
      </c>
      <c r="E65" s="464" t="s">
        <v>1768</v>
      </c>
      <c r="F65" s="464"/>
      <c r="G65" s="468">
        <v>8</v>
      </c>
      <c r="H65" s="468">
        <v>6024</v>
      </c>
      <c r="I65" s="464"/>
      <c r="J65" s="464">
        <v>753</v>
      </c>
      <c r="K65" s="468"/>
      <c r="L65" s="468"/>
      <c r="M65" s="464"/>
      <c r="N65" s="464"/>
      <c r="O65" s="468"/>
      <c r="P65" s="468"/>
      <c r="Q65" s="491"/>
      <c r="R65" s="469"/>
    </row>
    <row r="66" spans="1:18" ht="14.4" customHeight="1" x14ac:dyDescent="0.3">
      <c r="A66" s="463"/>
      <c r="B66" s="464" t="s">
        <v>1707</v>
      </c>
      <c r="C66" s="464" t="s">
        <v>440</v>
      </c>
      <c r="D66" s="464" t="s">
        <v>1708</v>
      </c>
      <c r="E66" s="464" t="s">
        <v>1769</v>
      </c>
      <c r="F66" s="464"/>
      <c r="G66" s="468">
        <v>1</v>
      </c>
      <c r="H66" s="468">
        <v>0</v>
      </c>
      <c r="I66" s="464"/>
      <c r="J66" s="464">
        <v>0</v>
      </c>
      <c r="K66" s="468"/>
      <c r="L66" s="468"/>
      <c r="M66" s="464"/>
      <c r="N66" s="464"/>
      <c r="O66" s="468"/>
      <c r="P66" s="468"/>
      <c r="Q66" s="491"/>
      <c r="R66" s="469"/>
    </row>
    <row r="67" spans="1:18" ht="14.4" customHeight="1" x14ac:dyDescent="0.3">
      <c r="A67" s="463"/>
      <c r="B67" s="464" t="s">
        <v>1707</v>
      </c>
      <c r="C67" s="464" t="s">
        <v>440</v>
      </c>
      <c r="D67" s="464" t="s">
        <v>1708</v>
      </c>
      <c r="E67" s="464" t="s">
        <v>1770</v>
      </c>
      <c r="F67" s="464"/>
      <c r="G67" s="468"/>
      <c r="H67" s="468"/>
      <c r="I67" s="464"/>
      <c r="J67" s="464"/>
      <c r="K67" s="468">
        <v>1</v>
      </c>
      <c r="L67" s="468">
        <v>353</v>
      </c>
      <c r="M67" s="464">
        <v>1</v>
      </c>
      <c r="N67" s="464">
        <v>353</v>
      </c>
      <c r="O67" s="468"/>
      <c r="P67" s="468"/>
      <c r="Q67" s="491"/>
      <c r="R67" s="469"/>
    </row>
    <row r="68" spans="1:18" ht="14.4" customHeight="1" x14ac:dyDescent="0.3">
      <c r="A68" s="463"/>
      <c r="B68" s="464" t="s">
        <v>1707</v>
      </c>
      <c r="C68" s="464" t="s">
        <v>440</v>
      </c>
      <c r="D68" s="464" t="s">
        <v>1708</v>
      </c>
      <c r="E68" s="464" t="s">
        <v>1771</v>
      </c>
      <c r="F68" s="464"/>
      <c r="G68" s="468"/>
      <c r="H68" s="468"/>
      <c r="I68" s="464"/>
      <c r="J68" s="464"/>
      <c r="K68" s="468">
        <v>1</v>
      </c>
      <c r="L68" s="468">
        <v>745</v>
      </c>
      <c r="M68" s="464">
        <v>1</v>
      </c>
      <c r="N68" s="464">
        <v>745</v>
      </c>
      <c r="O68" s="468"/>
      <c r="P68" s="468"/>
      <c r="Q68" s="491"/>
      <c r="R68" s="469"/>
    </row>
    <row r="69" spans="1:18" ht="14.4" customHeight="1" x14ac:dyDescent="0.3">
      <c r="A69" s="463"/>
      <c r="B69" s="464" t="s">
        <v>1707</v>
      </c>
      <c r="C69" s="464" t="s">
        <v>440</v>
      </c>
      <c r="D69" s="464" t="s">
        <v>1708</v>
      </c>
      <c r="E69" s="464" t="s">
        <v>1772</v>
      </c>
      <c r="F69" s="464"/>
      <c r="G69" s="468"/>
      <c r="H69" s="468"/>
      <c r="I69" s="464"/>
      <c r="J69" s="464"/>
      <c r="K69" s="468"/>
      <c r="L69" s="468"/>
      <c r="M69" s="464"/>
      <c r="N69" s="464"/>
      <c r="O69" s="468">
        <v>6</v>
      </c>
      <c r="P69" s="468">
        <v>0</v>
      </c>
      <c r="Q69" s="491"/>
      <c r="R69" s="469">
        <v>0</v>
      </c>
    </row>
    <row r="70" spans="1:18" ht="14.4" customHeight="1" x14ac:dyDescent="0.3">
      <c r="A70" s="463"/>
      <c r="B70" s="464" t="s">
        <v>1707</v>
      </c>
      <c r="C70" s="464" t="s">
        <v>440</v>
      </c>
      <c r="D70" s="464" t="s">
        <v>1708</v>
      </c>
      <c r="E70" s="464" t="s">
        <v>1773</v>
      </c>
      <c r="F70" s="464"/>
      <c r="G70" s="468"/>
      <c r="H70" s="468"/>
      <c r="I70" s="464"/>
      <c r="J70" s="464"/>
      <c r="K70" s="468"/>
      <c r="L70" s="468"/>
      <c r="M70" s="464"/>
      <c r="N70" s="464"/>
      <c r="O70" s="468">
        <v>1</v>
      </c>
      <c r="P70" s="468">
        <v>1014</v>
      </c>
      <c r="Q70" s="491"/>
      <c r="R70" s="469">
        <v>1014</v>
      </c>
    </row>
    <row r="71" spans="1:18" ht="14.4" customHeight="1" x14ac:dyDescent="0.3">
      <c r="A71" s="463"/>
      <c r="B71" s="464" t="s">
        <v>1707</v>
      </c>
      <c r="C71" s="464" t="s">
        <v>440</v>
      </c>
      <c r="D71" s="464" t="s">
        <v>1708</v>
      </c>
      <c r="E71" s="464" t="s">
        <v>1774</v>
      </c>
      <c r="F71" s="464"/>
      <c r="G71" s="468"/>
      <c r="H71" s="468"/>
      <c r="I71" s="464"/>
      <c r="J71" s="464"/>
      <c r="K71" s="468"/>
      <c r="L71" s="468"/>
      <c r="M71" s="464"/>
      <c r="N71" s="464"/>
      <c r="O71" s="468">
        <v>0</v>
      </c>
      <c r="P71" s="468">
        <v>0</v>
      </c>
      <c r="Q71" s="491"/>
      <c r="R71" s="469"/>
    </row>
    <row r="72" spans="1:18" ht="14.4" customHeight="1" x14ac:dyDescent="0.3">
      <c r="A72" s="463"/>
      <c r="B72" s="464" t="s">
        <v>1707</v>
      </c>
      <c r="C72" s="464" t="s">
        <v>440</v>
      </c>
      <c r="D72" s="464" t="s">
        <v>1708</v>
      </c>
      <c r="E72" s="464" t="s">
        <v>1775</v>
      </c>
      <c r="F72" s="464"/>
      <c r="G72" s="468">
        <v>2</v>
      </c>
      <c r="H72" s="468">
        <v>1880</v>
      </c>
      <c r="I72" s="464">
        <v>1</v>
      </c>
      <c r="J72" s="464">
        <v>940</v>
      </c>
      <c r="K72" s="468">
        <v>2</v>
      </c>
      <c r="L72" s="468">
        <v>1880</v>
      </c>
      <c r="M72" s="464">
        <v>1</v>
      </c>
      <c r="N72" s="464">
        <v>940</v>
      </c>
      <c r="O72" s="468"/>
      <c r="P72" s="468"/>
      <c r="Q72" s="491"/>
      <c r="R72" s="469"/>
    </row>
    <row r="73" spans="1:18" ht="14.4" customHeight="1" x14ac:dyDescent="0.3">
      <c r="A73" s="463"/>
      <c r="B73" s="464" t="s">
        <v>1707</v>
      </c>
      <c r="C73" s="464" t="s">
        <v>440</v>
      </c>
      <c r="D73" s="464" t="s">
        <v>1708</v>
      </c>
      <c r="E73" s="464" t="s">
        <v>1776</v>
      </c>
      <c r="F73" s="464"/>
      <c r="G73" s="468"/>
      <c r="H73" s="468"/>
      <c r="I73" s="464"/>
      <c r="J73" s="464"/>
      <c r="K73" s="468"/>
      <c r="L73" s="468"/>
      <c r="M73" s="464"/>
      <c r="N73" s="464"/>
      <c r="O73" s="468">
        <v>1</v>
      </c>
      <c r="P73" s="468">
        <v>0</v>
      </c>
      <c r="Q73" s="491"/>
      <c r="R73" s="469">
        <v>0</v>
      </c>
    </row>
    <row r="74" spans="1:18" ht="14.4" customHeight="1" x14ac:dyDescent="0.3">
      <c r="A74" s="463"/>
      <c r="B74" s="464" t="s">
        <v>1707</v>
      </c>
      <c r="C74" s="464" t="s">
        <v>440</v>
      </c>
      <c r="D74" s="464" t="s">
        <v>1708</v>
      </c>
      <c r="E74" s="464" t="s">
        <v>1777</v>
      </c>
      <c r="F74" s="464"/>
      <c r="G74" s="468"/>
      <c r="H74" s="468"/>
      <c r="I74" s="464"/>
      <c r="J74" s="464"/>
      <c r="K74" s="468"/>
      <c r="L74" s="468"/>
      <c r="M74" s="464"/>
      <c r="N74" s="464"/>
      <c r="O74" s="468">
        <v>2</v>
      </c>
      <c r="P74" s="468">
        <v>0</v>
      </c>
      <c r="Q74" s="491"/>
      <c r="R74" s="469">
        <v>0</v>
      </c>
    </row>
    <row r="75" spans="1:18" ht="14.4" customHeight="1" x14ac:dyDescent="0.3">
      <c r="A75" s="463"/>
      <c r="B75" s="464" t="s">
        <v>1707</v>
      </c>
      <c r="C75" s="464" t="s">
        <v>440</v>
      </c>
      <c r="D75" s="464" t="s">
        <v>1778</v>
      </c>
      <c r="E75" s="464" t="s">
        <v>1779</v>
      </c>
      <c r="F75" s="464" t="s">
        <v>1780</v>
      </c>
      <c r="G75" s="468">
        <v>3</v>
      </c>
      <c r="H75" s="468">
        <v>1326.67</v>
      </c>
      <c r="I75" s="464">
        <v>0.55794480565906013</v>
      </c>
      <c r="J75" s="464">
        <v>442.22333333333336</v>
      </c>
      <c r="K75" s="468">
        <v>5</v>
      </c>
      <c r="L75" s="468">
        <v>2377.7800000000002</v>
      </c>
      <c r="M75" s="464">
        <v>1</v>
      </c>
      <c r="N75" s="464">
        <v>475.55600000000004</v>
      </c>
      <c r="O75" s="468"/>
      <c r="P75" s="468"/>
      <c r="Q75" s="491"/>
      <c r="R75" s="469"/>
    </row>
    <row r="76" spans="1:18" ht="14.4" customHeight="1" x14ac:dyDescent="0.3">
      <c r="A76" s="463"/>
      <c r="B76" s="464" t="s">
        <v>1707</v>
      </c>
      <c r="C76" s="464" t="s">
        <v>440</v>
      </c>
      <c r="D76" s="464" t="s">
        <v>1778</v>
      </c>
      <c r="E76" s="464" t="s">
        <v>1779</v>
      </c>
      <c r="F76" s="464" t="s">
        <v>1781</v>
      </c>
      <c r="G76" s="468">
        <v>1</v>
      </c>
      <c r="H76" s="468">
        <v>442.22</v>
      </c>
      <c r="I76" s="464"/>
      <c r="J76" s="464">
        <v>442.22</v>
      </c>
      <c r="K76" s="468"/>
      <c r="L76" s="468"/>
      <c r="M76" s="464"/>
      <c r="N76" s="464"/>
      <c r="O76" s="468"/>
      <c r="P76" s="468"/>
      <c r="Q76" s="491"/>
      <c r="R76" s="469"/>
    </row>
    <row r="77" spans="1:18" ht="14.4" customHeight="1" x14ac:dyDescent="0.3">
      <c r="A77" s="463"/>
      <c r="B77" s="464" t="s">
        <v>1707</v>
      </c>
      <c r="C77" s="464" t="s">
        <v>440</v>
      </c>
      <c r="D77" s="464" t="s">
        <v>1778</v>
      </c>
      <c r="E77" s="464" t="s">
        <v>1782</v>
      </c>
      <c r="F77" s="464" t="s">
        <v>1783</v>
      </c>
      <c r="G77" s="468">
        <v>52</v>
      </c>
      <c r="H77" s="468">
        <v>23688.89</v>
      </c>
      <c r="I77" s="464">
        <v>1.2682925915178356</v>
      </c>
      <c r="J77" s="464">
        <v>455.5555769230769</v>
      </c>
      <c r="K77" s="468">
        <v>41</v>
      </c>
      <c r="L77" s="468">
        <v>18677.78</v>
      </c>
      <c r="M77" s="464">
        <v>1</v>
      </c>
      <c r="N77" s="464">
        <v>455.55560975609751</v>
      </c>
      <c r="O77" s="468">
        <v>42</v>
      </c>
      <c r="P77" s="468">
        <v>21000</v>
      </c>
      <c r="Q77" s="491">
        <v>1.1243306217334181</v>
      </c>
      <c r="R77" s="469">
        <v>500</v>
      </c>
    </row>
    <row r="78" spans="1:18" ht="14.4" customHeight="1" x14ac:dyDescent="0.3">
      <c r="A78" s="463"/>
      <c r="B78" s="464" t="s">
        <v>1707</v>
      </c>
      <c r="C78" s="464" t="s">
        <v>440</v>
      </c>
      <c r="D78" s="464" t="s">
        <v>1778</v>
      </c>
      <c r="E78" s="464" t="s">
        <v>1784</v>
      </c>
      <c r="F78" s="464" t="s">
        <v>1785</v>
      </c>
      <c r="G78" s="468">
        <v>745</v>
      </c>
      <c r="H78" s="468">
        <v>57944.44</v>
      </c>
      <c r="I78" s="464">
        <v>0.86829821495522341</v>
      </c>
      <c r="J78" s="464">
        <v>77.777771812080545</v>
      </c>
      <c r="K78" s="468">
        <v>858</v>
      </c>
      <c r="L78" s="468">
        <v>66733.34</v>
      </c>
      <c r="M78" s="464">
        <v>1</v>
      </c>
      <c r="N78" s="464">
        <v>77.777785547785541</v>
      </c>
      <c r="O78" s="468">
        <v>1038</v>
      </c>
      <c r="P78" s="468">
        <v>80733.33</v>
      </c>
      <c r="Q78" s="491">
        <v>1.2097900389820142</v>
      </c>
      <c r="R78" s="469">
        <v>77.777774566473994</v>
      </c>
    </row>
    <row r="79" spans="1:18" ht="14.4" customHeight="1" x14ac:dyDescent="0.3">
      <c r="A79" s="463"/>
      <c r="B79" s="464" t="s">
        <v>1707</v>
      </c>
      <c r="C79" s="464" t="s">
        <v>440</v>
      </c>
      <c r="D79" s="464" t="s">
        <v>1778</v>
      </c>
      <c r="E79" s="464" t="s">
        <v>1786</v>
      </c>
      <c r="F79" s="464" t="s">
        <v>1787</v>
      </c>
      <c r="G79" s="468"/>
      <c r="H79" s="468"/>
      <c r="I79" s="464"/>
      <c r="J79" s="464"/>
      <c r="K79" s="468">
        <v>6</v>
      </c>
      <c r="L79" s="468">
        <v>1500</v>
      </c>
      <c r="M79" s="464">
        <v>1</v>
      </c>
      <c r="N79" s="464">
        <v>250</v>
      </c>
      <c r="O79" s="468">
        <v>19</v>
      </c>
      <c r="P79" s="468">
        <v>4750</v>
      </c>
      <c r="Q79" s="491">
        <v>3.1666666666666665</v>
      </c>
      <c r="R79" s="469">
        <v>250</v>
      </c>
    </row>
    <row r="80" spans="1:18" ht="14.4" customHeight="1" x14ac:dyDescent="0.3">
      <c r="A80" s="463"/>
      <c r="B80" s="464" t="s">
        <v>1707</v>
      </c>
      <c r="C80" s="464" t="s">
        <v>440</v>
      </c>
      <c r="D80" s="464" t="s">
        <v>1778</v>
      </c>
      <c r="E80" s="464" t="s">
        <v>1788</v>
      </c>
      <c r="F80" s="464" t="s">
        <v>1789</v>
      </c>
      <c r="G80" s="468"/>
      <c r="H80" s="468"/>
      <c r="I80" s="464"/>
      <c r="J80" s="464"/>
      <c r="K80" s="468">
        <v>1</v>
      </c>
      <c r="L80" s="468">
        <v>300</v>
      </c>
      <c r="M80" s="464">
        <v>1</v>
      </c>
      <c r="N80" s="464">
        <v>300</v>
      </c>
      <c r="O80" s="468">
        <v>0</v>
      </c>
      <c r="P80" s="468">
        <v>0</v>
      </c>
      <c r="Q80" s="491">
        <v>0</v>
      </c>
      <c r="R80" s="469"/>
    </row>
    <row r="81" spans="1:18" ht="14.4" customHeight="1" x14ac:dyDescent="0.3">
      <c r="A81" s="463"/>
      <c r="B81" s="464" t="s">
        <v>1707</v>
      </c>
      <c r="C81" s="464" t="s">
        <v>440</v>
      </c>
      <c r="D81" s="464" t="s">
        <v>1778</v>
      </c>
      <c r="E81" s="464" t="s">
        <v>1790</v>
      </c>
      <c r="F81" s="464" t="s">
        <v>1791</v>
      </c>
      <c r="G81" s="468">
        <v>270</v>
      </c>
      <c r="H81" s="468">
        <v>30000</v>
      </c>
      <c r="I81" s="464">
        <v>0.91509894964942573</v>
      </c>
      <c r="J81" s="464">
        <v>111.11111111111111</v>
      </c>
      <c r="K81" s="468">
        <v>281</v>
      </c>
      <c r="L81" s="468">
        <v>32783.339999999997</v>
      </c>
      <c r="M81" s="464">
        <v>1</v>
      </c>
      <c r="N81" s="464">
        <v>116.66669039145906</v>
      </c>
      <c r="O81" s="468">
        <v>263</v>
      </c>
      <c r="P81" s="468">
        <v>30683.33</v>
      </c>
      <c r="Q81" s="491">
        <v>0.93594276849155711</v>
      </c>
      <c r="R81" s="469">
        <v>116.66665399239544</v>
      </c>
    </row>
    <row r="82" spans="1:18" ht="14.4" customHeight="1" x14ac:dyDescent="0.3">
      <c r="A82" s="463"/>
      <c r="B82" s="464" t="s">
        <v>1707</v>
      </c>
      <c r="C82" s="464" t="s">
        <v>440</v>
      </c>
      <c r="D82" s="464" t="s">
        <v>1778</v>
      </c>
      <c r="E82" s="464" t="s">
        <v>1792</v>
      </c>
      <c r="F82" s="464" t="s">
        <v>1793</v>
      </c>
      <c r="G82" s="468">
        <v>453</v>
      </c>
      <c r="H82" s="468">
        <v>121806.68</v>
      </c>
      <c r="I82" s="464">
        <v>3.1232482051282049</v>
      </c>
      <c r="J82" s="464">
        <v>268.88891832229581</v>
      </c>
      <c r="K82" s="468">
        <v>130</v>
      </c>
      <c r="L82" s="468">
        <v>39000</v>
      </c>
      <c r="M82" s="464">
        <v>1</v>
      </c>
      <c r="N82" s="464">
        <v>300</v>
      </c>
      <c r="O82" s="468">
        <v>260</v>
      </c>
      <c r="P82" s="468">
        <v>78000</v>
      </c>
      <c r="Q82" s="491">
        <v>2</v>
      </c>
      <c r="R82" s="469">
        <v>300</v>
      </c>
    </row>
    <row r="83" spans="1:18" ht="14.4" customHeight="1" x14ac:dyDescent="0.3">
      <c r="A83" s="463"/>
      <c r="B83" s="464" t="s">
        <v>1707</v>
      </c>
      <c r="C83" s="464" t="s">
        <v>440</v>
      </c>
      <c r="D83" s="464" t="s">
        <v>1778</v>
      </c>
      <c r="E83" s="464" t="s">
        <v>1794</v>
      </c>
      <c r="F83" s="464" t="s">
        <v>1795</v>
      </c>
      <c r="G83" s="468">
        <v>58</v>
      </c>
      <c r="H83" s="468">
        <v>17077.78</v>
      </c>
      <c r="I83" s="464">
        <v>4.8333522013290615</v>
      </c>
      <c r="J83" s="464">
        <v>294.44448275862067</v>
      </c>
      <c r="K83" s="468">
        <v>12</v>
      </c>
      <c r="L83" s="468">
        <v>3533.3199999999997</v>
      </c>
      <c r="M83" s="464">
        <v>1</v>
      </c>
      <c r="N83" s="464">
        <v>294.44333333333333</v>
      </c>
      <c r="O83" s="468">
        <v>19</v>
      </c>
      <c r="P83" s="468">
        <v>5594.4400000000005</v>
      </c>
      <c r="Q83" s="491">
        <v>1.5833380503322656</v>
      </c>
      <c r="R83" s="469">
        <v>294.44421052631583</v>
      </c>
    </row>
    <row r="84" spans="1:18" ht="14.4" customHeight="1" x14ac:dyDescent="0.3">
      <c r="A84" s="463"/>
      <c r="B84" s="464" t="s">
        <v>1707</v>
      </c>
      <c r="C84" s="464" t="s">
        <v>440</v>
      </c>
      <c r="D84" s="464" t="s">
        <v>1778</v>
      </c>
      <c r="E84" s="464" t="s">
        <v>1796</v>
      </c>
      <c r="F84" s="464" t="s">
        <v>1797</v>
      </c>
      <c r="G84" s="468">
        <v>94</v>
      </c>
      <c r="H84" s="468">
        <v>1044.45</v>
      </c>
      <c r="I84" s="464"/>
      <c r="J84" s="464">
        <v>11.111170212765957</v>
      </c>
      <c r="K84" s="468"/>
      <c r="L84" s="468"/>
      <c r="M84" s="464"/>
      <c r="N84" s="464"/>
      <c r="O84" s="468">
        <v>9</v>
      </c>
      <c r="P84" s="468">
        <v>300</v>
      </c>
      <c r="Q84" s="491"/>
      <c r="R84" s="469">
        <v>33.333333333333336</v>
      </c>
    </row>
    <row r="85" spans="1:18" ht="14.4" customHeight="1" x14ac:dyDescent="0.3">
      <c r="A85" s="463"/>
      <c r="B85" s="464" t="s">
        <v>1707</v>
      </c>
      <c r="C85" s="464" t="s">
        <v>440</v>
      </c>
      <c r="D85" s="464" t="s">
        <v>1778</v>
      </c>
      <c r="E85" s="464" t="s">
        <v>1798</v>
      </c>
      <c r="F85" s="464" t="s">
        <v>1783</v>
      </c>
      <c r="G85" s="468">
        <v>584</v>
      </c>
      <c r="H85" s="468">
        <v>218026.65999999997</v>
      </c>
      <c r="I85" s="464">
        <v>1.5168830001445732</v>
      </c>
      <c r="J85" s="464">
        <v>373.33332191780818</v>
      </c>
      <c r="K85" s="468">
        <v>385</v>
      </c>
      <c r="L85" s="468">
        <v>143733.34</v>
      </c>
      <c r="M85" s="464">
        <v>1</v>
      </c>
      <c r="N85" s="464">
        <v>373.33335064935062</v>
      </c>
      <c r="O85" s="468">
        <v>205</v>
      </c>
      <c r="P85" s="468">
        <v>85644.45</v>
      </c>
      <c r="Q85" s="491">
        <v>0.59585653544264683</v>
      </c>
      <c r="R85" s="469">
        <v>417.77780487804876</v>
      </c>
    </row>
    <row r="86" spans="1:18" ht="14.4" customHeight="1" x14ac:dyDescent="0.3">
      <c r="A86" s="463"/>
      <c r="B86" s="464" t="s">
        <v>1707</v>
      </c>
      <c r="C86" s="464" t="s">
        <v>440</v>
      </c>
      <c r="D86" s="464" t="s">
        <v>1778</v>
      </c>
      <c r="E86" s="464" t="s">
        <v>1799</v>
      </c>
      <c r="F86" s="464" t="s">
        <v>1800</v>
      </c>
      <c r="G86" s="468">
        <v>253</v>
      </c>
      <c r="H86" s="468">
        <v>47226.66</v>
      </c>
      <c r="I86" s="464">
        <v>0.90937091844486007</v>
      </c>
      <c r="J86" s="464">
        <v>186.66664031620556</v>
      </c>
      <c r="K86" s="468">
        <v>246</v>
      </c>
      <c r="L86" s="468">
        <v>51933.33</v>
      </c>
      <c r="M86" s="464">
        <v>1</v>
      </c>
      <c r="N86" s="464">
        <v>211.11109756097562</v>
      </c>
      <c r="O86" s="468">
        <v>204</v>
      </c>
      <c r="P86" s="468">
        <v>43066.67</v>
      </c>
      <c r="Q86" s="491">
        <v>0.82926841009424967</v>
      </c>
      <c r="R86" s="469">
        <v>211.11112745098038</v>
      </c>
    </row>
    <row r="87" spans="1:18" ht="14.4" customHeight="1" x14ac:dyDescent="0.3">
      <c r="A87" s="463"/>
      <c r="B87" s="464" t="s">
        <v>1707</v>
      </c>
      <c r="C87" s="464" t="s">
        <v>440</v>
      </c>
      <c r="D87" s="464" t="s">
        <v>1778</v>
      </c>
      <c r="E87" s="464" t="s">
        <v>1801</v>
      </c>
      <c r="F87" s="464" t="s">
        <v>1802</v>
      </c>
      <c r="G87" s="468">
        <v>40</v>
      </c>
      <c r="H87" s="468">
        <v>23333.33</v>
      </c>
      <c r="I87" s="464">
        <v>0.90909066115705717</v>
      </c>
      <c r="J87" s="464">
        <v>583.33325000000002</v>
      </c>
      <c r="K87" s="468">
        <v>44</v>
      </c>
      <c r="L87" s="468">
        <v>25666.67</v>
      </c>
      <c r="M87" s="464">
        <v>1</v>
      </c>
      <c r="N87" s="464">
        <v>583.33340909090907</v>
      </c>
      <c r="O87" s="468">
        <v>73</v>
      </c>
      <c r="P87" s="468">
        <v>42583.33</v>
      </c>
      <c r="Q87" s="491">
        <v>1.6590905637544724</v>
      </c>
      <c r="R87" s="469">
        <v>583.33328767123294</v>
      </c>
    </row>
    <row r="88" spans="1:18" ht="14.4" customHeight="1" x14ac:dyDescent="0.3">
      <c r="A88" s="463"/>
      <c r="B88" s="464" t="s">
        <v>1707</v>
      </c>
      <c r="C88" s="464" t="s">
        <v>440</v>
      </c>
      <c r="D88" s="464" t="s">
        <v>1778</v>
      </c>
      <c r="E88" s="464" t="s">
        <v>1803</v>
      </c>
      <c r="F88" s="464" t="s">
        <v>1804</v>
      </c>
      <c r="G88" s="468">
        <v>90</v>
      </c>
      <c r="H88" s="468">
        <v>42000</v>
      </c>
      <c r="I88" s="464">
        <v>1.6071430621355947</v>
      </c>
      <c r="J88" s="464">
        <v>466.66666666666669</v>
      </c>
      <c r="K88" s="468">
        <v>56</v>
      </c>
      <c r="L88" s="468">
        <v>26133.33</v>
      </c>
      <c r="M88" s="464">
        <v>1</v>
      </c>
      <c r="N88" s="464">
        <v>466.66660714285717</v>
      </c>
      <c r="O88" s="468">
        <v>112</v>
      </c>
      <c r="P88" s="468">
        <v>52266.66</v>
      </c>
      <c r="Q88" s="491">
        <v>2</v>
      </c>
      <c r="R88" s="469">
        <v>466.66660714285717</v>
      </c>
    </row>
    <row r="89" spans="1:18" ht="14.4" customHeight="1" x14ac:dyDescent="0.3">
      <c r="A89" s="463"/>
      <c r="B89" s="464" t="s">
        <v>1707</v>
      </c>
      <c r="C89" s="464" t="s">
        <v>440</v>
      </c>
      <c r="D89" s="464" t="s">
        <v>1778</v>
      </c>
      <c r="E89" s="464" t="s">
        <v>1805</v>
      </c>
      <c r="F89" s="464" t="s">
        <v>1806</v>
      </c>
      <c r="G89" s="468">
        <v>92</v>
      </c>
      <c r="H89" s="468">
        <v>4600</v>
      </c>
      <c r="I89" s="464">
        <v>1.9574468085106382</v>
      </c>
      <c r="J89" s="464">
        <v>50</v>
      </c>
      <c r="K89" s="468">
        <v>47</v>
      </c>
      <c r="L89" s="468">
        <v>2350</v>
      </c>
      <c r="M89" s="464">
        <v>1</v>
      </c>
      <c r="N89" s="464">
        <v>50</v>
      </c>
      <c r="O89" s="468">
        <v>56</v>
      </c>
      <c r="P89" s="468">
        <v>2800</v>
      </c>
      <c r="Q89" s="491">
        <v>1.1914893617021276</v>
      </c>
      <c r="R89" s="469">
        <v>50</v>
      </c>
    </row>
    <row r="90" spans="1:18" ht="14.4" customHeight="1" x14ac:dyDescent="0.3">
      <c r="A90" s="463"/>
      <c r="B90" s="464" t="s">
        <v>1707</v>
      </c>
      <c r="C90" s="464" t="s">
        <v>440</v>
      </c>
      <c r="D90" s="464" t="s">
        <v>1778</v>
      </c>
      <c r="E90" s="464" t="s">
        <v>1807</v>
      </c>
      <c r="F90" s="464" t="s">
        <v>1808</v>
      </c>
      <c r="G90" s="468">
        <v>258</v>
      </c>
      <c r="H90" s="468">
        <v>26086.67</v>
      </c>
      <c r="I90" s="464">
        <v>1.7432439837374469</v>
      </c>
      <c r="J90" s="464">
        <v>101.11112403100775</v>
      </c>
      <c r="K90" s="468">
        <v>148</v>
      </c>
      <c r="L90" s="468">
        <v>14964.439999999999</v>
      </c>
      <c r="M90" s="464">
        <v>1</v>
      </c>
      <c r="N90" s="464">
        <v>101.11108108108107</v>
      </c>
      <c r="O90" s="468">
        <v>170</v>
      </c>
      <c r="P90" s="468">
        <v>17188.89</v>
      </c>
      <c r="Q90" s="491">
        <v>1.1486490640478362</v>
      </c>
      <c r="R90" s="469">
        <v>101.11111764705882</v>
      </c>
    </row>
    <row r="91" spans="1:18" ht="14.4" customHeight="1" x14ac:dyDescent="0.3">
      <c r="A91" s="463"/>
      <c r="B91" s="464" t="s">
        <v>1707</v>
      </c>
      <c r="C91" s="464" t="s">
        <v>440</v>
      </c>
      <c r="D91" s="464" t="s">
        <v>1778</v>
      </c>
      <c r="E91" s="464" t="s">
        <v>1809</v>
      </c>
      <c r="F91" s="464" t="s">
        <v>1810</v>
      </c>
      <c r="G91" s="468">
        <v>70</v>
      </c>
      <c r="H91" s="468">
        <v>5366.66</v>
      </c>
      <c r="I91" s="464">
        <v>2.1875002547557809</v>
      </c>
      <c r="J91" s="464">
        <v>76.66657142857143</v>
      </c>
      <c r="K91" s="468">
        <v>32</v>
      </c>
      <c r="L91" s="468">
        <v>2453.33</v>
      </c>
      <c r="M91" s="464">
        <v>1</v>
      </c>
      <c r="N91" s="464">
        <v>76.666562499999998</v>
      </c>
      <c r="O91" s="468">
        <v>82</v>
      </c>
      <c r="P91" s="468">
        <v>6286.66</v>
      </c>
      <c r="Q91" s="491">
        <v>2.5625007642673427</v>
      </c>
      <c r="R91" s="469">
        <v>76.666585365853663</v>
      </c>
    </row>
    <row r="92" spans="1:18" ht="14.4" customHeight="1" x14ac:dyDescent="0.3">
      <c r="A92" s="463"/>
      <c r="B92" s="464" t="s">
        <v>1707</v>
      </c>
      <c r="C92" s="464" t="s">
        <v>440</v>
      </c>
      <c r="D92" s="464" t="s">
        <v>1778</v>
      </c>
      <c r="E92" s="464" t="s">
        <v>1811</v>
      </c>
      <c r="F92" s="464" t="s">
        <v>1812</v>
      </c>
      <c r="G92" s="468">
        <v>836</v>
      </c>
      <c r="H92" s="468">
        <v>0</v>
      </c>
      <c r="I92" s="464"/>
      <c r="J92" s="464">
        <v>0</v>
      </c>
      <c r="K92" s="468">
        <v>674</v>
      </c>
      <c r="L92" s="468">
        <v>0</v>
      </c>
      <c r="M92" s="464"/>
      <c r="N92" s="464">
        <v>0</v>
      </c>
      <c r="O92" s="468">
        <v>856</v>
      </c>
      <c r="P92" s="468">
        <v>0</v>
      </c>
      <c r="Q92" s="491"/>
      <c r="R92" s="469">
        <v>0</v>
      </c>
    </row>
    <row r="93" spans="1:18" ht="14.4" customHeight="1" x14ac:dyDescent="0.3">
      <c r="A93" s="463"/>
      <c r="B93" s="464" t="s">
        <v>1707</v>
      </c>
      <c r="C93" s="464" t="s">
        <v>440</v>
      </c>
      <c r="D93" s="464" t="s">
        <v>1778</v>
      </c>
      <c r="E93" s="464" t="s">
        <v>1813</v>
      </c>
      <c r="F93" s="464" t="s">
        <v>1814</v>
      </c>
      <c r="G93" s="468">
        <v>285</v>
      </c>
      <c r="H93" s="468">
        <v>87083.34</v>
      </c>
      <c r="I93" s="464">
        <v>1.2025316822770227</v>
      </c>
      <c r="J93" s="464">
        <v>305.55557894736842</v>
      </c>
      <c r="K93" s="468">
        <v>237</v>
      </c>
      <c r="L93" s="468">
        <v>72416.67</v>
      </c>
      <c r="M93" s="464">
        <v>1</v>
      </c>
      <c r="N93" s="464">
        <v>305.55556962025315</v>
      </c>
      <c r="O93" s="468">
        <v>243</v>
      </c>
      <c r="P93" s="468">
        <v>74249.990000000005</v>
      </c>
      <c r="Q93" s="491">
        <v>1.0253162704112189</v>
      </c>
      <c r="R93" s="469">
        <v>305.55551440329219</v>
      </c>
    </row>
    <row r="94" spans="1:18" ht="14.4" customHeight="1" x14ac:dyDescent="0.3">
      <c r="A94" s="463"/>
      <c r="B94" s="464" t="s">
        <v>1707</v>
      </c>
      <c r="C94" s="464" t="s">
        <v>440</v>
      </c>
      <c r="D94" s="464" t="s">
        <v>1778</v>
      </c>
      <c r="E94" s="464" t="s">
        <v>1815</v>
      </c>
      <c r="F94" s="464" t="s">
        <v>1816</v>
      </c>
      <c r="G94" s="468">
        <v>217</v>
      </c>
      <c r="H94" s="468">
        <v>4633.33</v>
      </c>
      <c r="I94" s="464">
        <v>1.1779662525137733</v>
      </c>
      <c r="J94" s="464">
        <v>21.351751152073732</v>
      </c>
      <c r="K94" s="468">
        <v>118</v>
      </c>
      <c r="L94" s="468">
        <v>3933.33</v>
      </c>
      <c r="M94" s="464">
        <v>1</v>
      </c>
      <c r="N94" s="464">
        <v>33.33330508474576</v>
      </c>
      <c r="O94" s="468">
        <v>217</v>
      </c>
      <c r="P94" s="468">
        <v>7233.33</v>
      </c>
      <c r="Q94" s="491">
        <v>1.8389837618506457</v>
      </c>
      <c r="R94" s="469">
        <v>33.33331797235023</v>
      </c>
    </row>
    <row r="95" spans="1:18" ht="14.4" customHeight="1" x14ac:dyDescent="0.3">
      <c r="A95" s="463"/>
      <c r="B95" s="464" t="s">
        <v>1707</v>
      </c>
      <c r="C95" s="464" t="s">
        <v>440</v>
      </c>
      <c r="D95" s="464" t="s">
        <v>1778</v>
      </c>
      <c r="E95" s="464" t="s">
        <v>1817</v>
      </c>
      <c r="F95" s="464" t="s">
        <v>1818</v>
      </c>
      <c r="G95" s="468">
        <v>277</v>
      </c>
      <c r="H95" s="468">
        <v>126188.88</v>
      </c>
      <c r="I95" s="464">
        <v>0.86833851010533702</v>
      </c>
      <c r="J95" s="464">
        <v>455.55552346570397</v>
      </c>
      <c r="K95" s="468">
        <v>319</v>
      </c>
      <c r="L95" s="468">
        <v>145322.22</v>
      </c>
      <c r="M95" s="464">
        <v>1</v>
      </c>
      <c r="N95" s="464">
        <v>455.5555485893417</v>
      </c>
      <c r="O95" s="468">
        <v>337</v>
      </c>
      <c r="P95" s="468">
        <v>153522.22999999998</v>
      </c>
      <c r="Q95" s="491">
        <v>1.0564264019638565</v>
      </c>
      <c r="R95" s="469">
        <v>455.5555786350148</v>
      </c>
    </row>
    <row r="96" spans="1:18" ht="14.4" customHeight="1" x14ac:dyDescent="0.3">
      <c r="A96" s="463"/>
      <c r="B96" s="464" t="s">
        <v>1707</v>
      </c>
      <c r="C96" s="464" t="s">
        <v>440</v>
      </c>
      <c r="D96" s="464" t="s">
        <v>1778</v>
      </c>
      <c r="E96" s="464" t="s">
        <v>1819</v>
      </c>
      <c r="F96" s="464" t="s">
        <v>1820</v>
      </c>
      <c r="G96" s="468">
        <v>297</v>
      </c>
      <c r="H96" s="468">
        <v>23100</v>
      </c>
      <c r="I96" s="464">
        <v>1.2426784184953585</v>
      </c>
      <c r="J96" s="464">
        <v>77.777777777777771</v>
      </c>
      <c r="K96" s="468">
        <v>239</v>
      </c>
      <c r="L96" s="468">
        <v>18588.88</v>
      </c>
      <c r="M96" s="464">
        <v>1</v>
      </c>
      <c r="N96" s="464">
        <v>77.777740585774069</v>
      </c>
      <c r="O96" s="468">
        <v>254</v>
      </c>
      <c r="P96" s="468">
        <v>19755.549999999996</v>
      </c>
      <c r="Q96" s="491">
        <v>1.0627617156063192</v>
      </c>
      <c r="R96" s="469">
        <v>77.777755905511796</v>
      </c>
    </row>
    <row r="97" spans="1:18" ht="14.4" customHeight="1" x14ac:dyDescent="0.3">
      <c r="A97" s="463"/>
      <c r="B97" s="464" t="s">
        <v>1707</v>
      </c>
      <c r="C97" s="464" t="s">
        <v>440</v>
      </c>
      <c r="D97" s="464" t="s">
        <v>1778</v>
      </c>
      <c r="E97" s="464" t="s">
        <v>1821</v>
      </c>
      <c r="F97" s="464" t="s">
        <v>1822</v>
      </c>
      <c r="G97" s="468">
        <v>0</v>
      </c>
      <c r="H97" s="468">
        <v>0</v>
      </c>
      <c r="I97" s="464"/>
      <c r="J97" s="464"/>
      <c r="K97" s="468"/>
      <c r="L97" s="468"/>
      <c r="M97" s="464"/>
      <c r="N97" s="464"/>
      <c r="O97" s="468"/>
      <c r="P97" s="468"/>
      <c r="Q97" s="491"/>
      <c r="R97" s="469"/>
    </row>
    <row r="98" spans="1:18" ht="14.4" customHeight="1" x14ac:dyDescent="0.3">
      <c r="A98" s="463"/>
      <c r="B98" s="464" t="s">
        <v>1707</v>
      </c>
      <c r="C98" s="464" t="s">
        <v>440</v>
      </c>
      <c r="D98" s="464" t="s">
        <v>1778</v>
      </c>
      <c r="E98" s="464" t="s">
        <v>1823</v>
      </c>
      <c r="F98" s="464" t="s">
        <v>1824</v>
      </c>
      <c r="G98" s="468">
        <v>1</v>
      </c>
      <c r="H98" s="468">
        <v>270</v>
      </c>
      <c r="I98" s="464">
        <v>1</v>
      </c>
      <c r="J98" s="464">
        <v>270</v>
      </c>
      <c r="K98" s="468">
        <v>1</v>
      </c>
      <c r="L98" s="468">
        <v>270</v>
      </c>
      <c r="M98" s="464">
        <v>1</v>
      </c>
      <c r="N98" s="464">
        <v>270</v>
      </c>
      <c r="O98" s="468">
        <v>13</v>
      </c>
      <c r="P98" s="468">
        <v>3510</v>
      </c>
      <c r="Q98" s="491">
        <v>13</v>
      </c>
      <c r="R98" s="469">
        <v>270</v>
      </c>
    </row>
    <row r="99" spans="1:18" ht="14.4" customHeight="1" x14ac:dyDescent="0.3">
      <c r="A99" s="463"/>
      <c r="B99" s="464" t="s">
        <v>1707</v>
      </c>
      <c r="C99" s="464" t="s">
        <v>440</v>
      </c>
      <c r="D99" s="464" t="s">
        <v>1778</v>
      </c>
      <c r="E99" s="464" t="s">
        <v>1825</v>
      </c>
      <c r="F99" s="464" t="s">
        <v>1826</v>
      </c>
      <c r="G99" s="468">
        <v>472</v>
      </c>
      <c r="H99" s="468">
        <v>41955.56</v>
      </c>
      <c r="I99" s="464">
        <v>1.0307085888779293</v>
      </c>
      <c r="J99" s="464">
        <v>88.888898305084737</v>
      </c>
      <c r="K99" s="468">
        <v>431</v>
      </c>
      <c r="L99" s="468">
        <v>40705.550000000003</v>
      </c>
      <c r="M99" s="464">
        <v>1</v>
      </c>
      <c r="N99" s="464">
        <v>94.444431554524371</v>
      </c>
      <c r="O99" s="468">
        <v>600</v>
      </c>
      <c r="P99" s="468">
        <v>56666.67</v>
      </c>
      <c r="Q99" s="491">
        <v>1.3921116407959109</v>
      </c>
      <c r="R99" s="469">
        <v>94.444450000000003</v>
      </c>
    </row>
    <row r="100" spans="1:18" ht="14.4" customHeight="1" x14ac:dyDescent="0.3">
      <c r="A100" s="463"/>
      <c r="B100" s="464" t="s">
        <v>1707</v>
      </c>
      <c r="C100" s="464" t="s">
        <v>440</v>
      </c>
      <c r="D100" s="464" t="s">
        <v>1778</v>
      </c>
      <c r="E100" s="464" t="s">
        <v>1827</v>
      </c>
      <c r="F100" s="464" t="s">
        <v>1828</v>
      </c>
      <c r="G100" s="468">
        <v>230</v>
      </c>
      <c r="H100" s="468">
        <v>9966.67</v>
      </c>
      <c r="I100" s="464">
        <v>1.4556981068141255</v>
      </c>
      <c r="J100" s="464">
        <v>43.333347826086957</v>
      </c>
      <c r="K100" s="468">
        <v>158</v>
      </c>
      <c r="L100" s="468">
        <v>6846.66</v>
      </c>
      <c r="M100" s="464">
        <v>1</v>
      </c>
      <c r="N100" s="464">
        <v>43.333291139240508</v>
      </c>
      <c r="O100" s="468">
        <v>206</v>
      </c>
      <c r="P100" s="468">
        <v>8926.67</v>
      </c>
      <c r="Q100" s="491">
        <v>1.3037992247314749</v>
      </c>
      <c r="R100" s="469">
        <v>43.33334951456311</v>
      </c>
    </row>
    <row r="101" spans="1:18" ht="14.4" customHeight="1" x14ac:dyDescent="0.3">
      <c r="A101" s="463"/>
      <c r="B101" s="464" t="s">
        <v>1707</v>
      </c>
      <c r="C101" s="464" t="s">
        <v>440</v>
      </c>
      <c r="D101" s="464" t="s">
        <v>1778</v>
      </c>
      <c r="E101" s="464" t="s">
        <v>1829</v>
      </c>
      <c r="F101" s="464" t="s">
        <v>1830</v>
      </c>
      <c r="G101" s="468">
        <v>2</v>
      </c>
      <c r="H101" s="468">
        <v>193.34</v>
      </c>
      <c r="I101" s="464"/>
      <c r="J101" s="464">
        <v>96.67</v>
      </c>
      <c r="K101" s="468"/>
      <c r="L101" s="468"/>
      <c r="M101" s="464"/>
      <c r="N101" s="464"/>
      <c r="O101" s="468">
        <v>4</v>
      </c>
      <c r="P101" s="468">
        <v>386.67</v>
      </c>
      <c r="Q101" s="491"/>
      <c r="R101" s="469">
        <v>96.667500000000004</v>
      </c>
    </row>
    <row r="102" spans="1:18" ht="14.4" customHeight="1" x14ac:dyDescent="0.3">
      <c r="A102" s="463"/>
      <c r="B102" s="464" t="s">
        <v>1707</v>
      </c>
      <c r="C102" s="464" t="s">
        <v>440</v>
      </c>
      <c r="D102" s="464" t="s">
        <v>1778</v>
      </c>
      <c r="E102" s="464" t="s">
        <v>1831</v>
      </c>
      <c r="F102" s="464" t="s">
        <v>1832</v>
      </c>
      <c r="G102" s="468"/>
      <c r="H102" s="468"/>
      <c r="I102" s="464"/>
      <c r="J102" s="464"/>
      <c r="K102" s="468">
        <v>1</v>
      </c>
      <c r="L102" s="468">
        <v>201.11</v>
      </c>
      <c r="M102" s="464">
        <v>1</v>
      </c>
      <c r="N102" s="464">
        <v>201.11</v>
      </c>
      <c r="O102" s="468">
        <v>3</v>
      </c>
      <c r="P102" s="468">
        <v>603.33000000000004</v>
      </c>
      <c r="Q102" s="491">
        <v>3</v>
      </c>
      <c r="R102" s="469">
        <v>201.11</v>
      </c>
    </row>
    <row r="103" spans="1:18" ht="14.4" customHeight="1" x14ac:dyDescent="0.3">
      <c r="A103" s="463"/>
      <c r="B103" s="464" t="s">
        <v>1707</v>
      </c>
      <c r="C103" s="464" t="s">
        <v>440</v>
      </c>
      <c r="D103" s="464" t="s">
        <v>1778</v>
      </c>
      <c r="E103" s="464" t="s">
        <v>1833</v>
      </c>
      <c r="F103" s="464" t="s">
        <v>1834</v>
      </c>
      <c r="G103" s="468">
        <v>5</v>
      </c>
      <c r="H103" s="468">
        <v>700</v>
      </c>
      <c r="I103" s="464">
        <v>0.71590746384667303</v>
      </c>
      <c r="J103" s="464">
        <v>140</v>
      </c>
      <c r="K103" s="468">
        <v>5</v>
      </c>
      <c r="L103" s="468">
        <v>977.78000000000009</v>
      </c>
      <c r="M103" s="464">
        <v>1</v>
      </c>
      <c r="N103" s="464">
        <v>195.55600000000001</v>
      </c>
      <c r="O103" s="468">
        <v>10</v>
      </c>
      <c r="P103" s="468">
        <v>1955.56</v>
      </c>
      <c r="Q103" s="491">
        <v>1.9999999999999998</v>
      </c>
      <c r="R103" s="469">
        <v>195.55599999999998</v>
      </c>
    </row>
    <row r="104" spans="1:18" ht="14.4" customHeight="1" x14ac:dyDescent="0.3">
      <c r="A104" s="463"/>
      <c r="B104" s="464" t="s">
        <v>1707</v>
      </c>
      <c r="C104" s="464" t="s">
        <v>440</v>
      </c>
      <c r="D104" s="464" t="s">
        <v>1778</v>
      </c>
      <c r="E104" s="464" t="s">
        <v>1835</v>
      </c>
      <c r="F104" s="464" t="s">
        <v>1836</v>
      </c>
      <c r="G104" s="468">
        <v>4</v>
      </c>
      <c r="H104" s="468">
        <v>466.67</v>
      </c>
      <c r="I104" s="464">
        <v>3.9999142881631955</v>
      </c>
      <c r="J104" s="464">
        <v>116.6675</v>
      </c>
      <c r="K104" s="468">
        <v>1</v>
      </c>
      <c r="L104" s="468">
        <v>116.67</v>
      </c>
      <c r="M104" s="464">
        <v>1</v>
      </c>
      <c r="N104" s="464">
        <v>116.67</v>
      </c>
      <c r="O104" s="468">
        <v>3</v>
      </c>
      <c r="P104" s="468">
        <v>350.01</v>
      </c>
      <c r="Q104" s="491">
        <v>3</v>
      </c>
      <c r="R104" s="469">
        <v>116.67</v>
      </c>
    </row>
    <row r="105" spans="1:18" ht="14.4" customHeight="1" x14ac:dyDescent="0.3">
      <c r="A105" s="463"/>
      <c r="B105" s="464" t="s">
        <v>1707</v>
      </c>
      <c r="C105" s="464" t="s">
        <v>440</v>
      </c>
      <c r="D105" s="464" t="s">
        <v>1778</v>
      </c>
      <c r="E105" s="464" t="s">
        <v>1837</v>
      </c>
      <c r="F105" s="464" t="s">
        <v>1838</v>
      </c>
      <c r="G105" s="468">
        <v>30</v>
      </c>
      <c r="H105" s="468">
        <v>1466.6699999999998</v>
      </c>
      <c r="I105" s="464">
        <v>1.5789490682427412</v>
      </c>
      <c r="J105" s="464">
        <v>48.888999999999996</v>
      </c>
      <c r="K105" s="468">
        <v>19</v>
      </c>
      <c r="L105" s="468">
        <v>928.89</v>
      </c>
      <c r="M105" s="464">
        <v>1</v>
      </c>
      <c r="N105" s="464">
        <v>48.88894736842105</v>
      </c>
      <c r="O105" s="468">
        <v>23</v>
      </c>
      <c r="P105" s="468">
        <v>1124.45</v>
      </c>
      <c r="Q105" s="491">
        <v>1.2105308486473103</v>
      </c>
      <c r="R105" s="469">
        <v>48.889130434782608</v>
      </c>
    </row>
    <row r="106" spans="1:18" ht="14.4" customHeight="1" x14ac:dyDescent="0.3">
      <c r="A106" s="463"/>
      <c r="B106" s="464" t="s">
        <v>1707</v>
      </c>
      <c r="C106" s="464" t="s">
        <v>440</v>
      </c>
      <c r="D106" s="464" t="s">
        <v>1778</v>
      </c>
      <c r="E106" s="464" t="s">
        <v>1839</v>
      </c>
      <c r="F106" s="464" t="s">
        <v>1840</v>
      </c>
      <c r="G106" s="468">
        <v>3</v>
      </c>
      <c r="H106" s="468">
        <v>983.33999999999992</v>
      </c>
      <c r="I106" s="464"/>
      <c r="J106" s="464">
        <v>327.78</v>
      </c>
      <c r="K106" s="468"/>
      <c r="L106" s="468"/>
      <c r="M106" s="464"/>
      <c r="N106" s="464"/>
      <c r="O106" s="468">
        <v>10</v>
      </c>
      <c r="P106" s="468">
        <v>3444.4399999999996</v>
      </c>
      <c r="Q106" s="491"/>
      <c r="R106" s="469">
        <v>344.44399999999996</v>
      </c>
    </row>
    <row r="107" spans="1:18" ht="14.4" customHeight="1" x14ac:dyDescent="0.3">
      <c r="A107" s="463"/>
      <c r="B107" s="464" t="s">
        <v>1707</v>
      </c>
      <c r="C107" s="464" t="s">
        <v>440</v>
      </c>
      <c r="D107" s="464" t="s">
        <v>1778</v>
      </c>
      <c r="E107" s="464" t="s">
        <v>1841</v>
      </c>
      <c r="F107" s="464" t="s">
        <v>1842</v>
      </c>
      <c r="G107" s="468">
        <v>26</v>
      </c>
      <c r="H107" s="468">
        <v>7597.77</v>
      </c>
      <c r="I107" s="464">
        <v>3.2500074857663503</v>
      </c>
      <c r="J107" s="464">
        <v>292.22192307692308</v>
      </c>
      <c r="K107" s="468">
        <v>8</v>
      </c>
      <c r="L107" s="468">
        <v>2337.77</v>
      </c>
      <c r="M107" s="464">
        <v>1</v>
      </c>
      <c r="N107" s="464">
        <v>292.22125</v>
      </c>
      <c r="O107" s="468">
        <v>8</v>
      </c>
      <c r="P107" s="468">
        <v>2337.77</v>
      </c>
      <c r="Q107" s="491">
        <v>1</v>
      </c>
      <c r="R107" s="469">
        <v>292.22125</v>
      </c>
    </row>
    <row r="108" spans="1:18" ht="14.4" customHeight="1" x14ac:dyDescent="0.3">
      <c r="A108" s="463"/>
      <c r="B108" s="464" t="s">
        <v>1707</v>
      </c>
      <c r="C108" s="464" t="s">
        <v>440</v>
      </c>
      <c r="D108" s="464" t="s">
        <v>1778</v>
      </c>
      <c r="E108" s="464" t="s">
        <v>1843</v>
      </c>
      <c r="F108" s="464" t="s">
        <v>1844</v>
      </c>
      <c r="G108" s="468"/>
      <c r="H108" s="468"/>
      <c r="I108" s="464"/>
      <c r="J108" s="464"/>
      <c r="K108" s="468"/>
      <c r="L108" s="468"/>
      <c r="M108" s="464"/>
      <c r="N108" s="464"/>
      <c r="O108" s="468">
        <v>47</v>
      </c>
      <c r="P108" s="468">
        <v>10444.439999999999</v>
      </c>
      <c r="Q108" s="491"/>
      <c r="R108" s="469">
        <v>222.22212765957445</v>
      </c>
    </row>
    <row r="109" spans="1:18" ht="14.4" customHeight="1" x14ac:dyDescent="0.3">
      <c r="A109" s="463"/>
      <c r="B109" s="464" t="s">
        <v>1707</v>
      </c>
      <c r="C109" s="464" t="s">
        <v>440</v>
      </c>
      <c r="D109" s="464" t="s">
        <v>1778</v>
      </c>
      <c r="E109" s="464" t="s">
        <v>1845</v>
      </c>
      <c r="F109" s="464" t="s">
        <v>1846</v>
      </c>
      <c r="G109" s="468"/>
      <c r="H109" s="468"/>
      <c r="I109" s="464"/>
      <c r="J109" s="464"/>
      <c r="K109" s="468">
        <v>0</v>
      </c>
      <c r="L109" s="468">
        <v>0</v>
      </c>
      <c r="M109" s="464"/>
      <c r="N109" s="464"/>
      <c r="O109" s="468">
        <v>1</v>
      </c>
      <c r="P109" s="468">
        <v>116.67</v>
      </c>
      <c r="Q109" s="491"/>
      <c r="R109" s="469">
        <v>116.67</v>
      </c>
    </row>
    <row r="110" spans="1:18" ht="14.4" customHeight="1" x14ac:dyDescent="0.3">
      <c r="A110" s="463"/>
      <c r="B110" s="464" t="s">
        <v>1707</v>
      </c>
      <c r="C110" s="464" t="s">
        <v>440</v>
      </c>
      <c r="D110" s="464" t="s">
        <v>1778</v>
      </c>
      <c r="E110" s="464" t="s">
        <v>1847</v>
      </c>
      <c r="F110" s="464" t="s">
        <v>1848</v>
      </c>
      <c r="G110" s="468">
        <v>5</v>
      </c>
      <c r="H110" s="468">
        <v>1794.4499999999998</v>
      </c>
      <c r="I110" s="464">
        <v>5</v>
      </c>
      <c r="J110" s="464">
        <v>358.89</v>
      </c>
      <c r="K110" s="468">
        <v>1</v>
      </c>
      <c r="L110" s="468">
        <v>358.89</v>
      </c>
      <c r="M110" s="464">
        <v>1</v>
      </c>
      <c r="N110" s="464">
        <v>358.89</v>
      </c>
      <c r="O110" s="468">
        <v>2</v>
      </c>
      <c r="P110" s="468">
        <v>717.78</v>
      </c>
      <c r="Q110" s="491">
        <v>2</v>
      </c>
      <c r="R110" s="469">
        <v>358.89</v>
      </c>
    </row>
    <row r="111" spans="1:18" ht="14.4" customHeight="1" x14ac:dyDescent="0.3">
      <c r="A111" s="463"/>
      <c r="B111" s="464" t="s">
        <v>1707</v>
      </c>
      <c r="C111" s="464" t="s">
        <v>1700</v>
      </c>
      <c r="D111" s="464" t="s">
        <v>1708</v>
      </c>
      <c r="E111" s="464" t="s">
        <v>1711</v>
      </c>
      <c r="F111" s="464"/>
      <c r="G111" s="468"/>
      <c r="H111" s="468"/>
      <c r="I111" s="464"/>
      <c r="J111" s="464"/>
      <c r="K111" s="468">
        <v>2</v>
      </c>
      <c r="L111" s="468">
        <v>226</v>
      </c>
      <c r="M111" s="464">
        <v>1</v>
      </c>
      <c r="N111" s="464">
        <v>113</v>
      </c>
      <c r="O111" s="468">
        <v>19</v>
      </c>
      <c r="P111" s="468">
        <v>2147</v>
      </c>
      <c r="Q111" s="491">
        <v>9.5</v>
      </c>
      <c r="R111" s="469">
        <v>113</v>
      </c>
    </row>
    <row r="112" spans="1:18" ht="14.4" customHeight="1" x14ac:dyDescent="0.3">
      <c r="A112" s="463"/>
      <c r="B112" s="464" t="s">
        <v>1707</v>
      </c>
      <c r="C112" s="464" t="s">
        <v>1700</v>
      </c>
      <c r="D112" s="464" t="s">
        <v>1708</v>
      </c>
      <c r="E112" s="464" t="s">
        <v>1723</v>
      </c>
      <c r="F112" s="464"/>
      <c r="G112" s="468"/>
      <c r="H112" s="468"/>
      <c r="I112" s="464"/>
      <c r="J112" s="464"/>
      <c r="K112" s="468">
        <v>2</v>
      </c>
      <c r="L112" s="468">
        <v>1600</v>
      </c>
      <c r="M112" s="464">
        <v>1</v>
      </c>
      <c r="N112" s="464">
        <v>800</v>
      </c>
      <c r="O112" s="468"/>
      <c r="P112" s="468"/>
      <c r="Q112" s="491"/>
      <c r="R112" s="469"/>
    </row>
    <row r="113" spans="1:18" ht="14.4" customHeight="1" x14ac:dyDescent="0.3">
      <c r="A113" s="463"/>
      <c r="B113" s="464" t="s">
        <v>1707</v>
      </c>
      <c r="C113" s="464" t="s">
        <v>1700</v>
      </c>
      <c r="D113" s="464" t="s">
        <v>1708</v>
      </c>
      <c r="E113" s="464" t="s">
        <v>1734</v>
      </c>
      <c r="F113" s="464"/>
      <c r="G113" s="468">
        <v>1</v>
      </c>
      <c r="H113" s="468">
        <v>679</v>
      </c>
      <c r="I113" s="464"/>
      <c r="J113" s="464">
        <v>679</v>
      </c>
      <c r="K113" s="468"/>
      <c r="L113" s="468"/>
      <c r="M113" s="464"/>
      <c r="N113" s="464"/>
      <c r="O113" s="468"/>
      <c r="P113" s="468"/>
      <c r="Q113" s="491"/>
      <c r="R113" s="469"/>
    </row>
    <row r="114" spans="1:18" ht="14.4" customHeight="1" x14ac:dyDescent="0.3">
      <c r="A114" s="463"/>
      <c r="B114" s="464" t="s">
        <v>1707</v>
      </c>
      <c r="C114" s="464" t="s">
        <v>1700</v>
      </c>
      <c r="D114" s="464" t="s">
        <v>1708</v>
      </c>
      <c r="E114" s="464" t="s">
        <v>1750</v>
      </c>
      <c r="F114" s="464"/>
      <c r="G114" s="468"/>
      <c r="H114" s="468"/>
      <c r="I114" s="464"/>
      <c r="J114" s="464"/>
      <c r="K114" s="468"/>
      <c r="L114" s="468"/>
      <c r="M114" s="464"/>
      <c r="N114" s="464"/>
      <c r="O114" s="468">
        <v>1</v>
      </c>
      <c r="P114" s="468">
        <v>587</v>
      </c>
      <c r="Q114" s="491"/>
      <c r="R114" s="469">
        <v>587</v>
      </c>
    </row>
    <row r="115" spans="1:18" ht="14.4" customHeight="1" x14ac:dyDescent="0.3">
      <c r="A115" s="463"/>
      <c r="B115" s="464" t="s">
        <v>1707</v>
      </c>
      <c r="C115" s="464" t="s">
        <v>1700</v>
      </c>
      <c r="D115" s="464" t="s">
        <v>1778</v>
      </c>
      <c r="E115" s="464" t="s">
        <v>1779</v>
      </c>
      <c r="F115" s="464" t="s">
        <v>1780</v>
      </c>
      <c r="G115" s="468">
        <v>15</v>
      </c>
      <c r="H115" s="468">
        <v>6633.33</v>
      </c>
      <c r="I115" s="464">
        <v>0.34871481877509564</v>
      </c>
      <c r="J115" s="464">
        <v>442.22199999999998</v>
      </c>
      <c r="K115" s="468">
        <v>40</v>
      </c>
      <c r="L115" s="468">
        <v>19022.22</v>
      </c>
      <c r="M115" s="464">
        <v>1</v>
      </c>
      <c r="N115" s="464">
        <v>475.55550000000005</v>
      </c>
      <c r="O115" s="468">
        <v>20</v>
      </c>
      <c r="P115" s="468">
        <v>10177.780000000001</v>
      </c>
      <c r="Q115" s="491">
        <v>0.53504690829987245</v>
      </c>
      <c r="R115" s="469">
        <v>508.88900000000001</v>
      </c>
    </row>
    <row r="116" spans="1:18" ht="14.4" customHeight="1" x14ac:dyDescent="0.3">
      <c r="A116" s="463"/>
      <c r="B116" s="464" t="s">
        <v>1707</v>
      </c>
      <c r="C116" s="464" t="s">
        <v>1700</v>
      </c>
      <c r="D116" s="464" t="s">
        <v>1778</v>
      </c>
      <c r="E116" s="464" t="s">
        <v>1779</v>
      </c>
      <c r="F116" s="464" t="s">
        <v>1781</v>
      </c>
      <c r="G116" s="468">
        <v>10</v>
      </c>
      <c r="H116" s="468">
        <v>4422.2300000000005</v>
      </c>
      <c r="I116" s="464">
        <v>1.5498487731878194</v>
      </c>
      <c r="J116" s="464">
        <v>442.22300000000007</v>
      </c>
      <c r="K116" s="468">
        <v>6</v>
      </c>
      <c r="L116" s="468">
        <v>2853.33</v>
      </c>
      <c r="M116" s="464">
        <v>1</v>
      </c>
      <c r="N116" s="464">
        <v>475.55500000000001</v>
      </c>
      <c r="O116" s="468">
        <v>3</v>
      </c>
      <c r="P116" s="468">
        <v>1526.67</v>
      </c>
      <c r="Q116" s="491">
        <v>0.53504852225294663</v>
      </c>
      <c r="R116" s="469">
        <v>508.89000000000004</v>
      </c>
    </row>
    <row r="117" spans="1:18" ht="14.4" customHeight="1" x14ac:dyDescent="0.3">
      <c r="A117" s="463"/>
      <c r="B117" s="464" t="s">
        <v>1707</v>
      </c>
      <c r="C117" s="464" t="s">
        <v>1700</v>
      </c>
      <c r="D117" s="464" t="s">
        <v>1778</v>
      </c>
      <c r="E117" s="464" t="s">
        <v>1782</v>
      </c>
      <c r="F117" s="464" t="s">
        <v>1783</v>
      </c>
      <c r="G117" s="468">
        <v>647</v>
      </c>
      <c r="H117" s="468">
        <v>294744.45</v>
      </c>
      <c r="I117" s="464">
        <v>1.3395444981201488</v>
      </c>
      <c r="J117" s="464">
        <v>455.55556414219478</v>
      </c>
      <c r="K117" s="468">
        <v>483</v>
      </c>
      <c r="L117" s="468">
        <v>220033.33999999997</v>
      </c>
      <c r="M117" s="464">
        <v>1</v>
      </c>
      <c r="N117" s="464">
        <v>455.55556935817799</v>
      </c>
      <c r="O117" s="468">
        <v>443</v>
      </c>
      <c r="P117" s="468">
        <v>221500</v>
      </c>
      <c r="Q117" s="491">
        <v>1.0066656262182814</v>
      </c>
      <c r="R117" s="469">
        <v>500</v>
      </c>
    </row>
    <row r="118" spans="1:18" ht="14.4" customHeight="1" x14ac:dyDescent="0.3">
      <c r="A118" s="463"/>
      <c r="B118" s="464" t="s">
        <v>1707</v>
      </c>
      <c r="C118" s="464" t="s">
        <v>1700</v>
      </c>
      <c r="D118" s="464" t="s">
        <v>1778</v>
      </c>
      <c r="E118" s="464" t="s">
        <v>1849</v>
      </c>
      <c r="F118" s="464" t="s">
        <v>1850</v>
      </c>
      <c r="G118" s="468">
        <v>177</v>
      </c>
      <c r="H118" s="468">
        <v>18683.340000000004</v>
      </c>
      <c r="I118" s="464">
        <v>1.7352958113286761</v>
      </c>
      <c r="J118" s="464">
        <v>105.55559322033901</v>
      </c>
      <c r="K118" s="468">
        <v>102</v>
      </c>
      <c r="L118" s="468">
        <v>10766.66</v>
      </c>
      <c r="M118" s="464">
        <v>1</v>
      </c>
      <c r="N118" s="464">
        <v>105.55549019607842</v>
      </c>
      <c r="O118" s="468">
        <v>104</v>
      </c>
      <c r="P118" s="468">
        <v>10977.77</v>
      </c>
      <c r="Q118" s="491">
        <v>1.0196077520791036</v>
      </c>
      <c r="R118" s="469">
        <v>105.55548076923077</v>
      </c>
    </row>
    <row r="119" spans="1:18" ht="14.4" customHeight="1" x14ac:dyDescent="0.3">
      <c r="A119" s="463"/>
      <c r="B119" s="464" t="s">
        <v>1707</v>
      </c>
      <c r="C119" s="464" t="s">
        <v>1700</v>
      </c>
      <c r="D119" s="464" t="s">
        <v>1778</v>
      </c>
      <c r="E119" s="464" t="s">
        <v>1784</v>
      </c>
      <c r="F119" s="464" t="s">
        <v>1785</v>
      </c>
      <c r="G119" s="468">
        <v>3563</v>
      </c>
      <c r="H119" s="468">
        <v>277122.22000000003</v>
      </c>
      <c r="I119" s="464">
        <v>0.88919389084539369</v>
      </c>
      <c r="J119" s="464">
        <v>77.777777154083651</v>
      </c>
      <c r="K119" s="468">
        <v>4007</v>
      </c>
      <c r="L119" s="468">
        <v>311655.56</v>
      </c>
      <c r="M119" s="464">
        <v>1</v>
      </c>
      <c r="N119" s="464">
        <v>77.777778886947843</v>
      </c>
      <c r="O119" s="468">
        <v>3872</v>
      </c>
      <c r="P119" s="468">
        <v>301155.56</v>
      </c>
      <c r="Q119" s="491">
        <v>0.96630895980164766</v>
      </c>
      <c r="R119" s="469">
        <v>77.777778925619828</v>
      </c>
    </row>
    <row r="120" spans="1:18" ht="14.4" customHeight="1" x14ac:dyDescent="0.3">
      <c r="A120" s="463"/>
      <c r="B120" s="464" t="s">
        <v>1707</v>
      </c>
      <c r="C120" s="464" t="s">
        <v>1700</v>
      </c>
      <c r="D120" s="464" t="s">
        <v>1778</v>
      </c>
      <c r="E120" s="464" t="s">
        <v>1786</v>
      </c>
      <c r="F120" s="464" t="s">
        <v>1787</v>
      </c>
      <c r="G120" s="468">
        <v>7</v>
      </c>
      <c r="H120" s="468">
        <v>1750</v>
      </c>
      <c r="I120" s="464">
        <v>7</v>
      </c>
      <c r="J120" s="464">
        <v>250</v>
      </c>
      <c r="K120" s="468">
        <v>1</v>
      </c>
      <c r="L120" s="468">
        <v>250</v>
      </c>
      <c r="M120" s="464">
        <v>1</v>
      </c>
      <c r="N120" s="464">
        <v>250</v>
      </c>
      <c r="O120" s="468">
        <v>2</v>
      </c>
      <c r="P120" s="468">
        <v>500</v>
      </c>
      <c r="Q120" s="491">
        <v>2</v>
      </c>
      <c r="R120" s="469">
        <v>250</v>
      </c>
    </row>
    <row r="121" spans="1:18" ht="14.4" customHeight="1" x14ac:dyDescent="0.3">
      <c r="A121" s="463"/>
      <c r="B121" s="464" t="s">
        <v>1707</v>
      </c>
      <c r="C121" s="464" t="s">
        <v>1700</v>
      </c>
      <c r="D121" s="464" t="s">
        <v>1778</v>
      </c>
      <c r="E121" s="464" t="s">
        <v>1788</v>
      </c>
      <c r="F121" s="464" t="s">
        <v>1789</v>
      </c>
      <c r="G121" s="468"/>
      <c r="H121" s="468"/>
      <c r="I121" s="464"/>
      <c r="J121" s="464"/>
      <c r="K121" s="468"/>
      <c r="L121" s="468"/>
      <c r="M121" s="464"/>
      <c r="N121" s="464"/>
      <c r="O121" s="468">
        <v>1</v>
      </c>
      <c r="P121" s="468">
        <v>300</v>
      </c>
      <c r="Q121" s="491"/>
      <c r="R121" s="469">
        <v>300</v>
      </c>
    </row>
    <row r="122" spans="1:18" ht="14.4" customHeight="1" x14ac:dyDescent="0.3">
      <c r="A122" s="463"/>
      <c r="B122" s="464" t="s">
        <v>1707</v>
      </c>
      <c r="C122" s="464" t="s">
        <v>1700</v>
      </c>
      <c r="D122" s="464" t="s">
        <v>1778</v>
      </c>
      <c r="E122" s="464" t="s">
        <v>1790</v>
      </c>
      <c r="F122" s="464" t="s">
        <v>1791</v>
      </c>
      <c r="G122" s="468">
        <v>1164</v>
      </c>
      <c r="H122" s="468">
        <v>129333.33</v>
      </c>
      <c r="I122" s="464">
        <v>0.82667511494566215</v>
      </c>
      <c r="J122" s="464">
        <v>111.11110824742268</v>
      </c>
      <c r="K122" s="468">
        <v>1341</v>
      </c>
      <c r="L122" s="468">
        <v>156450.01</v>
      </c>
      <c r="M122" s="464">
        <v>1</v>
      </c>
      <c r="N122" s="464">
        <v>116.66667412378823</v>
      </c>
      <c r="O122" s="468">
        <v>1090</v>
      </c>
      <c r="P122" s="468">
        <v>127166.67</v>
      </c>
      <c r="Q122" s="491">
        <v>0.81282621841954494</v>
      </c>
      <c r="R122" s="469">
        <v>116.66666972477064</v>
      </c>
    </row>
    <row r="123" spans="1:18" ht="14.4" customHeight="1" x14ac:dyDescent="0.3">
      <c r="A123" s="463"/>
      <c r="B123" s="464" t="s">
        <v>1707</v>
      </c>
      <c r="C123" s="464" t="s">
        <v>1700</v>
      </c>
      <c r="D123" s="464" t="s">
        <v>1778</v>
      </c>
      <c r="E123" s="464" t="s">
        <v>1851</v>
      </c>
      <c r="F123" s="464" t="s">
        <v>1852</v>
      </c>
      <c r="G123" s="468">
        <v>13</v>
      </c>
      <c r="H123" s="468">
        <v>4550</v>
      </c>
      <c r="I123" s="464">
        <v>5.8499832857620406</v>
      </c>
      <c r="J123" s="464">
        <v>350</v>
      </c>
      <c r="K123" s="468">
        <v>2</v>
      </c>
      <c r="L123" s="468">
        <v>777.78</v>
      </c>
      <c r="M123" s="464">
        <v>1</v>
      </c>
      <c r="N123" s="464">
        <v>388.89</v>
      </c>
      <c r="O123" s="468">
        <v>1</v>
      </c>
      <c r="P123" s="468">
        <v>388.89</v>
      </c>
      <c r="Q123" s="491">
        <v>0.5</v>
      </c>
      <c r="R123" s="469">
        <v>388.89</v>
      </c>
    </row>
    <row r="124" spans="1:18" ht="14.4" customHeight="1" x14ac:dyDescent="0.3">
      <c r="A124" s="463"/>
      <c r="B124" s="464" t="s">
        <v>1707</v>
      </c>
      <c r="C124" s="464" t="s">
        <v>1700</v>
      </c>
      <c r="D124" s="464" t="s">
        <v>1778</v>
      </c>
      <c r="E124" s="464" t="s">
        <v>1792</v>
      </c>
      <c r="F124" s="464" t="s">
        <v>1793</v>
      </c>
      <c r="G124" s="468">
        <v>1513</v>
      </c>
      <c r="H124" s="468">
        <v>406828.89</v>
      </c>
      <c r="I124" s="464">
        <v>0.93653059392265192</v>
      </c>
      <c r="J124" s="464">
        <v>268.88888962326507</v>
      </c>
      <c r="K124" s="468">
        <v>1448</v>
      </c>
      <c r="L124" s="468">
        <v>434400</v>
      </c>
      <c r="M124" s="464">
        <v>1</v>
      </c>
      <c r="N124" s="464">
        <v>300</v>
      </c>
      <c r="O124" s="468">
        <v>1075</v>
      </c>
      <c r="P124" s="468">
        <v>322500</v>
      </c>
      <c r="Q124" s="491">
        <v>0.74240331491712708</v>
      </c>
      <c r="R124" s="469">
        <v>300</v>
      </c>
    </row>
    <row r="125" spans="1:18" ht="14.4" customHeight="1" x14ac:dyDescent="0.3">
      <c r="A125" s="463"/>
      <c r="B125" s="464" t="s">
        <v>1707</v>
      </c>
      <c r="C125" s="464" t="s">
        <v>1700</v>
      </c>
      <c r="D125" s="464" t="s">
        <v>1778</v>
      </c>
      <c r="E125" s="464" t="s">
        <v>1794</v>
      </c>
      <c r="F125" s="464" t="s">
        <v>1795</v>
      </c>
      <c r="G125" s="468">
        <v>510</v>
      </c>
      <c r="H125" s="468">
        <v>150166.66</v>
      </c>
      <c r="I125" s="464">
        <v>1.4325842364338401</v>
      </c>
      <c r="J125" s="464">
        <v>294.44443137254905</v>
      </c>
      <c r="K125" s="468">
        <v>356</v>
      </c>
      <c r="L125" s="468">
        <v>104822.22</v>
      </c>
      <c r="M125" s="464">
        <v>1</v>
      </c>
      <c r="N125" s="464">
        <v>294.44443820224717</v>
      </c>
      <c r="O125" s="468">
        <v>237</v>
      </c>
      <c r="P125" s="468">
        <v>69783.33</v>
      </c>
      <c r="Q125" s="491">
        <v>0.66573031939220517</v>
      </c>
      <c r="R125" s="469">
        <v>294.44443037974685</v>
      </c>
    </row>
    <row r="126" spans="1:18" ht="14.4" customHeight="1" x14ac:dyDescent="0.3">
      <c r="A126" s="463"/>
      <c r="B126" s="464" t="s">
        <v>1707</v>
      </c>
      <c r="C126" s="464" t="s">
        <v>1700</v>
      </c>
      <c r="D126" s="464" t="s">
        <v>1778</v>
      </c>
      <c r="E126" s="464" t="s">
        <v>1796</v>
      </c>
      <c r="F126" s="464" t="s">
        <v>1797</v>
      </c>
      <c r="G126" s="468">
        <v>10</v>
      </c>
      <c r="H126" s="468">
        <v>111.1</v>
      </c>
      <c r="I126" s="464">
        <v>1.6666666666666667</v>
      </c>
      <c r="J126" s="464">
        <v>11.11</v>
      </c>
      <c r="K126" s="468">
        <v>2</v>
      </c>
      <c r="L126" s="468">
        <v>66.66</v>
      </c>
      <c r="M126" s="464">
        <v>1</v>
      </c>
      <c r="N126" s="464">
        <v>33.33</v>
      </c>
      <c r="O126" s="468"/>
      <c r="P126" s="468"/>
      <c r="Q126" s="491"/>
      <c r="R126" s="469"/>
    </row>
    <row r="127" spans="1:18" ht="14.4" customHeight="1" x14ac:dyDescent="0.3">
      <c r="A127" s="463"/>
      <c r="B127" s="464" t="s">
        <v>1707</v>
      </c>
      <c r="C127" s="464" t="s">
        <v>1700</v>
      </c>
      <c r="D127" s="464" t="s">
        <v>1778</v>
      </c>
      <c r="E127" s="464" t="s">
        <v>1798</v>
      </c>
      <c r="F127" s="464" t="s">
        <v>1783</v>
      </c>
      <c r="G127" s="468">
        <v>986</v>
      </c>
      <c r="H127" s="468">
        <v>368106.65</v>
      </c>
      <c r="I127" s="464">
        <v>1.2772020294828139</v>
      </c>
      <c r="J127" s="464">
        <v>373.33331643002032</v>
      </c>
      <c r="K127" s="468">
        <v>772</v>
      </c>
      <c r="L127" s="468">
        <v>288213.33</v>
      </c>
      <c r="M127" s="464">
        <v>1</v>
      </c>
      <c r="N127" s="464">
        <v>373.33332901554405</v>
      </c>
      <c r="O127" s="468">
        <v>775</v>
      </c>
      <c r="P127" s="468">
        <v>323777.77</v>
      </c>
      <c r="Q127" s="491">
        <v>1.1233962356980505</v>
      </c>
      <c r="R127" s="469">
        <v>417.77776774193552</v>
      </c>
    </row>
    <row r="128" spans="1:18" ht="14.4" customHeight="1" x14ac:dyDescent="0.3">
      <c r="A128" s="463"/>
      <c r="B128" s="464" t="s">
        <v>1707</v>
      </c>
      <c r="C128" s="464" t="s">
        <v>1700</v>
      </c>
      <c r="D128" s="464" t="s">
        <v>1778</v>
      </c>
      <c r="E128" s="464" t="s">
        <v>1799</v>
      </c>
      <c r="F128" s="464" t="s">
        <v>1800</v>
      </c>
      <c r="G128" s="468">
        <v>72</v>
      </c>
      <c r="H128" s="468">
        <v>13439.99</v>
      </c>
      <c r="I128" s="464">
        <v>0.92265419801107462</v>
      </c>
      <c r="J128" s="464">
        <v>186.66652777777779</v>
      </c>
      <c r="K128" s="468">
        <v>69</v>
      </c>
      <c r="L128" s="468">
        <v>14566.66</v>
      </c>
      <c r="M128" s="464">
        <v>1</v>
      </c>
      <c r="N128" s="464">
        <v>211.11101449275361</v>
      </c>
      <c r="O128" s="468">
        <v>87</v>
      </c>
      <c r="P128" s="468">
        <v>18366.669999999998</v>
      </c>
      <c r="Q128" s="491">
        <v>1.2608703711077212</v>
      </c>
      <c r="R128" s="469">
        <v>211.11114942528732</v>
      </c>
    </row>
    <row r="129" spans="1:18" ht="14.4" customHeight="1" x14ac:dyDescent="0.3">
      <c r="A129" s="463"/>
      <c r="B129" s="464" t="s">
        <v>1707</v>
      </c>
      <c r="C129" s="464" t="s">
        <v>1700</v>
      </c>
      <c r="D129" s="464" t="s">
        <v>1778</v>
      </c>
      <c r="E129" s="464" t="s">
        <v>1801</v>
      </c>
      <c r="F129" s="464" t="s">
        <v>1802</v>
      </c>
      <c r="G129" s="468">
        <v>41</v>
      </c>
      <c r="H129" s="468">
        <v>23916.67</v>
      </c>
      <c r="I129" s="464">
        <v>0.59420298136645955</v>
      </c>
      <c r="J129" s="464">
        <v>583.33341463414627</v>
      </c>
      <c r="K129" s="468">
        <v>69</v>
      </c>
      <c r="L129" s="468">
        <v>40250</v>
      </c>
      <c r="M129" s="464">
        <v>1</v>
      </c>
      <c r="N129" s="464">
        <v>583.33333333333337</v>
      </c>
      <c r="O129" s="468">
        <v>46</v>
      </c>
      <c r="P129" s="468">
        <v>26833.339999999997</v>
      </c>
      <c r="Q129" s="491">
        <v>0.66666683229813661</v>
      </c>
      <c r="R129" s="469">
        <v>583.33347826086947</v>
      </c>
    </row>
    <row r="130" spans="1:18" ht="14.4" customHeight="1" x14ac:dyDescent="0.3">
      <c r="A130" s="463"/>
      <c r="B130" s="464" t="s">
        <v>1707</v>
      </c>
      <c r="C130" s="464" t="s">
        <v>1700</v>
      </c>
      <c r="D130" s="464" t="s">
        <v>1778</v>
      </c>
      <c r="E130" s="464" t="s">
        <v>1803</v>
      </c>
      <c r="F130" s="464" t="s">
        <v>1804</v>
      </c>
      <c r="G130" s="468">
        <v>225</v>
      </c>
      <c r="H130" s="468">
        <v>105000.01</v>
      </c>
      <c r="I130" s="464">
        <v>0.87209310631229231</v>
      </c>
      <c r="J130" s="464">
        <v>466.66671111111111</v>
      </c>
      <c r="K130" s="468">
        <v>258</v>
      </c>
      <c r="L130" s="468">
        <v>120400</v>
      </c>
      <c r="M130" s="464">
        <v>1</v>
      </c>
      <c r="N130" s="464">
        <v>466.66666666666669</v>
      </c>
      <c r="O130" s="468">
        <v>168</v>
      </c>
      <c r="P130" s="468">
        <v>78399.990000000005</v>
      </c>
      <c r="Q130" s="491">
        <v>0.6511627076411961</v>
      </c>
      <c r="R130" s="469">
        <v>466.66660714285717</v>
      </c>
    </row>
    <row r="131" spans="1:18" ht="14.4" customHeight="1" x14ac:dyDescent="0.3">
      <c r="A131" s="463"/>
      <c r="B131" s="464" t="s">
        <v>1707</v>
      </c>
      <c r="C131" s="464" t="s">
        <v>1700</v>
      </c>
      <c r="D131" s="464" t="s">
        <v>1778</v>
      </c>
      <c r="E131" s="464" t="s">
        <v>1805</v>
      </c>
      <c r="F131" s="464" t="s">
        <v>1806</v>
      </c>
      <c r="G131" s="468">
        <v>63</v>
      </c>
      <c r="H131" s="468">
        <v>3150</v>
      </c>
      <c r="I131" s="464">
        <v>0.66315789473684206</v>
      </c>
      <c r="J131" s="464">
        <v>50</v>
      </c>
      <c r="K131" s="468">
        <v>95</v>
      </c>
      <c r="L131" s="468">
        <v>4750</v>
      </c>
      <c r="M131" s="464">
        <v>1</v>
      </c>
      <c r="N131" s="464">
        <v>50</v>
      </c>
      <c r="O131" s="468">
        <v>57</v>
      </c>
      <c r="P131" s="468">
        <v>2850</v>
      </c>
      <c r="Q131" s="491">
        <v>0.6</v>
      </c>
      <c r="R131" s="469">
        <v>50</v>
      </c>
    </row>
    <row r="132" spans="1:18" ht="14.4" customHeight="1" x14ac:dyDescent="0.3">
      <c r="A132" s="463"/>
      <c r="B132" s="464" t="s">
        <v>1707</v>
      </c>
      <c r="C132" s="464" t="s">
        <v>1700</v>
      </c>
      <c r="D132" s="464" t="s">
        <v>1778</v>
      </c>
      <c r="E132" s="464" t="s">
        <v>1807</v>
      </c>
      <c r="F132" s="464" t="s">
        <v>1808</v>
      </c>
      <c r="G132" s="468">
        <v>26</v>
      </c>
      <c r="H132" s="468">
        <v>2628.8900000000003</v>
      </c>
      <c r="I132" s="464">
        <v>2.000007607802563</v>
      </c>
      <c r="J132" s="464">
        <v>101.11115384615385</v>
      </c>
      <c r="K132" s="468">
        <v>13</v>
      </c>
      <c r="L132" s="468">
        <v>1314.4399999999998</v>
      </c>
      <c r="M132" s="464">
        <v>1</v>
      </c>
      <c r="N132" s="464">
        <v>101.11076923076922</v>
      </c>
      <c r="O132" s="468">
        <v>8</v>
      </c>
      <c r="P132" s="468">
        <v>808.87999999999988</v>
      </c>
      <c r="Q132" s="491">
        <v>0.61537993365996169</v>
      </c>
      <c r="R132" s="469">
        <v>101.10999999999999</v>
      </c>
    </row>
    <row r="133" spans="1:18" ht="14.4" customHeight="1" x14ac:dyDescent="0.3">
      <c r="A133" s="463"/>
      <c r="B133" s="464" t="s">
        <v>1707</v>
      </c>
      <c r="C133" s="464" t="s">
        <v>1700</v>
      </c>
      <c r="D133" s="464" t="s">
        <v>1778</v>
      </c>
      <c r="E133" s="464" t="s">
        <v>1809</v>
      </c>
      <c r="F133" s="464" t="s">
        <v>1810</v>
      </c>
      <c r="G133" s="468">
        <v>1</v>
      </c>
      <c r="H133" s="468">
        <v>76.67</v>
      </c>
      <c r="I133" s="464">
        <v>0.25000815208530341</v>
      </c>
      <c r="J133" s="464">
        <v>76.67</v>
      </c>
      <c r="K133" s="468">
        <v>4</v>
      </c>
      <c r="L133" s="468">
        <v>306.67</v>
      </c>
      <c r="M133" s="464">
        <v>1</v>
      </c>
      <c r="N133" s="464">
        <v>76.667500000000004</v>
      </c>
      <c r="O133" s="468"/>
      <c r="P133" s="468"/>
      <c r="Q133" s="491"/>
      <c r="R133" s="469"/>
    </row>
    <row r="134" spans="1:18" ht="14.4" customHeight="1" x14ac:dyDescent="0.3">
      <c r="A134" s="463"/>
      <c r="B134" s="464" t="s">
        <v>1707</v>
      </c>
      <c r="C134" s="464" t="s">
        <v>1700</v>
      </c>
      <c r="D134" s="464" t="s">
        <v>1778</v>
      </c>
      <c r="E134" s="464" t="s">
        <v>1853</v>
      </c>
      <c r="F134" s="464" t="s">
        <v>1854</v>
      </c>
      <c r="G134" s="468">
        <v>1</v>
      </c>
      <c r="H134" s="468">
        <v>0</v>
      </c>
      <c r="I134" s="464"/>
      <c r="J134" s="464">
        <v>0</v>
      </c>
      <c r="K134" s="468"/>
      <c r="L134" s="468"/>
      <c r="M134" s="464"/>
      <c r="N134" s="464"/>
      <c r="O134" s="468"/>
      <c r="P134" s="468"/>
      <c r="Q134" s="491"/>
      <c r="R134" s="469"/>
    </row>
    <row r="135" spans="1:18" ht="14.4" customHeight="1" x14ac:dyDescent="0.3">
      <c r="A135" s="463"/>
      <c r="B135" s="464" t="s">
        <v>1707</v>
      </c>
      <c r="C135" s="464" t="s">
        <v>1700</v>
      </c>
      <c r="D135" s="464" t="s">
        <v>1778</v>
      </c>
      <c r="E135" s="464" t="s">
        <v>1811</v>
      </c>
      <c r="F135" s="464" t="s">
        <v>1812</v>
      </c>
      <c r="G135" s="468">
        <v>1</v>
      </c>
      <c r="H135" s="468">
        <v>0</v>
      </c>
      <c r="I135" s="464"/>
      <c r="J135" s="464">
        <v>0</v>
      </c>
      <c r="K135" s="468">
        <v>3</v>
      </c>
      <c r="L135" s="468">
        <v>0</v>
      </c>
      <c r="M135" s="464"/>
      <c r="N135" s="464">
        <v>0</v>
      </c>
      <c r="O135" s="468">
        <v>7</v>
      </c>
      <c r="P135" s="468">
        <v>0</v>
      </c>
      <c r="Q135" s="491"/>
      <c r="R135" s="469">
        <v>0</v>
      </c>
    </row>
    <row r="136" spans="1:18" ht="14.4" customHeight="1" x14ac:dyDescent="0.3">
      <c r="A136" s="463"/>
      <c r="B136" s="464" t="s">
        <v>1707</v>
      </c>
      <c r="C136" s="464" t="s">
        <v>1700</v>
      </c>
      <c r="D136" s="464" t="s">
        <v>1778</v>
      </c>
      <c r="E136" s="464" t="s">
        <v>1813</v>
      </c>
      <c r="F136" s="464" t="s">
        <v>1814</v>
      </c>
      <c r="G136" s="468">
        <v>519</v>
      </c>
      <c r="H136" s="468">
        <v>158583.33000000002</v>
      </c>
      <c r="I136" s="464">
        <v>0.97740110939907565</v>
      </c>
      <c r="J136" s="464">
        <v>305.55554913294799</v>
      </c>
      <c r="K136" s="468">
        <v>531</v>
      </c>
      <c r="L136" s="468">
        <v>162250</v>
      </c>
      <c r="M136" s="464">
        <v>1</v>
      </c>
      <c r="N136" s="464">
        <v>305.55555555555554</v>
      </c>
      <c r="O136" s="468">
        <v>514</v>
      </c>
      <c r="P136" s="468">
        <v>157055.54999999999</v>
      </c>
      <c r="Q136" s="491">
        <v>0.96798489984591674</v>
      </c>
      <c r="R136" s="469">
        <v>305.55554474708168</v>
      </c>
    </row>
    <row r="137" spans="1:18" ht="14.4" customHeight="1" x14ac:dyDescent="0.3">
      <c r="A137" s="463"/>
      <c r="B137" s="464" t="s">
        <v>1707</v>
      </c>
      <c r="C137" s="464" t="s">
        <v>1700</v>
      </c>
      <c r="D137" s="464" t="s">
        <v>1778</v>
      </c>
      <c r="E137" s="464" t="s">
        <v>1815</v>
      </c>
      <c r="F137" s="464" t="s">
        <v>1816</v>
      </c>
      <c r="G137" s="468">
        <v>821</v>
      </c>
      <c r="H137" s="468">
        <v>12333.34</v>
      </c>
      <c r="I137" s="464">
        <v>0.53701037198688362</v>
      </c>
      <c r="J137" s="464">
        <v>15.022338611449452</v>
      </c>
      <c r="K137" s="468">
        <v>689</v>
      </c>
      <c r="L137" s="468">
        <v>22966.67</v>
      </c>
      <c r="M137" s="464">
        <v>1</v>
      </c>
      <c r="N137" s="464">
        <v>33.333338171262696</v>
      </c>
      <c r="O137" s="468">
        <v>543</v>
      </c>
      <c r="P137" s="468">
        <v>18100</v>
      </c>
      <c r="Q137" s="491">
        <v>0.78809857937611338</v>
      </c>
      <c r="R137" s="469">
        <v>33.333333333333336</v>
      </c>
    </row>
    <row r="138" spans="1:18" ht="14.4" customHeight="1" x14ac:dyDescent="0.3">
      <c r="A138" s="463"/>
      <c r="B138" s="464" t="s">
        <v>1707</v>
      </c>
      <c r="C138" s="464" t="s">
        <v>1700</v>
      </c>
      <c r="D138" s="464" t="s">
        <v>1778</v>
      </c>
      <c r="E138" s="464" t="s">
        <v>1817</v>
      </c>
      <c r="F138" s="464" t="s">
        <v>1818</v>
      </c>
      <c r="G138" s="468">
        <v>752</v>
      </c>
      <c r="H138" s="468">
        <v>342577.77999999997</v>
      </c>
      <c r="I138" s="464">
        <v>1.1058823521816186</v>
      </c>
      <c r="J138" s="464">
        <v>455.55555851063826</v>
      </c>
      <c r="K138" s="468">
        <v>680</v>
      </c>
      <c r="L138" s="468">
        <v>309777.78000000003</v>
      </c>
      <c r="M138" s="464">
        <v>1</v>
      </c>
      <c r="N138" s="464">
        <v>455.55555882352945</v>
      </c>
      <c r="O138" s="468">
        <v>628</v>
      </c>
      <c r="P138" s="468">
        <v>286088.88</v>
      </c>
      <c r="Q138" s="491">
        <v>0.92352937644526978</v>
      </c>
      <c r="R138" s="469">
        <v>455.5555414012739</v>
      </c>
    </row>
    <row r="139" spans="1:18" ht="14.4" customHeight="1" x14ac:dyDescent="0.3">
      <c r="A139" s="463"/>
      <c r="B139" s="464" t="s">
        <v>1707</v>
      </c>
      <c r="C139" s="464" t="s">
        <v>1700</v>
      </c>
      <c r="D139" s="464" t="s">
        <v>1778</v>
      </c>
      <c r="E139" s="464" t="s">
        <v>1855</v>
      </c>
      <c r="F139" s="464" t="s">
        <v>1856</v>
      </c>
      <c r="G139" s="468"/>
      <c r="H139" s="468"/>
      <c r="I139" s="464"/>
      <c r="J139" s="464"/>
      <c r="K139" s="468">
        <v>2</v>
      </c>
      <c r="L139" s="468">
        <v>0</v>
      </c>
      <c r="M139" s="464"/>
      <c r="N139" s="464">
        <v>0</v>
      </c>
      <c r="O139" s="468"/>
      <c r="P139" s="468"/>
      <c r="Q139" s="491"/>
      <c r="R139" s="469"/>
    </row>
    <row r="140" spans="1:18" ht="14.4" customHeight="1" x14ac:dyDescent="0.3">
      <c r="A140" s="463"/>
      <c r="B140" s="464" t="s">
        <v>1707</v>
      </c>
      <c r="C140" s="464" t="s">
        <v>1700</v>
      </c>
      <c r="D140" s="464" t="s">
        <v>1778</v>
      </c>
      <c r="E140" s="464" t="s">
        <v>1857</v>
      </c>
      <c r="F140" s="464" t="s">
        <v>1858</v>
      </c>
      <c r="G140" s="468">
        <v>1</v>
      </c>
      <c r="H140" s="468">
        <v>58.89</v>
      </c>
      <c r="I140" s="464">
        <v>1</v>
      </c>
      <c r="J140" s="464">
        <v>58.89</v>
      </c>
      <c r="K140" s="468">
        <v>1</v>
      </c>
      <c r="L140" s="468">
        <v>58.89</v>
      </c>
      <c r="M140" s="464">
        <v>1</v>
      </c>
      <c r="N140" s="464">
        <v>58.89</v>
      </c>
      <c r="O140" s="468"/>
      <c r="P140" s="468"/>
      <c r="Q140" s="491"/>
      <c r="R140" s="469"/>
    </row>
    <row r="141" spans="1:18" ht="14.4" customHeight="1" x14ac:dyDescent="0.3">
      <c r="A141" s="463"/>
      <c r="B141" s="464" t="s">
        <v>1707</v>
      </c>
      <c r="C141" s="464" t="s">
        <v>1700</v>
      </c>
      <c r="D141" s="464" t="s">
        <v>1778</v>
      </c>
      <c r="E141" s="464" t="s">
        <v>1819</v>
      </c>
      <c r="F141" s="464" t="s">
        <v>1820</v>
      </c>
      <c r="G141" s="468">
        <v>530</v>
      </c>
      <c r="H141" s="468">
        <v>41222.230000000003</v>
      </c>
      <c r="I141" s="464">
        <v>1.0018906564289125</v>
      </c>
      <c r="J141" s="464">
        <v>77.777792452830198</v>
      </c>
      <c r="K141" s="468">
        <v>529</v>
      </c>
      <c r="L141" s="468">
        <v>41144.44</v>
      </c>
      <c r="M141" s="464">
        <v>1</v>
      </c>
      <c r="N141" s="464">
        <v>77.777769376181482</v>
      </c>
      <c r="O141" s="468">
        <v>526</v>
      </c>
      <c r="P141" s="468">
        <v>40911.119999999995</v>
      </c>
      <c r="Q141" s="491">
        <v>0.99432924594428784</v>
      </c>
      <c r="R141" s="469">
        <v>77.777794676806081</v>
      </c>
    </row>
    <row r="142" spans="1:18" ht="14.4" customHeight="1" x14ac:dyDescent="0.3">
      <c r="A142" s="463"/>
      <c r="B142" s="464" t="s">
        <v>1707</v>
      </c>
      <c r="C142" s="464" t="s">
        <v>1700</v>
      </c>
      <c r="D142" s="464" t="s">
        <v>1778</v>
      </c>
      <c r="E142" s="464" t="s">
        <v>1823</v>
      </c>
      <c r="F142" s="464" t="s">
        <v>1824</v>
      </c>
      <c r="G142" s="468">
        <v>9</v>
      </c>
      <c r="H142" s="468">
        <v>2430</v>
      </c>
      <c r="I142" s="464">
        <v>0.81818181818181823</v>
      </c>
      <c r="J142" s="464">
        <v>270</v>
      </c>
      <c r="K142" s="468">
        <v>11</v>
      </c>
      <c r="L142" s="468">
        <v>2970</v>
      </c>
      <c r="M142" s="464">
        <v>1</v>
      </c>
      <c r="N142" s="464">
        <v>270</v>
      </c>
      <c r="O142" s="468"/>
      <c r="P142" s="468"/>
      <c r="Q142" s="491"/>
      <c r="R142" s="469"/>
    </row>
    <row r="143" spans="1:18" ht="14.4" customHeight="1" x14ac:dyDescent="0.3">
      <c r="A143" s="463"/>
      <c r="B143" s="464" t="s">
        <v>1707</v>
      </c>
      <c r="C143" s="464" t="s">
        <v>1700</v>
      </c>
      <c r="D143" s="464" t="s">
        <v>1778</v>
      </c>
      <c r="E143" s="464" t="s">
        <v>1825</v>
      </c>
      <c r="F143" s="464" t="s">
        <v>1826</v>
      </c>
      <c r="G143" s="468">
        <v>744</v>
      </c>
      <c r="H143" s="468">
        <v>66133.34</v>
      </c>
      <c r="I143" s="464">
        <v>0.79753460532050391</v>
      </c>
      <c r="J143" s="464">
        <v>88.888897849462367</v>
      </c>
      <c r="K143" s="468">
        <v>878</v>
      </c>
      <c r="L143" s="468">
        <v>82922.22</v>
      </c>
      <c r="M143" s="464">
        <v>1</v>
      </c>
      <c r="N143" s="464">
        <v>94.444441913439633</v>
      </c>
      <c r="O143" s="468">
        <v>742</v>
      </c>
      <c r="P143" s="468">
        <v>70077.77</v>
      </c>
      <c r="Q143" s="491">
        <v>0.84510243454649436</v>
      </c>
      <c r="R143" s="469">
        <v>94.444433962264156</v>
      </c>
    </row>
    <row r="144" spans="1:18" ht="14.4" customHeight="1" x14ac:dyDescent="0.3">
      <c r="A144" s="463"/>
      <c r="B144" s="464" t="s">
        <v>1707</v>
      </c>
      <c r="C144" s="464" t="s">
        <v>1700</v>
      </c>
      <c r="D144" s="464" t="s">
        <v>1778</v>
      </c>
      <c r="E144" s="464" t="s">
        <v>1827</v>
      </c>
      <c r="F144" s="464" t="s">
        <v>1828</v>
      </c>
      <c r="G144" s="468"/>
      <c r="H144" s="468"/>
      <c r="I144" s="464"/>
      <c r="J144" s="464"/>
      <c r="K144" s="468">
        <v>1</v>
      </c>
      <c r="L144" s="468">
        <v>43.33</v>
      </c>
      <c r="M144" s="464">
        <v>1</v>
      </c>
      <c r="N144" s="464">
        <v>43.33</v>
      </c>
      <c r="O144" s="468"/>
      <c r="P144" s="468"/>
      <c r="Q144" s="491"/>
      <c r="R144" s="469"/>
    </row>
    <row r="145" spans="1:18" ht="14.4" customHeight="1" x14ac:dyDescent="0.3">
      <c r="A145" s="463"/>
      <c r="B145" s="464" t="s">
        <v>1707</v>
      </c>
      <c r="C145" s="464" t="s">
        <v>1700</v>
      </c>
      <c r="D145" s="464" t="s">
        <v>1778</v>
      </c>
      <c r="E145" s="464" t="s">
        <v>1829</v>
      </c>
      <c r="F145" s="464" t="s">
        <v>1830</v>
      </c>
      <c r="G145" s="468">
        <v>102</v>
      </c>
      <c r="H145" s="468">
        <v>9860</v>
      </c>
      <c r="I145" s="464">
        <v>25.499780174308842</v>
      </c>
      <c r="J145" s="464">
        <v>96.666666666666671</v>
      </c>
      <c r="K145" s="468">
        <v>4</v>
      </c>
      <c r="L145" s="468">
        <v>386.67</v>
      </c>
      <c r="M145" s="464">
        <v>1</v>
      </c>
      <c r="N145" s="464">
        <v>96.667500000000004</v>
      </c>
      <c r="O145" s="468"/>
      <c r="P145" s="468"/>
      <c r="Q145" s="491"/>
      <c r="R145" s="469"/>
    </row>
    <row r="146" spans="1:18" ht="14.4" customHeight="1" x14ac:dyDescent="0.3">
      <c r="A146" s="463"/>
      <c r="B146" s="464" t="s">
        <v>1707</v>
      </c>
      <c r="C146" s="464" t="s">
        <v>1700</v>
      </c>
      <c r="D146" s="464" t="s">
        <v>1778</v>
      </c>
      <c r="E146" s="464" t="s">
        <v>1831</v>
      </c>
      <c r="F146" s="464" t="s">
        <v>1832</v>
      </c>
      <c r="G146" s="468"/>
      <c r="H146" s="468"/>
      <c r="I146" s="464"/>
      <c r="J146" s="464"/>
      <c r="K146" s="468"/>
      <c r="L146" s="468"/>
      <c r="M146" s="464"/>
      <c r="N146" s="464"/>
      <c r="O146" s="468">
        <v>1</v>
      </c>
      <c r="P146" s="468">
        <v>201.11</v>
      </c>
      <c r="Q146" s="491"/>
      <c r="R146" s="469">
        <v>201.11</v>
      </c>
    </row>
    <row r="147" spans="1:18" ht="14.4" customHeight="1" x14ac:dyDescent="0.3">
      <c r="A147" s="463"/>
      <c r="B147" s="464" t="s">
        <v>1707</v>
      </c>
      <c r="C147" s="464" t="s">
        <v>1700</v>
      </c>
      <c r="D147" s="464" t="s">
        <v>1778</v>
      </c>
      <c r="E147" s="464" t="s">
        <v>1833</v>
      </c>
      <c r="F147" s="464" t="s">
        <v>1834</v>
      </c>
      <c r="G147" s="468">
        <v>139</v>
      </c>
      <c r="H147" s="468">
        <v>19460</v>
      </c>
      <c r="I147" s="464">
        <v>49.754551032931069</v>
      </c>
      <c r="J147" s="464">
        <v>140</v>
      </c>
      <c r="K147" s="468">
        <v>2</v>
      </c>
      <c r="L147" s="468">
        <v>391.12</v>
      </c>
      <c r="M147" s="464">
        <v>1</v>
      </c>
      <c r="N147" s="464">
        <v>195.56</v>
      </c>
      <c r="O147" s="468">
        <v>5</v>
      </c>
      <c r="P147" s="468">
        <v>977.78000000000009</v>
      </c>
      <c r="Q147" s="491">
        <v>2.4999488647985273</v>
      </c>
      <c r="R147" s="469">
        <v>195.55600000000001</v>
      </c>
    </row>
    <row r="148" spans="1:18" ht="14.4" customHeight="1" x14ac:dyDescent="0.3">
      <c r="A148" s="463"/>
      <c r="B148" s="464" t="s">
        <v>1707</v>
      </c>
      <c r="C148" s="464" t="s">
        <v>1700</v>
      </c>
      <c r="D148" s="464" t="s">
        <v>1778</v>
      </c>
      <c r="E148" s="464" t="s">
        <v>1859</v>
      </c>
      <c r="F148" s="464" t="s">
        <v>1860</v>
      </c>
      <c r="G148" s="468">
        <v>98</v>
      </c>
      <c r="H148" s="468">
        <v>7404.4399999999987</v>
      </c>
      <c r="I148" s="464"/>
      <c r="J148" s="464">
        <v>75.555510204081614</v>
      </c>
      <c r="K148" s="468"/>
      <c r="L148" s="468"/>
      <c r="M148" s="464"/>
      <c r="N148" s="464"/>
      <c r="O148" s="468">
        <v>4</v>
      </c>
      <c r="P148" s="468">
        <v>302.23</v>
      </c>
      <c r="Q148" s="491"/>
      <c r="R148" s="469">
        <v>75.557500000000005</v>
      </c>
    </row>
    <row r="149" spans="1:18" ht="14.4" customHeight="1" x14ac:dyDescent="0.3">
      <c r="A149" s="463"/>
      <c r="B149" s="464" t="s">
        <v>1707</v>
      </c>
      <c r="C149" s="464" t="s">
        <v>1700</v>
      </c>
      <c r="D149" s="464" t="s">
        <v>1778</v>
      </c>
      <c r="E149" s="464" t="s">
        <v>1835</v>
      </c>
      <c r="F149" s="464" t="s">
        <v>1836</v>
      </c>
      <c r="G149" s="468">
        <v>13</v>
      </c>
      <c r="H149" s="468">
        <v>1516.6599999999999</v>
      </c>
      <c r="I149" s="464">
        <v>0.86666285714285707</v>
      </c>
      <c r="J149" s="464">
        <v>116.66615384615383</v>
      </c>
      <c r="K149" s="468">
        <v>15</v>
      </c>
      <c r="L149" s="468">
        <v>1750</v>
      </c>
      <c r="M149" s="464">
        <v>1</v>
      </c>
      <c r="N149" s="464">
        <v>116.66666666666667</v>
      </c>
      <c r="O149" s="468">
        <v>15</v>
      </c>
      <c r="P149" s="468">
        <v>1750.01</v>
      </c>
      <c r="Q149" s="491">
        <v>1.0000057142857144</v>
      </c>
      <c r="R149" s="469">
        <v>116.66733333333333</v>
      </c>
    </row>
    <row r="150" spans="1:18" ht="14.4" customHeight="1" x14ac:dyDescent="0.3">
      <c r="A150" s="463"/>
      <c r="B150" s="464" t="s">
        <v>1707</v>
      </c>
      <c r="C150" s="464" t="s">
        <v>1700</v>
      </c>
      <c r="D150" s="464" t="s">
        <v>1778</v>
      </c>
      <c r="E150" s="464" t="s">
        <v>1837</v>
      </c>
      <c r="F150" s="464" t="s">
        <v>1838</v>
      </c>
      <c r="G150" s="468"/>
      <c r="H150" s="468"/>
      <c r="I150" s="464"/>
      <c r="J150" s="464"/>
      <c r="K150" s="468">
        <v>17</v>
      </c>
      <c r="L150" s="468">
        <v>831.11</v>
      </c>
      <c r="M150" s="464">
        <v>1</v>
      </c>
      <c r="N150" s="464">
        <v>48.888823529411766</v>
      </c>
      <c r="O150" s="468">
        <v>20</v>
      </c>
      <c r="P150" s="468">
        <v>977.78</v>
      </c>
      <c r="Q150" s="491">
        <v>1.1764748348594047</v>
      </c>
      <c r="R150" s="469">
        <v>48.888999999999996</v>
      </c>
    </row>
    <row r="151" spans="1:18" ht="14.4" customHeight="1" x14ac:dyDescent="0.3">
      <c r="A151" s="463"/>
      <c r="B151" s="464" t="s">
        <v>1707</v>
      </c>
      <c r="C151" s="464" t="s">
        <v>1700</v>
      </c>
      <c r="D151" s="464" t="s">
        <v>1778</v>
      </c>
      <c r="E151" s="464" t="s">
        <v>1839</v>
      </c>
      <c r="F151" s="464" t="s">
        <v>1840</v>
      </c>
      <c r="G151" s="468">
        <v>3</v>
      </c>
      <c r="H151" s="468">
        <v>983.33999999999992</v>
      </c>
      <c r="I151" s="464">
        <v>1.427426729956887</v>
      </c>
      <c r="J151" s="464">
        <v>327.78</v>
      </c>
      <c r="K151" s="468">
        <v>2</v>
      </c>
      <c r="L151" s="468">
        <v>688.89</v>
      </c>
      <c r="M151" s="464">
        <v>1</v>
      </c>
      <c r="N151" s="464">
        <v>344.44499999999999</v>
      </c>
      <c r="O151" s="468"/>
      <c r="P151" s="468"/>
      <c r="Q151" s="491"/>
      <c r="R151" s="469"/>
    </row>
    <row r="152" spans="1:18" ht="14.4" customHeight="1" x14ac:dyDescent="0.3">
      <c r="A152" s="463"/>
      <c r="B152" s="464" t="s">
        <v>1707</v>
      </c>
      <c r="C152" s="464" t="s">
        <v>1700</v>
      </c>
      <c r="D152" s="464" t="s">
        <v>1778</v>
      </c>
      <c r="E152" s="464" t="s">
        <v>1841</v>
      </c>
      <c r="F152" s="464" t="s">
        <v>1842</v>
      </c>
      <c r="G152" s="468">
        <v>104</v>
      </c>
      <c r="H152" s="468">
        <v>30391.11</v>
      </c>
      <c r="I152" s="464">
        <v>1.1428571965785481</v>
      </c>
      <c r="J152" s="464">
        <v>292.22221153846152</v>
      </c>
      <c r="K152" s="468">
        <v>91</v>
      </c>
      <c r="L152" s="468">
        <v>26592.22</v>
      </c>
      <c r="M152" s="464">
        <v>1</v>
      </c>
      <c r="N152" s="464">
        <v>292.2221978021978</v>
      </c>
      <c r="O152" s="468">
        <v>66</v>
      </c>
      <c r="P152" s="468">
        <v>19286.68</v>
      </c>
      <c r="Q152" s="491">
        <v>0.72527528728327306</v>
      </c>
      <c r="R152" s="469">
        <v>292.22242424242427</v>
      </c>
    </row>
    <row r="153" spans="1:18" ht="14.4" customHeight="1" x14ac:dyDescent="0.3">
      <c r="A153" s="463"/>
      <c r="B153" s="464" t="s">
        <v>1707</v>
      </c>
      <c r="C153" s="464" t="s">
        <v>1700</v>
      </c>
      <c r="D153" s="464" t="s">
        <v>1778</v>
      </c>
      <c r="E153" s="464" t="s">
        <v>1845</v>
      </c>
      <c r="F153" s="464" t="s">
        <v>1846</v>
      </c>
      <c r="G153" s="468">
        <v>2</v>
      </c>
      <c r="H153" s="468">
        <v>233.34</v>
      </c>
      <c r="I153" s="464"/>
      <c r="J153" s="464">
        <v>116.67</v>
      </c>
      <c r="K153" s="468"/>
      <c r="L153" s="468"/>
      <c r="M153" s="464"/>
      <c r="N153" s="464"/>
      <c r="O153" s="468"/>
      <c r="P153" s="468"/>
      <c r="Q153" s="491"/>
      <c r="R153" s="469"/>
    </row>
    <row r="154" spans="1:18" ht="14.4" customHeight="1" x14ac:dyDescent="0.3">
      <c r="A154" s="463"/>
      <c r="B154" s="464" t="s">
        <v>1707</v>
      </c>
      <c r="C154" s="464" t="s">
        <v>1700</v>
      </c>
      <c r="D154" s="464" t="s">
        <v>1778</v>
      </c>
      <c r="E154" s="464" t="s">
        <v>1847</v>
      </c>
      <c r="F154" s="464" t="s">
        <v>1848</v>
      </c>
      <c r="G154" s="468">
        <v>50</v>
      </c>
      <c r="H154" s="468">
        <v>17944.46</v>
      </c>
      <c r="I154" s="464">
        <v>1.5625019591725846</v>
      </c>
      <c r="J154" s="464">
        <v>358.88919999999996</v>
      </c>
      <c r="K154" s="468">
        <v>32</v>
      </c>
      <c r="L154" s="468">
        <v>11484.44</v>
      </c>
      <c r="M154" s="464">
        <v>1</v>
      </c>
      <c r="N154" s="464">
        <v>358.88875000000002</v>
      </c>
      <c r="O154" s="468">
        <v>30</v>
      </c>
      <c r="P154" s="468">
        <v>10766.660000000002</v>
      </c>
      <c r="Q154" s="491">
        <v>0.93749978231415731</v>
      </c>
      <c r="R154" s="469">
        <v>358.88866666666672</v>
      </c>
    </row>
    <row r="155" spans="1:18" ht="14.4" customHeight="1" x14ac:dyDescent="0.3">
      <c r="A155" s="463"/>
      <c r="B155" s="464" t="s">
        <v>1707</v>
      </c>
      <c r="C155" s="464" t="s">
        <v>1701</v>
      </c>
      <c r="D155" s="464" t="s">
        <v>1708</v>
      </c>
      <c r="E155" s="464" t="s">
        <v>1861</v>
      </c>
      <c r="F155" s="464"/>
      <c r="G155" s="468">
        <v>1</v>
      </c>
      <c r="H155" s="468">
        <v>1657</v>
      </c>
      <c r="I155" s="464">
        <v>1</v>
      </c>
      <c r="J155" s="464">
        <v>1657</v>
      </c>
      <c r="K155" s="468">
        <v>1</v>
      </c>
      <c r="L155" s="468">
        <v>1657</v>
      </c>
      <c r="M155" s="464">
        <v>1</v>
      </c>
      <c r="N155" s="464">
        <v>1657</v>
      </c>
      <c r="O155" s="468">
        <v>1</v>
      </c>
      <c r="P155" s="468">
        <v>1657</v>
      </c>
      <c r="Q155" s="491">
        <v>1</v>
      </c>
      <c r="R155" s="469">
        <v>1657</v>
      </c>
    </row>
    <row r="156" spans="1:18" ht="14.4" customHeight="1" x14ac:dyDescent="0.3">
      <c r="A156" s="463"/>
      <c r="B156" s="464" t="s">
        <v>1707</v>
      </c>
      <c r="C156" s="464" t="s">
        <v>1701</v>
      </c>
      <c r="D156" s="464" t="s">
        <v>1708</v>
      </c>
      <c r="E156" s="464" t="s">
        <v>1862</v>
      </c>
      <c r="F156" s="464"/>
      <c r="G156" s="468">
        <v>1</v>
      </c>
      <c r="H156" s="468">
        <v>1179</v>
      </c>
      <c r="I156" s="464"/>
      <c r="J156" s="464">
        <v>1179</v>
      </c>
      <c r="K156" s="468"/>
      <c r="L156" s="468"/>
      <c r="M156" s="464"/>
      <c r="N156" s="464"/>
      <c r="O156" s="468">
        <v>1</v>
      </c>
      <c r="P156" s="468">
        <v>1179</v>
      </c>
      <c r="Q156" s="491"/>
      <c r="R156" s="469">
        <v>1179</v>
      </c>
    </row>
    <row r="157" spans="1:18" ht="14.4" customHeight="1" x14ac:dyDescent="0.3">
      <c r="A157" s="463"/>
      <c r="B157" s="464" t="s">
        <v>1707</v>
      </c>
      <c r="C157" s="464" t="s">
        <v>1701</v>
      </c>
      <c r="D157" s="464" t="s">
        <v>1708</v>
      </c>
      <c r="E157" s="464" t="s">
        <v>1863</v>
      </c>
      <c r="F157" s="464"/>
      <c r="G157" s="468">
        <v>1</v>
      </c>
      <c r="H157" s="468">
        <v>185</v>
      </c>
      <c r="I157" s="464"/>
      <c r="J157" s="464">
        <v>185</v>
      </c>
      <c r="K157" s="468"/>
      <c r="L157" s="468"/>
      <c r="M157" s="464"/>
      <c r="N157" s="464"/>
      <c r="O157" s="468"/>
      <c r="P157" s="468"/>
      <c r="Q157" s="491"/>
      <c r="R157" s="469"/>
    </row>
    <row r="158" spans="1:18" ht="14.4" customHeight="1" x14ac:dyDescent="0.3">
      <c r="A158" s="463"/>
      <c r="B158" s="464" t="s">
        <v>1707</v>
      </c>
      <c r="C158" s="464" t="s">
        <v>1701</v>
      </c>
      <c r="D158" s="464" t="s">
        <v>1708</v>
      </c>
      <c r="E158" s="464" t="s">
        <v>1864</v>
      </c>
      <c r="F158" s="464"/>
      <c r="G158" s="468">
        <v>1</v>
      </c>
      <c r="H158" s="468">
        <v>1281</v>
      </c>
      <c r="I158" s="464">
        <v>0.5</v>
      </c>
      <c r="J158" s="464">
        <v>1281</v>
      </c>
      <c r="K158" s="468">
        <v>2</v>
      </c>
      <c r="L158" s="468">
        <v>2562</v>
      </c>
      <c r="M158" s="464">
        <v>1</v>
      </c>
      <c r="N158" s="464">
        <v>1281</v>
      </c>
      <c r="O158" s="468">
        <v>2</v>
      </c>
      <c r="P158" s="468">
        <v>2562</v>
      </c>
      <c r="Q158" s="491">
        <v>1</v>
      </c>
      <c r="R158" s="469">
        <v>1281</v>
      </c>
    </row>
    <row r="159" spans="1:18" ht="14.4" customHeight="1" x14ac:dyDescent="0.3">
      <c r="A159" s="463"/>
      <c r="B159" s="464" t="s">
        <v>1707</v>
      </c>
      <c r="C159" s="464" t="s">
        <v>1701</v>
      </c>
      <c r="D159" s="464" t="s">
        <v>1708</v>
      </c>
      <c r="E159" s="464" t="s">
        <v>1865</v>
      </c>
      <c r="F159" s="464"/>
      <c r="G159" s="468"/>
      <c r="H159" s="468"/>
      <c r="I159" s="464"/>
      <c r="J159" s="464"/>
      <c r="K159" s="468"/>
      <c r="L159" s="468"/>
      <c r="M159" s="464"/>
      <c r="N159" s="464"/>
      <c r="O159" s="468">
        <v>1</v>
      </c>
      <c r="P159" s="468">
        <v>1008</v>
      </c>
      <c r="Q159" s="491"/>
      <c r="R159" s="469">
        <v>1008</v>
      </c>
    </row>
    <row r="160" spans="1:18" ht="14.4" customHeight="1" x14ac:dyDescent="0.3">
      <c r="A160" s="463"/>
      <c r="B160" s="464" t="s">
        <v>1707</v>
      </c>
      <c r="C160" s="464" t="s">
        <v>1701</v>
      </c>
      <c r="D160" s="464" t="s">
        <v>1708</v>
      </c>
      <c r="E160" s="464" t="s">
        <v>1714</v>
      </c>
      <c r="F160" s="464"/>
      <c r="G160" s="468"/>
      <c r="H160" s="468"/>
      <c r="I160" s="464"/>
      <c r="J160" s="464"/>
      <c r="K160" s="468"/>
      <c r="L160" s="468"/>
      <c r="M160" s="464"/>
      <c r="N160" s="464"/>
      <c r="O160" s="468">
        <v>1</v>
      </c>
      <c r="P160" s="468">
        <v>219</v>
      </c>
      <c r="Q160" s="491"/>
      <c r="R160" s="469">
        <v>219</v>
      </c>
    </row>
    <row r="161" spans="1:18" ht="14.4" customHeight="1" x14ac:dyDescent="0.3">
      <c r="A161" s="463"/>
      <c r="B161" s="464" t="s">
        <v>1707</v>
      </c>
      <c r="C161" s="464" t="s">
        <v>1701</v>
      </c>
      <c r="D161" s="464" t="s">
        <v>1708</v>
      </c>
      <c r="E161" s="464" t="s">
        <v>1738</v>
      </c>
      <c r="F161" s="464"/>
      <c r="G161" s="468"/>
      <c r="H161" s="468"/>
      <c r="I161" s="464"/>
      <c r="J161" s="464"/>
      <c r="K161" s="468"/>
      <c r="L161" s="468"/>
      <c r="M161" s="464"/>
      <c r="N161" s="464"/>
      <c r="O161" s="468">
        <v>1</v>
      </c>
      <c r="P161" s="468">
        <v>2000</v>
      </c>
      <c r="Q161" s="491"/>
      <c r="R161" s="469">
        <v>2000</v>
      </c>
    </row>
    <row r="162" spans="1:18" ht="14.4" customHeight="1" x14ac:dyDescent="0.3">
      <c r="A162" s="463"/>
      <c r="B162" s="464" t="s">
        <v>1707</v>
      </c>
      <c r="C162" s="464" t="s">
        <v>1701</v>
      </c>
      <c r="D162" s="464" t="s">
        <v>1708</v>
      </c>
      <c r="E162" s="464" t="s">
        <v>1748</v>
      </c>
      <c r="F162" s="464"/>
      <c r="G162" s="468">
        <v>1</v>
      </c>
      <c r="H162" s="468">
        <v>225</v>
      </c>
      <c r="I162" s="464"/>
      <c r="J162" s="464">
        <v>225</v>
      </c>
      <c r="K162" s="468"/>
      <c r="L162" s="468"/>
      <c r="M162" s="464"/>
      <c r="N162" s="464"/>
      <c r="O162" s="468"/>
      <c r="P162" s="468"/>
      <c r="Q162" s="491"/>
      <c r="R162" s="469"/>
    </row>
    <row r="163" spans="1:18" ht="14.4" customHeight="1" x14ac:dyDescent="0.3">
      <c r="A163" s="463"/>
      <c r="B163" s="464" t="s">
        <v>1707</v>
      </c>
      <c r="C163" s="464" t="s">
        <v>1701</v>
      </c>
      <c r="D163" s="464" t="s">
        <v>1708</v>
      </c>
      <c r="E163" s="464" t="s">
        <v>1866</v>
      </c>
      <c r="F163" s="464"/>
      <c r="G163" s="468">
        <v>1</v>
      </c>
      <c r="H163" s="468">
        <v>258</v>
      </c>
      <c r="I163" s="464"/>
      <c r="J163" s="464">
        <v>258</v>
      </c>
      <c r="K163" s="468"/>
      <c r="L163" s="468"/>
      <c r="M163" s="464"/>
      <c r="N163" s="464"/>
      <c r="O163" s="468"/>
      <c r="P163" s="468"/>
      <c r="Q163" s="491"/>
      <c r="R163" s="469"/>
    </row>
    <row r="164" spans="1:18" ht="14.4" customHeight="1" x14ac:dyDescent="0.3">
      <c r="A164" s="463"/>
      <c r="B164" s="464" t="s">
        <v>1707</v>
      </c>
      <c r="C164" s="464" t="s">
        <v>1701</v>
      </c>
      <c r="D164" s="464" t="s">
        <v>1708</v>
      </c>
      <c r="E164" s="464" t="s">
        <v>1771</v>
      </c>
      <c r="F164" s="464"/>
      <c r="G164" s="468"/>
      <c r="H164" s="468"/>
      <c r="I164" s="464"/>
      <c r="J164" s="464"/>
      <c r="K164" s="468">
        <v>2</v>
      </c>
      <c r="L164" s="468">
        <v>1490</v>
      </c>
      <c r="M164" s="464">
        <v>1</v>
      </c>
      <c r="N164" s="464">
        <v>745</v>
      </c>
      <c r="O164" s="468"/>
      <c r="P164" s="468"/>
      <c r="Q164" s="491"/>
      <c r="R164" s="469"/>
    </row>
    <row r="165" spans="1:18" ht="14.4" customHeight="1" x14ac:dyDescent="0.3">
      <c r="A165" s="463"/>
      <c r="B165" s="464" t="s">
        <v>1707</v>
      </c>
      <c r="C165" s="464" t="s">
        <v>1701</v>
      </c>
      <c r="D165" s="464" t="s">
        <v>1708</v>
      </c>
      <c r="E165" s="464" t="s">
        <v>1867</v>
      </c>
      <c r="F165" s="464"/>
      <c r="G165" s="468"/>
      <c r="H165" s="468"/>
      <c r="I165" s="464"/>
      <c r="J165" s="464"/>
      <c r="K165" s="468"/>
      <c r="L165" s="468"/>
      <c r="M165" s="464"/>
      <c r="N165" s="464"/>
      <c r="O165" s="468">
        <v>1</v>
      </c>
      <c r="P165" s="468">
        <v>2931</v>
      </c>
      <c r="Q165" s="491"/>
      <c r="R165" s="469">
        <v>2931</v>
      </c>
    </row>
    <row r="166" spans="1:18" ht="14.4" customHeight="1" x14ac:dyDescent="0.3">
      <c r="A166" s="463"/>
      <c r="B166" s="464" t="s">
        <v>1707</v>
      </c>
      <c r="C166" s="464" t="s">
        <v>1701</v>
      </c>
      <c r="D166" s="464" t="s">
        <v>1778</v>
      </c>
      <c r="E166" s="464" t="s">
        <v>1779</v>
      </c>
      <c r="F166" s="464" t="s">
        <v>1780</v>
      </c>
      <c r="G166" s="468">
        <v>95</v>
      </c>
      <c r="H166" s="468">
        <v>42011.12</v>
      </c>
      <c r="I166" s="464">
        <v>1.0643511165508142</v>
      </c>
      <c r="J166" s="464">
        <v>442.22231578947373</v>
      </c>
      <c r="K166" s="468">
        <v>83</v>
      </c>
      <c r="L166" s="468">
        <v>39471.11</v>
      </c>
      <c r="M166" s="464">
        <v>1</v>
      </c>
      <c r="N166" s="464">
        <v>475.55554216867472</v>
      </c>
      <c r="O166" s="468">
        <v>56</v>
      </c>
      <c r="P166" s="468">
        <v>28497.779999999995</v>
      </c>
      <c r="Q166" s="491">
        <v>0.72199084342953601</v>
      </c>
      <c r="R166" s="469">
        <v>508.88892857142849</v>
      </c>
    </row>
    <row r="167" spans="1:18" ht="14.4" customHeight="1" x14ac:dyDescent="0.3">
      <c r="A167" s="463"/>
      <c r="B167" s="464" t="s">
        <v>1707</v>
      </c>
      <c r="C167" s="464" t="s">
        <v>1701</v>
      </c>
      <c r="D167" s="464" t="s">
        <v>1778</v>
      </c>
      <c r="E167" s="464" t="s">
        <v>1779</v>
      </c>
      <c r="F167" s="464" t="s">
        <v>1781</v>
      </c>
      <c r="G167" s="468">
        <v>25</v>
      </c>
      <c r="H167" s="468">
        <v>11055.560000000001</v>
      </c>
      <c r="I167" s="464">
        <v>1.22355977542092</v>
      </c>
      <c r="J167" s="464">
        <v>442.22240000000005</v>
      </c>
      <c r="K167" s="468">
        <v>19</v>
      </c>
      <c r="L167" s="468">
        <v>9035.57</v>
      </c>
      <c r="M167" s="464">
        <v>1</v>
      </c>
      <c r="N167" s="464">
        <v>475.55631578947367</v>
      </c>
      <c r="O167" s="468">
        <v>16</v>
      </c>
      <c r="P167" s="468">
        <v>8142.2199999999993</v>
      </c>
      <c r="Q167" s="491">
        <v>0.90112964649712191</v>
      </c>
      <c r="R167" s="469">
        <v>508.88874999999996</v>
      </c>
    </row>
    <row r="168" spans="1:18" ht="14.4" customHeight="1" x14ac:dyDescent="0.3">
      <c r="A168" s="463"/>
      <c r="B168" s="464" t="s">
        <v>1707</v>
      </c>
      <c r="C168" s="464" t="s">
        <v>1701</v>
      </c>
      <c r="D168" s="464" t="s">
        <v>1778</v>
      </c>
      <c r="E168" s="464" t="s">
        <v>1782</v>
      </c>
      <c r="F168" s="464" t="s">
        <v>1783</v>
      </c>
      <c r="G168" s="468">
        <v>162</v>
      </c>
      <c r="H168" s="468">
        <v>73800</v>
      </c>
      <c r="I168" s="464">
        <v>0.6377952817149537</v>
      </c>
      <c r="J168" s="464">
        <v>455.55555555555554</v>
      </c>
      <c r="K168" s="468">
        <v>254</v>
      </c>
      <c r="L168" s="468">
        <v>115711.11</v>
      </c>
      <c r="M168" s="464">
        <v>1</v>
      </c>
      <c r="N168" s="464">
        <v>455.55555118110237</v>
      </c>
      <c r="O168" s="468">
        <v>118</v>
      </c>
      <c r="P168" s="468">
        <v>59000</v>
      </c>
      <c r="Q168" s="491">
        <v>0.5098905368723885</v>
      </c>
      <c r="R168" s="469">
        <v>500</v>
      </c>
    </row>
    <row r="169" spans="1:18" ht="14.4" customHeight="1" x14ac:dyDescent="0.3">
      <c r="A169" s="463"/>
      <c r="B169" s="464" t="s">
        <v>1707</v>
      </c>
      <c r="C169" s="464" t="s">
        <v>1701</v>
      </c>
      <c r="D169" s="464" t="s">
        <v>1778</v>
      </c>
      <c r="E169" s="464" t="s">
        <v>1849</v>
      </c>
      <c r="F169" s="464" t="s">
        <v>1850</v>
      </c>
      <c r="G169" s="468">
        <v>732</v>
      </c>
      <c r="H169" s="468">
        <v>77266.67</v>
      </c>
      <c r="I169" s="464">
        <v>0.84526545071699688</v>
      </c>
      <c r="J169" s="464">
        <v>105.55556010928962</v>
      </c>
      <c r="K169" s="468">
        <v>866</v>
      </c>
      <c r="L169" s="468">
        <v>91411.13</v>
      </c>
      <c r="M169" s="464">
        <v>1</v>
      </c>
      <c r="N169" s="464">
        <v>105.55557736720554</v>
      </c>
      <c r="O169" s="468">
        <v>870</v>
      </c>
      <c r="P169" s="468">
        <v>91833.33</v>
      </c>
      <c r="Q169" s="491">
        <v>1.0046186935879691</v>
      </c>
      <c r="R169" s="469">
        <v>105.55555172413793</v>
      </c>
    </row>
    <row r="170" spans="1:18" ht="14.4" customHeight="1" x14ac:dyDescent="0.3">
      <c r="A170" s="463"/>
      <c r="B170" s="464" t="s">
        <v>1707</v>
      </c>
      <c r="C170" s="464" t="s">
        <v>1701</v>
      </c>
      <c r="D170" s="464" t="s">
        <v>1778</v>
      </c>
      <c r="E170" s="464" t="s">
        <v>1784</v>
      </c>
      <c r="F170" s="464" t="s">
        <v>1785</v>
      </c>
      <c r="G170" s="468">
        <v>323</v>
      </c>
      <c r="H170" s="468">
        <v>25122.22</v>
      </c>
      <c r="I170" s="464">
        <v>0.85676391487411252</v>
      </c>
      <c r="J170" s="464">
        <v>77.777770897832823</v>
      </c>
      <c r="K170" s="468">
        <v>377</v>
      </c>
      <c r="L170" s="468">
        <v>29322.22</v>
      </c>
      <c r="M170" s="464">
        <v>1</v>
      </c>
      <c r="N170" s="464">
        <v>77.777771883289134</v>
      </c>
      <c r="O170" s="468">
        <v>552</v>
      </c>
      <c r="P170" s="468">
        <v>42933.32</v>
      </c>
      <c r="Q170" s="491">
        <v>1.4641906376802301</v>
      </c>
      <c r="R170" s="469">
        <v>77.777753623188403</v>
      </c>
    </row>
    <row r="171" spans="1:18" ht="14.4" customHeight="1" x14ac:dyDescent="0.3">
      <c r="A171" s="463"/>
      <c r="B171" s="464" t="s">
        <v>1707</v>
      </c>
      <c r="C171" s="464" t="s">
        <v>1701</v>
      </c>
      <c r="D171" s="464" t="s">
        <v>1778</v>
      </c>
      <c r="E171" s="464" t="s">
        <v>1790</v>
      </c>
      <c r="F171" s="464" t="s">
        <v>1791</v>
      </c>
      <c r="G171" s="468">
        <v>420</v>
      </c>
      <c r="H171" s="468">
        <v>46666.67</v>
      </c>
      <c r="I171" s="464">
        <v>1.0075566745191311</v>
      </c>
      <c r="J171" s="464">
        <v>111.11111904761904</v>
      </c>
      <c r="K171" s="468">
        <v>397</v>
      </c>
      <c r="L171" s="468">
        <v>46316.67</v>
      </c>
      <c r="M171" s="464">
        <v>1</v>
      </c>
      <c r="N171" s="464">
        <v>116.66667506297229</v>
      </c>
      <c r="O171" s="468">
        <v>420</v>
      </c>
      <c r="P171" s="468">
        <v>49000</v>
      </c>
      <c r="Q171" s="491">
        <v>1.0579344326783424</v>
      </c>
      <c r="R171" s="469">
        <v>116.66666666666667</v>
      </c>
    </row>
    <row r="172" spans="1:18" ht="14.4" customHeight="1" x14ac:dyDescent="0.3">
      <c r="A172" s="463"/>
      <c r="B172" s="464" t="s">
        <v>1707</v>
      </c>
      <c r="C172" s="464" t="s">
        <v>1701</v>
      </c>
      <c r="D172" s="464" t="s">
        <v>1778</v>
      </c>
      <c r="E172" s="464" t="s">
        <v>1851</v>
      </c>
      <c r="F172" s="464" t="s">
        <v>1852</v>
      </c>
      <c r="G172" s="468">
        <v>90</v>
      </c>
      <c r="H172" s="468">
        <v>31500</v>
      </c>
      <c r="I172" s="464">
        <v>0.93103457448616489</v>
      </c>
      <c r="J172" s="464">
        <v>350</v>
      </c>
      <c r="K172" s="468">
        <v>87</v>
      </c>
      <c r="L172" s="468">
        <v>33833.33</v>
      </c>
      <c r="M172" s="464">
        <v>1</v>
      </c>
      <c r="N172" s="464">
        <v>388.88885057471265</v>
      </c>
      <c r="O172" s="468">
        <v>110</v>
      </c>
      <c r="P172" s="468">
        <v>42777.79</v>
      </c>
      <c r="Q172" s="491">
        <v>1.264368301908207</v>
      </c>
      <c r="R172" s="469">
        <v>388.88900000000001</v>
      </c>
    </row>
    <row r="173" spans="1:18" ht="14.4" customHeight="1" x14ac:dyDescent="0.3">
      <c r="A173" s="463"/>
      <c r="B173" s="464" t="s">
        <v>1707</v>
      </c>
      <c r="C173" s="464" t="s">
        <v>1701</v>
      </c>
      <c r="D173" s="464" t="s">
        <v>1778</v>
      </c>
      <c r="E173" s="464" t="s">
        <v>1792</v>
      </c>
      <c r="F173" s="464" t="s">
        <v>1793</v>
      </c>
      <c r="G173" s="468">
        <v>695</v>
      </c>
      <c r="H173" s="468">
        <v>186877.78</v>
      </c>
      <c r="I173" s="464">
        <v>0.50439346828609988</v>
      </c>
      <c r="J173" s="464">
        <v>268.88889208633094</v>
      </c>
      <c r="K173" s="468">
        <v>1235</v>
      </c>
      <c r="L173" s="468">
        <v>370500</v>
      </c>
      <c r="M173" s="464">
        <v>1</v>
      </c>
      <c r="N173" s="464">
        <v>300</v>
      </c>
      <c r="O173" s="468">
        <v>1053</v>
      </c>
      <c r="P173" s="468">
        <v>315900</v>
      </c>
      <c r="Q173" s="491">
        <v>0.85263157894736841</v>
      </c>
      <c r="R173" s="469">
        <v>300</v>
      </c>
    </row>
    <row r="174" spans="1:18" ht="14.4" customHeight="1" x14ac:dyDescent="0.3">
      <c r="A174" s="463"/>
      <c r="B174" s="464" t="s">
        <v>1707</v>
      </c>
      <c r="C174" s="464" t="s">
        <v>1701</v>
      </c>
      <c r="D174" s="464" t="s">
        <v>1778</v>
      </c>
      <c r="E174" s="464" t="s">
        <v>1794</v>
      </c>
      <c r="F174" s="464" t="s">
        <v>1795</v>
      </c>
      <c r="G174" s="468">
        <v>43</v>
      </c>
      <c r="H174" s="468">
        <v>12661.110000000002</v>
      </c>
      <c r="I174" s="464">
        <v>1.5357131160962834</v>
      </c>
      <c r="J174" s="464">
        <v>294.44441860465122</v>
      </c>
      <c r="K174" s="468">
        <v>28</v>
      </c>
      <c r="L174" s="468">
        <v>8244.4499999999989</v>
      </c>
      <c r="M174" s="464">
        <v>1</v>
      </c>
      <c r="N174" s="464">
        <v>294.44464285714281</v>
      </c>
      <c r="O174" s="468">
        <v>16</v>
      </c>
      <c r="P174" s="468">
        <v>4711.1100000000006</v>
      </c>
      <c r="Q174" s="491">
        <v>0.57142805159834809</v>
      </c>
      <c r="R174" s="469">
        <v>294.44437500000004</v>
      </c>
    </row>
    <row r="175" spans="1:18" ht="14.4" customHeight="1" x14ac:dyDescent="0.3">
      <c r="A175" s="463"/>
      <c r="B175" s="464" t="s">
        <v>1707</v>
      </c>
      <c r="C175" s="464" t="s">
        <v>1701</v>
      </c>
      <c r="D175" s="464" t="s">
        <v>1778</v>
      </c>
      <c r="E175" s="464" t="s">
        <v>1868</v>
      </c>
      <c r="F175" s="464" t="s">
        <v>1869</v>
      </c>
      <c r="G175" s="468"/>
      <c r="H175" s="468"/>
      <c r="I175" s="464"/>
      <c r="J175" s="464"/>
      <c r="K175" s="468"/>
      <c r="L175" s="468"/>
      <c r="M175" s="464"/>
      <c r="N175" s="464"/>
      <c r="O175" s="468">
        <v>1</v>
      </c>
      <c r="P175" s="468">
        <v>93.33</v>
      </c>
      <c r="Q175" s="491"/>
      <c r="R175" s="469">
        <v>93.33</v>
      </c>
    </row>
    <row r="176" spans="1:18" ht="14.4" customHeight="1" x14ac:dyDescent="0.3">
      <c r="A176" s="463"/>
      <c r="B176" s="464" t="s">
        <v>1707</v>
      </c>
      <c r="C176" s="464" t="s">
        <v>1701</v>
      </c>
      <c r="D176" s="464" t="s">
        <v>1778</v>
      </c>
      <c r="E176" s="464" t="s">
        <v>1796</v>
      </c>
      <c r="F176" s="464" t="s">
        <v>1797</v>
      </c>
      <c r="G176" s="468"/>
      <c r="H176" s="468"/>
      <c r="I176" s="464"/>
      <c r="J176" s="464"/>
      <c r="K176" s="468">
        <v>18</v>
      </c>
      <c r="L176" s="468">
        <v>600</v>
      </c>
      <c r="M176" s="464">
        <v>1</v>
      </c>
      <c r="N176" s="464">
        <v>33.333333333333336</v>
      </c>
      <c r="O176" s="468">
        <v>13</v>
      </c>
      <c r="P176" s="468">
        <v>433.34</v>
      </c>
      <c r="Q176" s="491">
        <v>0.72223333333333328</v>
      </c>
      <c r="R176" s="469">
        <v>33.333846153846153</v>
      </c>
    </row>
    <row r="177" spans="1:18" ht="14.4" customHeight="1" x14ac:dyDescent="0.3">
      <c r="A177" s="463"/>
      <c r="B177" s="464" t="s">
        <v>1707</v>
      </c>
      <c r="C177" s="464" t="s">
        <v>1701</v>
      </c>
      <c r="D177" s="464" t="s">
        <v>1778</v>
      </c>
      <c r="E177" s="464" t="s">
        <v>1798</v>
      </c>
      <c r="F177" s="464" t="s">
        <v>1783</v>
      </c>
      <c r="G177" s="468">
        <v>1142</v>
      </c>
      <c r="H177" s="468">
        <v>426346.66000000003</v>
      </c>
      <c r="I177" s="464">
        <v>0.86253775667982402</v>
      </c>
      <c r="J177" s="464">
        <v>373.33332749562175</v>
      </c>
      <c r="K177" s="468">
        <v>1324</v>
      </c>
      <c r="L177" s="468">
        <v>494293.33000000007</v>
      </c>
      <c r="M177" s="464">
        <v>1</v>
      </c>
      <c r="N177" s="464">
        <v>373.33333081571004</v>
      </c>
      <c r="O177" s="468">
        <v>1316</v>
      </c>
      <c r="P177" s="468">
        <v>549795.54999999993</v>
      </c>
      <c r="Q177" s="491">
        <v>1.112285998275558</v>
      </c>
      <c r="R177" s="469">
        <v>417.77777355623095</v>
      </c>
    </row>
    <row r="178" spans="1:18" ht="14.4" customHeight="1" x14ac:dyDescent="0.3">
      <c r="A178" s="463"/>
      <c r="B178" s="464" t="s">
        <v>1707</v>
      </c>
      <c r="C178" s="464" t="s">
        <v>1701</v>
      </c>
      <c r="D178" s="464" t="s">
        <v>1778</v>
      </c>
      <c r="E178" s="464" t="s">
        <v>1799</v>
      </c>
      <c r="F178" s="464" t="s">
        <v>1800</v>
      </c>
      <c r="G178" s="468">
        <v>68</v>
      </c>
      <c r="H178" s="468">
        <v>12693.33</v>
      </c>
      <c r="I178" s="464">
        <v>0.70736801629473178</v>
      </c>
      <c r="J178" s="464">
        <v>186.66661764705881</v>
      </c>
      <c r="K178" s="468">
        <v>85</v>
      </c>
      <c r="L178" s="468">
        <v>17944.45</v>
      </c>
      <c r="M178" s="464">
        <v>1</v>
      </c>
      <c r="N178" s="464">
        <v>211.11117647058825</v>
      </c>
      <c r="O178" s="468">
        <v>89</v>
      </c>
      <c r="P178" s="468">
        <v>18788.89</v>
      </c>
      <c r="Q178" s="491">
        <v>1.047058561282179</v>
      </c>
      <c r="R178" s="469">
        <v>211.1111235955056</v>
      </c>
    </row>
    <row r="179" spans="1:18" ht="14.4" customHeight="1" x14ac:dyDescent="0.3">
      <c r="A179" s="463"/>
      <c r="B179" s="464" t="s">
        <v>1707</v>
      </c>
      <c r="C179" s="464" t="s">
        <v>1701</v>
      </c>
      <c r="D179" s="464" t="s">
        <v>1778</v>
      </c>
      <c r="E179" s="464" t="s">
        <v>1801</v>
      </c>
      <c r="F179" s="464" t="s">
        <v>1802</v>
      </c>
      <c r="G179" s="468">
        <v>60</v>
      </c>
      <c r="H179" s="468">
        <v>35000.009999999995</v>
      </c>
      <c r="I179" s="464">
        <v>2.0000017142866939</v>
      </c>
      <c r="J179" s="464">
        <v>583.33349999999996</v>
      </c>
      <c r="K179" s="468">
        <v>30</v>
      </c>
      <c r="L179" s="468">
        <v>17499.989999999998</v>
      </c>
      <c r="M179" s="464">
        <v>1</v>
      </c>
      <c r="N179" s="464">
        <v>583.33299999999997</v>
      </c>
      <c r="O179" s="468">
        <v>44</v>
      </c>
      <c r="P179" s="468">
        <v>25666.67</v>
      </c>
      <c r="Q179" s="491">
        <v>1.466667695238683</v>
      </c>
      <c r="R179" s="469">
        <v>583.33340909090907</v>
      </c>
    </row>
    <row r="180" spans="1:18" ht="14.4" customHeight="1" x14ac:dyDescent="0.3">
      <c r="A180" s="463"/>
      <c r="B180" s="464" t="s">
        <v>1707</v>
      </c>
      <c r="C180" s="464" t="s">
        <v>1701</v>
      </c>
      <c r="D180" s="464" t="s">
        <v>1778</v>
      </c>
      <c r="E180" s="464" t="s">
        <v>1803</v>
      </c>
      <c r="F180" s="464" t="s">
        <v>1804</v>
      </c>
      <c r="G180" s="468">
        <v>20</v>
      </c>
      <c r="H180" s="468">
        <v>9333.34</v>
      </c>
      <c r="I180" s="464">
        <v>0.52631626434516243</v>
      </c>
      <c r="J180" s="464">
        <v>466.66700000000003</v>
      </c>
      <c r="K180" s="468">
        <v>38</v>
      </c>
      <c r="L180" s="468">
        <v>17733.330000000002</v>
      </c>
      <c r="M180" s="464">
        <v>1</v>
      </c>
      <c r="N180" s="464">
        <v>466.66657894736846</v>
      </c>
      <c r="O180" s="468">
        <v>23</v>
      </c>
      <c r="P180" s="468">
        <v>10733.34</v>
      </c>
      <c r="Q180" s="491">
        <v>0.60526364760594875</v>
      </c>
      <c r="R180" s="469">
        <v>466.66695652173911</v>
      </c>
    </row>
    <row r="181" spans="1:18" ht="14.4" customHeight="1" x14ac:dyDescent="0.3">
      <c r="A181" s="463"/>
      <c r="B181" s="464" t="s">
        <v>1707</v>
      </c>
      <c r="C181" s="464" t="s">
        <v>1701</v>
      </c>
      <c r="D181" s="464" t="s">
        <v>1778</v>
      </c>
      <c r="E181" s="464" t="s">
        <v>1870</v>
      </c>
      <c r="F181" s="464" t="s">
        <v>1804</v>
      </c>
      <c r="G181" s="468">
        <v>8</v>
      </c>
      <c r="H181" s="468">
        <v>8000</v>
      </c>
      <c r="I181" s="464">
        <v>1.3333333333333333</v>
      </c>
      <c r="J181" s="464">
        <v>1000</v>
      </c>
      <c r="K181" s="468">
        <v>6</v>
      </c>
      <c r="L181" s="468">
        <v>6000</v>
      </c>
      <c r="M181" s="464">
        <v>1</v>
      </c>
      <c r="N181" s="464">
        <v>1000</v>
      </c>
      <c r="O181" s="468">
        <v>7</v>
      </c>
      <c r="P181" s="468">
        <v>7000</v>
      </c>
      <c r="Q181" s="491">
        <v>1.1666666666666667</v>
      </c>
      <c r="R181" s="469">
        <v>1000</v>
      </c>
    </row>
    <row r="182" spans="1:18" ht="14.4" customHeight="1" x14ac:dyDescent="0.3">
      <c r="A182" s="463"/>
      <c r="B182" s="464" t="s">
        <v>1707</v>
      </c>
      <c r="C182" s="464" t="s">
        <v>1701</v>
      </c>
      <c r="D182" s="464" t="s">
        <v>1778</v>
      </c>
      <c r="E182" s="464" t="s">
        <v>1805</v>
      </c>
      <c r="F182" s="464" t="s">
        <v>1806</v>
      </c>
      <c r="G182" s="468">
        <v>189</v>
      </c>
      <c r="H182" s="468">
        <v>9450</v>
      </c>
      <c r="I182" s="464">
        <v>0.89573459715639814</v>
      </c>
      <c r="J182" s="464">
        <v>50</v>
      </c>
      <c r="K182" s="468">
        <v>211</v>
      </c>
      <c r="L182" s="468">
        <v>10550</v>
      </c>
      <c r="M182" s="464">
        <v>1</v>
      </c>
      <c r="N182" s="464">
        <v>50</v>
      </c>
      <c r="O182" s="468">
        <v>247</v>
      </c>
      <c r="P182" s="468">
        <v>12350</v>
      </c>
      <c r="Q182" s="491">
        <v>1.1706161137440758</v>
      </c>
      <c r="R182" s="469">
        <v>50</v>
      </c>
    </row>
    <row r="183" spans="1:18" ht="14.4" customHeight="1" x14ac:dyDescent="0.3">
      <c r="A183" s="463"/>
      <c r="B183" s="464" t="s">
        <v>1707</v>
      </c>
      <c r="C183" s="464" t="s">
        <v>1701</v>
      </c>
      <c r="D183" s="464" t="s">
        <v>1778</v>
      </c>
      <c r="E183" s="464" t="s">
        <v>1853</v>
      </c>
      <c r="F183" s="464" t="s">
        <v>1854</v>
      </c>
      <c r="G183" s="468">
        <v>1</v>
      </c>
      <c r="H183" s="468">
        <v>0</v>
      </c>
      <c r="I183" s="464"/>
      <c r="J183" s="464">
        <v>0</v>
      </c>
      <c r="K183" s="468"/>
      <c r="L183" s="468"/>
      <c r="M183" s="464"/>
      <c r="N183" s="464"/>
      <c r="O183" s="468"/>
      <c r="P183" s="468"/>
      <c r="Q183" s="491"/>
      <c r="R183" s="469"/>
    </row>
    <row r="184" spans="1:18" ht="14.4" customHeight="1" x14ac:dyDescent="0.3">
      <c r="A184" s="463"/>
      <c r="B184" s="464" t="s">
        <v>1707</v>
      </c>
      <c r="C184" s="464" t="s">
        <v>1701</v>
      </c>
      <c r="D184" s="464" t="s">
        <v>1778</v>
      </c>
      <c r="E184" s="464" t="s">
        <v>1811</v>
      </c>
      <c r="F184" s="464" t="s">
        <v>1812</v>
      </c>
      <c r="G184" s="468">
        <v>11</v>
      </c>
      <c r="H184" s="468">
        <v>0</v>
      </c>
      <c r="I184" s="464"/>
      <c r="J184" s="464">
        <v>0</v>
      </c>
      <c r="K184" s="468">
        <v>4</v>
      </c>
      <c r="L184" s="468">
        <v>0</v>
      </c>
      <c r="M184" s="464"/>
      <c r="N184" s="464">
        <v>0</v>
      </c>
      <c r="O184" s="468">
        <v>6</v>
      </c>
      <c r="P184" s="468">
        <v>0</v>
      </c>
      <c r="Q184" s="491"/>
      <c r="R184" s="469">
        <v>0</v>
      </c>
    </row>
    <row r="185" spans="1:18" ht="14.4" customHeight="1" x14ac:dyDescent="0.3">
      <c r="A185" s="463"/>
      <c r="B185" s="464" t="s">
        <v>1707</v>
      </c>
      <c r="C185" s="464" t="s">
        <v>1701</v>
      </c>
      <c r="D185" s="464" t="s">
        <v>1778</v>
      </c>
      <c r="E185" s="464" t="s">
        <v>1813</v>
      </c>
      <c r="F185" s="464" t="s">
        <v>1814</v>
      </c>
      <c r="G185" s="468">
        <v>290</v>
      </c>
      <c r="H185" s="468">
        <v>88611.12</v>
      </c>
      <c r="I185" s="464">
        <v>1.0283688577033321</v>
      </c>
      <c r="J185" s="464">
        <v>305.55558620689652</v>
      </c>
      <c r="K185" s="468">
        <v>282</v>
      </c>
      <c r="L185" s="468">
        <v>86166.670000000013</v>
      </c>
      <c r="M185" s="464">
        <v>1</v>
      </c>
      <c r="N185" s="464">
        <v>305.5555673758866</v>
      </c>
      <c r="O185" s="468">
        <v>567</v>
      </c>
      <c r="P185" s="468">
        <v>173250.01</v>
      </c>
      <c r="Q185" s="491">
        <v>2.0106383361455187</v>
      </c>
      <c r="R185" s="469">
        <v>305.55557319223988</v>
      </c>
    </row>
    <row r="186" spans="1:18" ht="14.4" customHeight="1" x14ac:dyDescent="0.3">
      <c r="A186" s="463"/>
      <c r="B186" s="464" t="s">
        <v>1707</v>
      </c>
      <c r="C186" s="464" t="s">
        <v>1701</v>
      </c>
      <c r="D186" s="464" t="s">
        <v>1778</v>
      </c>
      <c r="E186" s="464" t="s">
        <v>1815</v>
      </c>
      <c r="F186" s="464" t="s">
        <v>1816</v>
      </c>
      <c r="G186" s="468">
        <v>222</v>
      </c>
      <c r="H186" s="468">
        <v>3800</v>
      </c>
      <c r="I186" s="464">
        <v>0.76</v>
      </c>
      <c r="J186" s="464">
        <v>17.117117117117118</v>
      </c>
      <c r="K186" s="468">
        <v>150</v>
      </c>
      <c r="L186" s="468">
        <v>5000</v>
      </c>
      <c r="M186" s="464">
        <v>1</v>
      </c>
      <c r="N186" s="464">
        <v>33.333333333333336</v>
      </c>
      <c r="O186" s="468">
        <v>132</v>
      </c>
      <c r="P186" s="468">
        <v>4400</v>
      </c>
      <c r="Q186" s="491">
        <v>0.88</v>
      </c>
      <c r="R186" s="469">
        <v>33.333333333333336</v>
      </c>
    </row>
    <row r="187" spans="1:18" ht="14.4" customHeight="1" x14ac:dyDescent="0.3">
      <c r="A187" s="463"/>
      <c r="B187" s="464" t="s">
        <v>1707</v>
      </c>
      <c r="C187" s="464" t="s">
        <v>1701</v>
      </c>
      <c r="D187" s="464" t="s">
        <v>1778</v>
      </c>
      <c r="E187" s="464" t="s">
        <v>1817</v>
      </c>
      <c r="F187" s="464" t="s">
        <v>1818</v>
      </c>
      <c r="G187" s="468">
        <v>1178</v>
      </c>
      <c r="H187" s="468">
        <v>536644.45000000007</v>
      </c>
      <c r="I187" s="464">
        <v>0.96954731762335478</v>
      </c>
      <c r="J187" s="464">
        <v>455.55556027164693</v>
      </c>
      <c r="K187" s="468">
        <v>1215</v>
      </c>
      <c r="L187" s="468">
        <v>553500.01</v>
      </c>
      <c r="M187" s="464">
        <v>1</v>
      </c>
      <c r="N187" s="464">
        <v>455.55556378600824</v>
      </c>
      <c r="O187" s="468">
        <v>1424</v>
      </c>
      <c r="P187" s="468">
        <v>648711.11999999988</v>
      </c>
      <c r="Q187" s="491">
        <v>1.1720164557901269</v>
      </c>
      <c r="R187" s="469">
        <v>455.55556179775272</v>
      </c>
    </row>
    <row r="188" spans="1:18" ht="14.4" customHeight="1" x14ac:dyDescent="0.3">
      <c r="A188" s="463"/>
      <c r="B188" s="464" t="s">
        <v>1707</v>
      </c>
      <c r="C188" s="464" t="s">
        <v>1701</v>
      </c>
      <c r="D188" s="464" t="s">
        <v>1778</v>
      </c>
      <c r="E188" s="464" t="s">
        <v>1819</v>
      </c>
      <c r="F188" s="464" t="s">
        <v>1820</v>
      </c>
      <c r="G188" s="468">
        <v>406</v>
      </c>
      <c r="H188" s="468">
        <v>31577.769999999997</v>
      </c>
      <c r="I188" s="464">
        <v>1.0099495693178808</v>
      </c>
      <c r="J188" s="464">
        <v>77.777758620689653</v>
      </c>
      <c r="K188" s="468">
        <v>402</v>
      </c>
      <c r="L188" s="468">
        <v>31266.68</v>
      </c>
      <c r="M188" s="464">
        <v>1</v>
      </c>
      <c r="N188" s="464">
        <v>77.777810945273629</v>
      </c>
      <c r="O188" s="468">
        <v>707</v>
      </c>
      <c r="P188" s="468">
        <v>54988.89</v>
      </c>
      <c r="Q188" s="491">
        <v>1.7587057532171628</v>
      </c>
      <c r="R188" s="469">
        <v>77.777779349363513</v>
      </c>
    </row>
    <row r="189" spans="1:18" ht="14.4" customHeight="1" x14ac:dyDescent="0.3">
      <c r="A189" s="463"/>
      <c r="B189" s="464" t="s">
        <v>1707</v>
      </c>
      <c r="C189" s="464" t="s">
        <v>1701</v>
      </c>
      <c r="D189" s="464" t="s">
        <v>1778</v>
      </c>
      <c r="E189" s="464" t="s">
        <v>1871</v>
      </c>
      <c r="F189" s="464" t="s">
        <v>1872</v>
      </c>
      <c r="G189" s="468">
        <v>29</v>
      </c>
      <c r="H189" s="468">
        <v>20300</v>
      </c>
      <c r="I189" s="464">
        <v>0.72499999999999998</v>
      </c>
      <c r="J189" s="464">
        <v>700</v>
      </c>
      <c r="K189" s="468">
        <v>40</v>
      </c>
      <c r="L189" s="468">
        <v>28000</v>
      </c>
      <c r="M189" s="464">
        <v>1</v>
      </c>
      <c r="N189" s="464">
        <v>700</v>
      </c>
      <c r="O189" s="468">
        <v>53</v>
      </c>
      <c r="P189" s="468">
        <v>37100</v>
      </c>
      <c r="Q189" s="491">
        <v>1.325</v>
      </c>
      <c r="R189" s="469">
        <v>700</v>
      </c>
    </row>
    <row r="190" spans="1:18" ht="14.4" customHeight="1" x14ac:dyDescent="0.3">
      <c r="A190" s="463"/>
      <c r="B190" s="464" t="s">
        <v>1707</v>
      </c>
      <c r="C190" s="464" t="s">
        <v>1701</v>
      </c>
      <c r="D190" s="464" t="s">
        <v>1778</v>
      </c>
      <c r="E190" s="464" t="s">
        <v>1823</v>
      </c>
      <c r="F190" s="464" t="s">
        <v>1824</v>
      </c>
      <c r="G190" s="468">
        <v>1</v>
      </c>
      <c r="H190" s="468">
        <v>270</v>
      </c>
      <c r="I190" s="464">
        <v>1</v>
      </c>
      <c r="J190" s="464">
        <v>270</v>
      </c>
      <c r="K190" s="468">
        <v>1</v>
      </c>
      <c r="L190" s="468">
        <v>270</v>
      </c>
      <c r="M190" s="464">
        <v>1</v>
      </c>
      <c r="N190" s="464">
        <v>270</v>
      </c>
      <c r="O190" s="468"/>
      <c r="P190" s="468"/>
      <c r="Q190" s="491"/>
      <c r="R190" s="469"/>
    </row>
    <row r="191" spans="1:18" ht="14.4" customHeight="1" x14ac:dyDescent="0.3">
      <c r="A191" s="463"/>
      <c r="B191" s="464" t="s">
        <v>1707</v>
      </c>
      <c r="C191" s="464" t="s">
        <v>1701</v>
      </c>
      <c r="D191" s="464" t="s">
        <v>1778</v>
      </c>
      <c r="E191" s="464" t="s">
        <v>1825</v>
      </c>
      <c r="F191" s="464" t="s">
        <v>1826</v>
      </c>
      <c r="G191" s="468">
        <v>751</v>
      </c>
      <c r="H191" s="468">
        <v>66755.56</v>
      </c>
      <c r="I191" s="464">
        <v>0.91085498622574501</v>
      </c>
      <c r="J191" s="464">
        <v>88.8888948069241</v>
      </c>
      <c r="K191" s="468">
        <v>776</v>
      </c>
      <c r="L191" s="468">
        <v>73288.899999999994</v>
      </c>
      <c r="M191" s="464">
        <v>1</v>
      </c>
      <c r="N191" s="464">
        <v>94.444458762886597</v>
      </c>
      <c r="O191" s="468">
        <v>959</v>
      </c>
      <c r="P191" s="468">
        <v>90572.23</v>
      </c>
      <c r="Q191" s="491">
        <v>1.2358246610332533</v>
      </c>
      <c r="R191" s="469">
        <v>94.444452554744515</v>
      </c>
    </row>
    <row r="192" spans="1:18" ht="14.4" customHeight="1" x14ac:dyDescent="0.3">
      <c r="A192" s="463"/>
      <c r="B192" s="464" t="s">
        <v>1707</v>
      </c>
      <c r="C192" s="464" t="s">
        <v>1701</v>
      </c>
      <c r="D192" s="464" t="s">
        <v>1778</v>
      </c>
      <c r="E192" s="464" t="s">
        <v>1827</v>
      </c>
      <c r="F192" s="464" t="s">
        <v>1828</v>
      </c>
      <c r="G192" s="468"/>
      <c r="H192" s="468"/>
      <c r="I192" s="464"/>
      <c r="J192" s="464"/>
      <c r="K192" s="468">
        <v>2</v>
      </c>
      <c r="L192" s="468">
        <v>86.67</v>
      </c>
      <c r="M192" s="464">
        <v>1</v>
      </c>
      <c r="N192" s="464">
        <v>43.335000000000001</v>
      </c>
      <c r="O192" s="468"/>
      <c r="P192" s="468"/>
      <c r="Q192" s="491"/>
      <c r="R192" s="469"/>
    </row>
    <row r="193" spans="1:18" ht="14.4" customHeight="1" x14ac:dyDescent="0.3">
      <c r="A193" s="463"/>
      <c r="B193" s="464" t="s">
        <v>1707</v>
      </c>
      <c r="C193" s="464" t="s">
        <v>1701</v>
      </c>
      <c r="D193" s="464" t="s">
        <v>1778</v>
      </c>
      <c r="E193" s="464" t="s">
        <v>1829</v>
      </c>
      <c r="F193" s="464" t="s">
        <v>1830</v>
      </c>
      <c r="G193" s="468">
        <v>770</v>
      </c>
      <c r="H193" s="468">
        <v>74433.33</v>
      </c>
      <c r="I193" s="464">
        <v>0.96009954250588325</v>
      </c>
      <c r="J193" s="464">
        <v>96.666662337662345</v>
      </c>
      <c r="K193" s="468">
        <v>802</v>
      </c>
      <c r="L193" s="468">
        <v>77526.679999999993</v>
      </c>
      <c r="M193" s="464">
        <v>1</v>
      </c>
      <c r="N193" s="464">
        <v>96.666683291770568</v>
      </c>
      <c r="O193" s="468">
        <v>812</v>
      </c>
      <c r="P193" s="468">
        <v>78493.320000000007</v>
      </c>
      <c r="Q193" s="491">
        <v>1.0124684818181304</v>
      </c>
      <c r="R193" s="469">
        <v>96.666650246305423</v>
      </c>
    </row>
    <row r="194" spans="1:18" ht="14.4" customHeight="1" x14ac:dyDescent="0.3">
      <c r="A194" s="463"/>
      <c r="B194" s="464" t="s">
        <v>1707</v>
      </c>
      <c r="C194" s="464" t="s">
        <v>1701</v>
      </c>
      <c r="D194" s="464" t="s">
        <v>1778</v>
      </c>
      <c r="E194" s="464" t="s">
        <v>1833</v>
      </c>
      <c r="F194" s="464" t="s">
        <v>1834</v>
      </c>
      <c r="G194" s="468">
        <v>788</v>
      </c>
      <c r="H194" s="468">
        <v>110320</v>
      </c>
      <c r="I194" s="464">
        <v>0.47727272039004498</v>
      </c>
      <c r="J194" s="464">
        <v>140</v>
      </c>
      <c r="K194" s="468">
        <v>1182</v>
      </c>
      <c r="L194" s="468">
        <v>231146.67</v>
      </c>
      <c r="M194" s="464">
        <v>1</v>
      </c>
      <c r="N194" s="464">
        <v>195.55555837563452</v>
      </c>
      <c r="O194" s="468">
        <v>892</v>
      </c>
      <c r="P194" s="468">
        <v>174435.56</v>
      </c>
      <c r="Q194" s="491">
        <v>0.75465313863271311</v>
      </c>
      <c r="R194" s="469">
        <v>195.55556053811659</v>
      </c>
    </row>
    <row r="195" spans="1:18" ht="14.4" customHeight="1" x14ac:dyDescent="0.3">
      <c r="A195" s="463"/>
      <c r="B195" s="464" t="s">
        <v>1707</v>
      </c>
      <c r="C195" s="464" t="s">
        <v>1701</v>
      </c>
      <c r="D195" s="464" t="s">
        <v>1778</v>
      </c>
      <c r="E195" s="464" t="s">
        <v>1859</v>
      </c>
      <c r="F195" s="464" t="s">
        <v>1860</v>
      </c>
      <c r="G195" s="468">
        <v>987</v>
      </c>
      <c r="H195" s="468">
        <v>74573.34</v>
      </c>
      <c r="I195" s="464">
        <v>0.81502895480087056</v>
      </c>
      <c r="J195" s="464">
        <v>75.555562310030396</v>
      </c>
      <c r="K195" s="468">
        <v>1211</v>
      </c>
      <c r="L195" s="468">
        <v>91497.78</v>
      </c>
      <c r="M195" s="464">
        <v>1</v>
      </c>
      <c r="N195" s="464">
        <v>75.555557390586287</v>
      </c>
      <c r="O195" s="468">
        <v>1271</v>
      </c>
      <c r="P195" s="468">
        <v>96031.11</v>
      </c>
      <c r="Q195" s="491">
        <v>1.0495457922585663</v>
      </c>
      <c r="R195" s="469">
        <v>75.555554681353271</v>
      </c>
    </row>
    <row r="196" spans="1:18" ht="14.4" customHeight="1" x14ac:dyDescent="0.3">
      <c r="A196" s="463"/>
      <c r="B196" s="464" t="s">
        <v>1707</v>
      </c>
      <c r="C196" s="464" t="s">
        <v>1701</v>
      </c>
      <c r="D196" s="464" t="s">
        <v>1778</v>
      </c>
      <c r="E196" s="464" t="s">
        <v>1873</v>
      </c>
      <c r="F196" s="464" t="s">
        <v>1874</v>
      </c>
      <c r="G196" s="468">
        <v>76</v>
      </c>
      <c r="H196" s="468">
        <v>97533.33</v>
      </c>
      <c r="I196" s="464">
        <v>1.101449237718803</v>
      </c>
      <c r="J196" s="464">
        <v>1283.3332894736843</v>
      </c>
      <c r="K196" s="468">
        <v>69</v>
      </c>
      <c r="L196" s="468">
        <v>88550</v>
      </c>
      <c r="M196" s="464">
        <v>1</v>
      </c>
      <c r="N196" s="464">
        <v>1283.3333333333333</v>
      </c>
      <c r="O196" s="468">
        <v>99</v>
      </c>
      <c r="P196" s="468">
        <v>127050.01</v>
      </c>
      <c r="Q196" s="491">
        <v>1.4347827216261999</v>
      </c>
      <c r="R196" s="469">
        <v>1283.3334343434342</v>
      </c>
    </row>
    <row r="197" spans="1:18" ht="14.4" customHeight="1" x14ac:dyDescent="0.3">
      <c r="A197" s="463"/>
      <c r="B197" s="464" t="s">
        <v>1707</v>
      </c>
      <c r="C197" s="464" t="s">
        <v>1701</v>
      </c>
      <c r="D197" s="464" t="s">
        <v>1778</v>
      </c>
      <c r="E197" s="464" t="s">
        <v>1875</v>
      </c>
      <c r="F197" s="464" t="s">
        <v>1876</v>
      </c>
      <c r="G197" s="468"/>
      <c r="H197" s="468"/>
      <c r="I197" s="464"/>
      <c r="J197" s="464"/>
      <c r="K197" s="468">
        <v>3</v>
      </c>
      <c r="L197" s="468">
        <v>1400.01</v>
      </c>
      <c r="M197" s="464">
        <v>1</v>
      </c>
      <c r="N197" s="464">
        <v>466.67</v>
      </c>
      <c r="O197" s="468">
        <v>4</v>
      </c>
      <c r="P197" s="468">
        <v>1866.66</v>
      </c>
      <c r="Q197" s="491">
        <v>1.3333190477210877</v>
      </c>
      <c r="R197" s="469">
        <v>466.66500000000002</v>
      </c>
    </row>
    <row r="198" spans="1:18" ht="14.4" customHeight="1" x14ac:dyDescent="0.3">
      <c r="A198" s="463"/>
      <c r="B198" s="464" t="s">
        <v>1707</v>
      </c>
      <c r="C198" s="464" t="s">
        <v>1701</v>
      </c>
      <c r="D198" s="464" t="s">
        <v>1778</v>
      </c>
      <c r="E198" s="464" t="s">
        <v>1835</v>
      </c>
      <c r="F198" s="464" t="s">
        <v>1836</v>
      </c>
      <c r="G198" s="468">
        <v>2</v>
      </c>
      <c r="H198" s="468">
        <v>233.34</v>
      </c>
      <c r="I198" s="464">
        <v>0.50001071420918419</v>
      </c>
      <c r="J198" s="464">
        <v>116.67</v>
      </c>
      <c r="K198" s="468">
        <v>4</v>
      </c>
      <c r="L198" s="468">
        <v>466.67</v>
      </c>
      <c r="M198" s="464">
        <v>1</v>
      </c>
      <c r="N198" s="464">
        <v>116.6675</v>
      </c>
      <c r="O198" s="468">
        <v>4</v>
      </c>
      <c r="P198" s="468">
        <v>466.67</v>
      </c>
      <c r="Q198" s="491">
        <v>1</v>
      </c>
      <c r="R198" s="469">
        <v>116.6675</v>
      </c>
    </row>
    <row r="199" spans="1:18" ht="14.4" customHeight="1" x14ac:dyDescent="0.3">
      <c r="A199" s="463"/>
      <c r="B199" s="464" t="s">
        <v>1707</v>
      </c>
      <c r="C199" s="464" t="s">
        <v>1701</v>
      </c>
      <c r="D199" s="464" t="s">
        <v>1778</v>
      </c>
      <c r="E199" s="464" t="s">
        <v>1877</v>
      </c>
      <c r="F199" s="464" t="s">
        <v>1878</v>
      </c>
      <c r="G199" s="468"/>
      <c r="H199" s="468"/>
      <c r="I199" s="464"/>
      <c r="J199" s="464"/>
      <c r="K199" s="468">
        <v>1</v>
      </c>
      <c r="L199" s="468">
        <v>466.67</v>
      </c>
      <c r="M199" s="464">
        <v>1</v>
      </c>
      <c r="N199" s="464">
        <v>466.67</v>
      </c>
      <c r="O199" s="468">
        <v>2</v>
      </c>
      <c r="P199" s="468">
        <v>933.34</v>
      </c>
      <c r="Q199" s="491">
        <v>2</v>
      </c>
      <c r="R199" s="469">
        <v>466.67</v>
      </c>
    </row>
    <row r="200" spans="1:18" ht="14.4" customHeight="1" x14ac:dyDescent="0.3">
      <c r="A200" s="463"/>
      <c r="B200" s="464" t="s">
        <v>1707</v>
      </c>
      <c r="C200" s="464" t="s">
        <v>1701</v>
      </c>
      <c r="D200" s="464" t="s">
        <v>1778</v>
      </c>
      <c r="E200" s="464" t="s">
        <v>1839</v>
      </c>
      <c r="F200" s="464" t="s">
        <v>1840</v>
      </c>
      <c r="G200" s="468">
        <v>2</v>
      </c>
      <c r="H200" s="468">
        <v>655.56</v>
      </c>
      <c r="I200" s="464">
        <v>0.95163163395656714</v>
      </c>
      <c r="J200" s="464">
        <v>327.78</v>
      </c>
      <c r="K200" s="468">
        <v>2</v>
      </c>
      <c r="L200" s="468">
        <v>688.88</v>
      </c>
      <c r="M200" s="464">
        <v>1</v>
      </c>
      <c r="N200" s="464">
        <v>344.44</v>
      </c>
      <c r="O200" s="468">
        <v>4</v>
      </c>
      <c r="P200" s="468">
        <v>1377.78</v>
      </c>
      <c r="Q200" s="491">
        <v>2.0000290326326793</v>
      </c>
      <c r="R200" s="469">
        <v>344.44499999999999</v>
      </c>
    </row>
    <row r="201" spans="1:18" ht="14.4" customHeight="1" x14ac:dyDescent="0.3">
      <c r="A201" s="463"/>
      <c r="B201" s="464" t="s">
        <v>1707</v>
      </c>
      <c r="C201" s="464" t="s">
        <v>1701</v>
      </c>
      <c r="D201" s="464" t="s">
        <v>1778</v>
      </c>
      <c r="E201" s="464" t="s">
        <v>1879</v>
      </c>
      <c r="F201" s="464" t="s">
        <v>1880</v>
      </c>
      <c r="G201" s="468"/>
      <c r="H201" s="468"/>
      <c r="I201" s="464"/>
      <c r="J201" s="464"/>
      <c r="K201" s="468">
        <v>1</v>
      </c>
      <c r="L201" s="468">
        <v>466.67</v>
      </c>
      <c r="M201" s="464">
        <v>1</v>
      </c>
      <c r="N201" s="464">
        <v>466.67</v>
      </c>
      <c r="O201" s="468"/>
      <c r="P201" s="468"/>
      <c r="Q201" s="491"/>
      <c r="R201" s="469"/>
    </row>
    <row r="202" spans="1:18" ht="14.4" customHeight="1" x14ac:dyDescent="0.3">
      <c r="A202" s="463"/>
      <c r="B202" s="464" t="s">
        <v>1707</v>
      </c>
      <c r="C202" s="464" t="s">
        <v>1701</v>
      </c>
      <c r="D202" s="464" t="s">
        <v>1778</v>
      </c>
      <c r="E202" s="464" t="s">
        <v>1841</v>
      </c>
      <c r="F202" s="464" t="s">
        <v>1842</v>
      </c>
      <c r="G202" s="468">
        <v>7</v>
      </c>
      <c r="H202" s="468">
        <v>2045.5500000000002</v>
      </c>
      <c r="I202" s="464">
        <v>0.77777566539923959</v>
      </c>
      <c r="J202" s="464">
        <v>292.22142857142859</v>
      </c>
      <c r="K202" s="468">
        <v>9</v>
      </c>
      <c r="L202" s="468">
        <v>2630</v>
      </c>
      <c r="M202" s="464">
        <v>1</v>
      </c>
      <c r="N202" s="464">
        <v>292.22222222222223</v>
      </c>
      <c r="O202" s="468">
        <v>12</v>
      </c>
      <c r="P202" s="468">
        <v>3506.6600000000003</v>
      </c>
      <c r="Q202" s="491">
        <v>1.3333307984790876</v>
      </c>
      <c r="R202" s="469">
        <v>292.22166666666669</v>
      </c>
    </row>
    <row r="203" spans="1:18" ht="14.4" customHeight="1" x14ac:dyDescent="0.3">
      <c r="A203" s="463"/>
      <c r="B203" s="464" t="s">
        <v>1707</v>
      </c>
      <c r="C203" s="464" t="s">
        <v>1701</v>
      </c>
      <c r="D203" s="464" t="s">
        <v>1778</v>
      </c>
      <c r="E203" s="464" t="s">
        <v>1845</v>
      </c>
      <c r="F203" s="464" t="s">
        <v>1846</v>
      </c>
      <c r="G203" s="468">
        <v>20</v>
      </c>
      <c r="H203" s="468">
        <v>2333.33</v>
      </c>
      <c r="I203" s="464">
        <v>0.42553078962821927</v>
      </c>
      <c r="J203" s="464">
        <v>116.6665</v>
      </c>
      <c r="K203" s="468">
        <v>47</v>
      </c>
      <c r="L203" s="468">
        <v>5483.34</v>
      </c>
      <c r="M203" s="464">
        <v>1</v>
      </c>
      <c r="N203" s="464">
        <v>116.6668085106383</v>
      </c>
      <c r="O203" s="468">
        <v>28</v>
      </c>
      <c r="P203" s="468">
        <v>3266.66</v>
      </c>
      <c r="Q203" s="491">
        <v>0.59574274073830913</v>
      </c>
      <c r="R203" s="469">
        <v>116.66642857142857</v>
      </c>
    </row>
    <row r="204" spans="1:18" ht="14.4" customHeight="1" x14ac:dyDescent="0.3">
      <c r="A204" s="463"/>
      <c r="B204" s="464" t="s">
        <v>1707</v>
      </c>
      <c r="C204" s="464" t="s">
        <v>1701</v>
      </c>
      <c r="D204" s="464" t="s">
        <v>1778</v>
      </c>
      <c r="E204" s="464" t="s">
        <v>1881</v>
      </c>
      <c r="F204" s="464" t="s">
        <v>1882</v>
      </c>
      <c r="G204" s="468">
        <v>0</v>
      </c>
      <c r="H204" s="468">
        <v>0</v>
      </c>
      <c r="I204" s="464"/>
      <c r="J204" s="464"/>
      <c r="K204" s="468"/>
      <c r="L204" s="468"/>
      <c r="M204" s="464"/>
      <c r="N204" s="464"/>
      <c r="O204" s="468"/>
      <c r="P204" s="468"/>
      <c r="Q204" s="491"/>
      <c r="R204" s="469"/>
    </row>
    <row r="205" spans="1:18" ht="14.4" customHeight="1" x14ac:dyDescent="0.3">
      <c r="A205" s="463"/>
      <c r="B205" s="464" t="s">
        <v>1707</v>
      </c>
      <c r="C205" s="464" t="s">
        <v>1701</v>
      </c>
      <c r="D205" s="464" t="s">
        <v>1778</v>
      </c>
      <c r="E205" s="464" t="s">
        <v>1847</v>
      </c>
      <c r="F205" s="464" t="s">
        <v>1848</v>
      </c>
      <c r="G205" s="468">
        <v>1</v>
      </c>
      <c r="H205" s="468">
        <v>358.89</v>
      </c>
      <c r="I205" s="464">
        <v>0.25</v>
      </c>
      <c r="J205" s="464">
        <v>358.89</v>
      </c>
      <c r="K205" s="468">
        <v>4</v>
      </c>
      <c r="L205" s="468">
        <v>1435.56</v>
      </c>
      <c r="M205" s="464">
        <v>1</v>
      </c>
      <c r="N205" s="464">
        <v>358.89</v>
      </c>
      <c r="O205" s="468">
        <v>5</v>
      </c>
      <c r="P205" s="468">
        <v>1794.45</v>
      </c>
      <c r="Q205" s="491">
        <v>1.25</v>
      </c>
      <c r="R205" s="469">
        <v>358.89</v>
      </c>
    </row>
    <row r="206" spans="1:18" ht="14.4" customHeight="1" x14ac:dyDescent="0.3">
      <c r="A206" s="463"/>
      <c r="B206" s="464" t="s">
        <v>1707</v>
      </c>
      <c r="C206" s="464" t="s">
        <v>1702</v>
      </c>
      <c r="D206" s="464" t="s">
        <v>1778</v>
      </c>
      <c r="E206" s="464" t="s">
        <v>1779</v>
      </c>
      <c r="F206" s="464" t="s">
        <v>1780</v>
      </c>
      <c r="G206" s="468">
        <v>1</v>
      </c>
      <c r="H206" s="468">
        <v>442.22</v>
      </c>
      <c r="I206" s="464"/>
      <c r="J206" s="464">
        <v>442.22</v>
      </c>
      <c r="K206" s="468"/>
      <c r="L206" s="468"/>
      <c r="M206" s="464"/>
      <c r="N206" s="464"/>
      <c r="O206" s="468"/>
      <c r="P206" s="468"/>
      <c r="Q206" s="491"/>
      <c r="R206" s="469"/>
    </row>
    <row r="207" spans="1:18" ht="14.4" customHeight="1" x14ac:dyDescent="0.3">
      <c r="A207" s="463"/>
      <c r="B207" s="464" t="s">
        <v>1707</v>
      </c>
      <c r="C207" s="464" t="s">
        <v>1702</v>
      </c>
      <c r="D207" s="464" t="s">
        <v>1778</v>
      </c>
      <c r="E207" s="464" t="s">
        <v>1849</v>
      </c>
      <c r="F207" s="464" t="s">
        <v>1850</v>
      </c>
      <c r="G207" s="468"/>
      <c r="H207" s="468"/>
      <c r="I207" s="464"/>
      <c r="J207" s="464"/>
      <c r="K207" s="468"/>
      <c r="L207" s="468"/>
      <c r="M207" s="464"/>
      <c r="N207" s="464"/>
      <c r="O207" s="468">
        <v>2</v>
      </c>
      <c r="P207" s="468">
        <v>211.11</v>
      </c>
      <c r="Q207" s="491"/>
      <c r="R207" s="469">
        <v>105.55500000000001</v>
      </c>
    </row>
    <row r="208" spans="1:18" ht="14.4" customHeight="1" x14ac:dyDescent="0.3">
      <c r="A208" s="463"/>
      <c r="B208" s="464" t="s">
        <v>1707</v>
      </c>
      <c r="C208" s="464" t="s">
        <v>1702</v>
      </c>
      <c r="D208" s="464" t="s">
        <v>1778</v>
      </c>
      <c r="E208" s="464" t="s">
        <v>1784</v>
      </c>
      <c r="F208" s="464" t="s">
        <v>1785</v>
      </c>
      <c r="G208" s="468">
        <v>186</v>
      </c>
      <c r="H208" s="468">
        <v>14466.650000000001</v>
      </c>
      <c r="I208" s="464">
        <v>0.51955255699162917</v>
      </c>
      <c r="J208" s="464">
        <v>77.777688172043014</v>
      </c>
      <c r="K208" s="468">
        <v>358</v>
      </c>
      <c r="L208" s="468">
        <v>27844.440000000002</v>
      </c>
      <c r="M208" s="464">
        <v>1</v>
      </c>
      <c r="N208" s="464">
        <v>77.777765363128495</v>
      </c>
      <c r="O208" s="468">
        <v>637</v>
      </c>
      <c r="P208" s="468">
        <v>49544.430000000008</v>
      </c>
      <c r="Q208" s="491">
        <v>1.7793293741946328</v>
      </c>
      <c r="R208" s="469">
        <v>77.777755102040828</v>
      </c>
    </row>
    <row r="209" spans="1:18" ht="14.4" customHeight="1" x14ac:dyDescent="0.3">
      <c r="A209" s="463"/>
      <c r="B209" s="464" t="s">
        <v>1707</v>
      </c>
      <c r="C209" s="464" t="s">
        <v>1702</v>
      </c>
      <c r="D209" s="464" t="s">
        <v>1778</v>
      </c>
      <c r="E209" s="464" t="s">
        <v>1786</v>
      </c>
      <c r="F209" s="464" t="s">
        <v>1787</v>
      </c>
      <c r="G209" s="468">
        <v>6</v>
      </c>
      <c r="H209" s="468">
        <v>1500</v>
      </c>
      <c r="I209" s="464">
        <v>0.75</v>
      </c>
      <c r="J209" s="464">
        <v>250</v>
      </c>
      <c r="K209" s="468">
        <v>8</v>
      </c>
      <c r="L209" s="468">
        <v>2000</v>
      </c>
      <c r="M209" s="464">
        <v>1</v>
      </c>
      <c r="N209" s="464">
        <v>250</v>
      </c>
      <c r="O209" s="468">
        <v>15</v>
      </c>
      <c r="P209" s="468">
        <v>3750</v>
      </c>
      <c r="Q209" s="491">
        <v>1.875</v>
      </c>
      <c r="R209" s="469">
        <v>250</v>
      </c>
    </row>
    <row r="210" spans="1:18" ht="14.4" customHeight="1" x14ac:dyDescent="0.3">
      <c r="A210" s="463"/>
      <c r="B210" s="464" t="s">
        <v>1707</v>
      </c>
      <c r="C210" s="464" t="s">
        <v>1702</v>
      </c>
      <c r="D210" s="464" t="s">
        <v>1778</v>
      </c>
      <c r="E210" s="464" t="s">
        <v>1788</v>
      </c>
      <c r="F210" s="464" t="s">
        <v>1789</v>
      </c>
      <c r="G210" s="468"/>
      <c r="H210" s="468"/>
      <c r="I210" s="464"/>
      <c r="J210" s="464"/>
      <c r="K210" s="468">
        <v>3</v>
      </c>
      <c r="L210" s="468">
        <v>900</v>
      </c>
      <c r="M210" s="464">
        <v>1</v>
      </c>
      <c r="N210" s="464">
        <v>300</v>
      </c>
      <c r="O210" s="468"/>
      <c r="P210" s="468"/>
      <c r="Q210" s="491"/>
      <c r="R210" s="469"/>
    </row>
    <row r="211" spans="1:18" ht="14.4" customHeight="1" x14ac:dyDescent="0.3">
      <c r="A211" s="463"/>
      <c r="B211" s="464" t="s">
        <v>1707</v>
      </c>
      <c r="C211" s="464" t="s">
        <v>1702</v>
      </c>
      <c r="D211" s="464" t="s">
        <v>1778</v>
      </c>
      <c r="E211" s="464" t="s">
        <v>1790</v>
      </c>
      <c r="F211" s="464" t="s">
        <v>1791</v>
      </c>
      <c r="G211" s="468">
        <v>243</v>
      </c>
      <c r="H211" s="468">
        <v>26999.999999999996</v>
      </c>
      <c r="I211" s="464">
        <v>0.73938833962680595</v>
      </c>
      <c r="J211" s="464">
        <v>111.1111111111111</v>
      </c>
      <c r="K211" s="468">
        <v>313</v>
      </c>
      <c r="L211" s="468">
        <v>36516.67</v>
      </c>
      <c r="M211" s="464">
        <v>1</v>
      </c>
      <c r="N211" s="464">
        <v>116.66667731629393</v>
      </c>
      <c r="O211" s="468">
        <v>458</v>
      </c>
      <c r="P211" s="468">
        <v>53433.320000000007</v>
      </c>
      <c r="Q211" s="491">
        <v>1.4632582872425117</v>
      </c>
      <c r="R211" s="469">
        <v>116.66663755458517</v>
      </c>
    </row>
    <row r="212" spans="1:18" ht="14.4" customHeight="1" x14ac:dyDescent="0.3">
      <c r="A212" s="463"/>
      <c r="B212" s="464" t="s">
        <v>1707</v>
      </c>
      <c r="C212" s="464" t="s">
        <v>1702</v>
      </c>
      <c r="D212" s="464" t="s">
        <v>1778</v>
      </c>
      <c r="E212" s="464" t="s">
        <v>1792</v>
      </c>
      <c r="F212" s="464" t="s">
        <v>1793</v>
      </c>
      <c r="G212" s="468">
        <v>21</v>
      </c>
      <c r="H212" s="468">
        <v>5646.67</v>
      </c>
      <c r="I212" s="464">
        <v>0.50870900900900906</v>
      </c>
      <c r="J212" s="464">
        <v>268.88904761904763</v>
      </c>
      <c r="K212" s="468">
        <v>37</v>
      </c>
      <c r="L212" s="468">
        <v>11100</v>
      </c>
      <c r="M212" s="464">
        <v>1</v>
      </c>
      <c r="N212" s="464">
        <v>300</v>
      </c>
      <c r="O212" s="468">
        <v>52</v>
      </c>
      <c r="P212" s="468">
        <v>15600</v>
      </c>
      <c r="Q212" s="491">
        <v>1.4054054054054055</v>
      </c>
      <c r="R212" s="469">
        <v>300</v>
      </c>
    </row>
    <row r="213" spans="1:18" ht="14.4" customHeight="1" x14ac:dyDescent="0.3">
      <c r="A213" s="463"/>
      <c r="B213" s="464" t="s">
        <v>1707</v>
      </c>
      <c r="C213" s="464" t="s">
        <v>1702</v>
      </c>
      <c r="D213" s="464" t="s">
        <v>1778</v>
      </c>
      <c r="E213" s="464" t="s">
        <v>1794</v>
      </c>
      <c r="F213" s="464" t="s">
        <v>1795</v>
      </c>
      <c r="G213" s="468">
        <v>10</v>
      </c>
      <c r="H213" s="468">
        <v>2944.44</v>
      </c>
      <c r="I213" s="464">
        <v>0.55555576519955696</v>
      </c>
      <c r="J213" s="464">
        <v>294.44400000000002</v>
      </c>
      <c r="K213" s="468">
        <v>18</v>
      </c>
      <c r="L213" s="468">
        <v>5299.99</v>
      </c>
      <c r="M213" s="464">
        <v>1</v>
      </c>
      <c r="N213" s="464">
        <v>294.44388888888886</v>
      </c>
      <c r="O213" s="468">
        <v>3</v>
      </c>
      <c r="P213" s="468">
        <v>883.33</v>
      </c>
      <c r="Q213" s="491">
        <v>0.16666635220066453</v>
      </c>
      <c r="R213" s="469">
        <v>294.44333333333333</v>
      </c>
    </row>
    <row r="214" spans="1:18" ht="14.4" customHeight="1" x14ac:dyDescent="0.3">
      <c r="A214" s="463"/>
      <c r="B214" s="464" t="s">
        <v>1707</v>
      </c>
      <c r="C214" s="464" t="s">
        <v>1702</v>
      </c>
      <c r="D214" s="464" t="s">
        <v>1778</v>
      </c>
      <c r="E214" s="464" t="s">
        <v>1883</v>
      </c>
      <c r="F214" s="464" t="s">
        <v>1884</v>
      </c>
      <c r="G214" s="468">
        <v>3026</v>
      </c>
      <c r="H214" s="468">
        <v>2353555.5500000003</v>
      </c>
      <c r="I214" s="464">
        <v>1.8725247612979121</v>
      </c>
      <c r="J214" s="464">
        <v>777.77777594183749</v>
      </c>
      <c r="K214" s="468">
        <v>1616</v>
      </c>
      <c r="L214" s="468">
        <v>1256888.8800000001</v>
      </c>
      <c r="M214" s="464">
        <v>1</v>
      </c>
      <c r="N214" s="464">
        <v>777.77777227722777</v>
      </c>
      <c r="O214" s="468">
        <v>1315</v>
      </c>
      <c r="P214" s="468">
        <v>1022777.78</v>
      </c>
      <c r="Q214" s="491">
        <v>0.8137376312852731</v>
      </c>
      <c r="R214" s="469">
        <v>777.7777794676806</v>
      </c>
    </row>
    <row r="215" spans="1:18" ht="14.4" customHeight="1" x14ac:dyDescent="0.3">
      <c r="A215" s="463"/>
      <c r="B215" s="464" t="s">
        <v>1707</v>
      </c>
      <c r="C215" s="464" t="s">
        <v>1702</v>
      </c>
      <c r="D215" s="464" t="s">
        <v>1778</v>
      </c>
      <c r="E215" s="464" t="s">
        <v>1868</v>
      </c>
      <c r="F215" s="464" t="s">
        <v>1869</v>
      </c>
      <c r="G215" s="468">
        <v>2472</v>
      </c>
      <c r="H215" s="468">
        <v>230720</v>
      </c>
      <c r="I215" s="464">
        <v>0.72175181729143056</v>
      </c>
      <c r="J215" s="464">
        <v>93.333333333333329</v>
      </c>
      <c r="K215" s="468">
        <v>3425</v>
      </c>
      <c r="L215" s="468">
        <v>319666.67</v>
      </c>
      <c r="M215" s="464">
        <v>1</v>
      </c>
      <c r="N215" s="464">
        <v>93.333334306569341</v>
      </c>
      <c r="O215" s="468">
        <v>4144</v>
      </c>
      <c r="P215" s="468">
        <v>386773.33</v>
      </c>
      <c r="Q215" s="491">
        <v>1.2099269842551932</v>
      </c>
      <c r="R215" s="469">
        <v>93.333332528957527</v>
      </c>
    </row>
    <row r="216" spans="1:18" ht="14.4" customHeight="1" x14ac:dyDescent="0.3">
      <c r="A216" s="463"/>
      <c r="B216" s="464" t="s">
        <v>1707</v>
      </c>
      <c r="C216" s="464" t="s">
        <v>1702</v>
      </c>
      <c r="D216" s="464" t="s">
        <v>1778</v>
      </c>
      <c r="E216" s="464" t="s">
        <v>1885</v>
      </c>
      <c r="F216" s="464" t="s">
        <v>1886</v>
      </c>
      <c r="G216" s="468">
        <v>53</v>
      </c>
      <c r="H216" s="468">
        <v>35333.33</v>
      </c>
      <c r="I216" s="464">
        <v>0.77941174848615802</v>
      </c>
      <c r="J216" s="464">
        <v>666.66660377358494</v>
      </c>
      <c r="K216" s="468">
        <v>68</v>
      </c>
      <c r="L216" s="468">
        <v>45333.33</v>
      </c>
      <c r="M216" s="464">
        <v>1</v>
      </c>
      <c r="N216" s="464">
        <v>666.66661764705884</v>
      </c>
      <c r="O216" s="468">
        <v>86</v>
      </c>
      <c r="P216" s="468">
        <v>57333.320000000007</v>
      </c>
      <c r="Q216" s="491">
        <v>1.264705681228359</v>
      </c>
      <c r="R216" s="469">
        <v>666.66651162790708</v>
      </c>
    </row>
    <row r="217" spans="1:18" ht="14.4" customHeight="1" x14ac:dyDescent="0.3">
      <c r="A217" s="463"/>
      <c r="B217" s="464" t="s">
        <v>1707</v>
      </c>
      <c r="C217" s="464" t="s">
        <v>1702</v>
      </c>
      <c r="D217" s="464" t="s">
        <v>1778</v>
      </c>
      <c r="E217" s="464" t="s">
        <v>1887</v>
      </c>
      <c r="F217" s="464" t="s">
        <v>1888</v>
      </c>
      <c r="G217" s="468">
        <v>255</v>
      </c>
      <c r="H217" s="468">
        <v>198333.33000000002</v>
      </c>
      <c r="I217" s="464">
        <v>1.0537190029955021</v>
      </c>
      <c r="J217" s="464">
        <v>777.77776470588242</v>
      </c>
      <c r="K217" s="468">
        <v>242</v>
      </c>
      <c r="L217" s="468">
        <v>188222.21999999997</v>
      </c>
      <c r="M217" s="464">
        <v>1</v>
      </c>
      <c r="N217" s="464">
        <v>777.77776859504115</v>
      </c>
      <c r="O217" s="468">
        <v>236</v>
      </c>
      <c r="P217" s="468">
        <v>183555.55</v>
      </c>
      <c r="Q217" s="491">
        <v>0.97520659356796457</v>
      </c>
      <c r="R217" s="469">
        <v>777.77775423728804</v>
      </c>
    </row>
    <row r="218" spans="1:18" ht="14.4" customHeight="1" x14ac:dyDescent="0.3">
      <c r="A218" s="463"/>
      <c r="B218" s="464" t="s">
        <v>1707</v>
      </c>
      <c r="C218" s="464" t="s">
        <v>1702</v>
      </c>
      <c r="D218" s="464" t="s">
        <v>1778</v>
      </c>
      <c r="E218" s="464" t="s">
        <v>1889</v>
      </c>
      <c r="F218" s="464" t="s">
        <v>1890</v>
      </c>
      <c r="G218" s="468">
        <v>160</v>
      </c>
      <c r="H218" s="468">
        <v>53333.33</v>
      </c>
      <c r="I218" s="464">
        <v>1.2598425401450819</v>
      </c>
      <c r="J218" s="464">
        <v>333.33331250000003</v>
      </c>
      <c r="K218" s="468">
        <v>127</v>
      </c>
      <c r="L218" s="468">
        <v>42333.33</v>
      </c>
      <c r="M218" s="464">
        <v>1</v>
      </c>
      <c r="N218" s="464">
        <v>333.33330708661418</v>
      </c>
      <c r="O218" s="468">
        <v>147</v>
      </c>
      <c r="P218" s="468">
        <v>49000.009999999995</v>
      </c>
      <c r="Q218" s="491">
        <v>1.1574806423213102</v>
      </c>
      <c r="R218" s="469">
        <v>333.3334013605442</v>
      </c>
    </row>
    <row r="219" spans="1:18" ht="14.4" customHeight="1" x14ac:dyDescent="0.3">
      <c r="A219" s="463"/>
      <c r="B219" s="464" t="s">
        <v>1707</v>
      </c>
      <c r="C219" s="464" t="s">
        <v>1702</v>
      </c>
      <c r="D219" s="464" t="s">
        <v>1778</v>
      </c>
      <c r="E219" s="464" t="s">
        <v>1798</v>
      </c>
      <c r="F219" s="464" t="s">
        <v>1783</v>
      </c>
      <c r="G219" s="468">
        <v>2</v>
      </c>
      <c r="H219" s="468">
        <v>746.67</v>
      </c>
      <c r="I219" s="464">
        <v>0.3333348214285714</v>
      </c>
      <c r="J219" s="464">
        <v>373.33499999999998</v>
      </c>
      <c r="K219" s="468">
        <v>6</v>
      </c>
      <c r="L219" s="468">
        <v>2240</v>
      </c>
      <c r="M219" s="464">
        <v>1</v>
      </c>
      <c r="N219" s="464">
        <v>373.33333333333331</v>
      </c>
      <c r="O219" s="468">
        <v>14</v>
      </c>
      <c r="P219" s="468">
        <v>5848.89</v>
      </c>
      <c r="Q219" s="491">
        <v>2.6111116071428575</v>
      </c>
      <c r="R219" s="469">
        <v>417.77785714285716</v>
      </c>
    </row>
    <row r="220" spans="1:18" ht="14.4" customHeight="1" x14ac:dyDescent="0.3">
      <c r="A220" s="463"/>
      <c r="B220" s="464" t="s">
        <v>1707</v>
      </c>
      <c r="C220" s="464" t="s">
        <v>1702</v>
      </c>
      <c r="D220" s="464" t="s">
        <v>1778</v>
      </c>
      <c r="E220" s="464" t="s">
        <v>1799</v>
      </c>
      <c r="F220" s="464" t="s">
        <v>1800</v>
      </c>
      <c r="G220" s="468">
        <v>61</v>
      </c>
      <c r="H220" s="468">
        <v>11386.66</v>
      </c>
      <c r="I220" s="464">
        <v>0.39659434852722469</v>
      </c>
      <c r="J220" s="464">
        <v>186.66655737704917</v>
      </c>
      <c r="K220" s="468">
        <v>136</v>
      </c>
      <c r="L220" s="468">
        <v>28711.1</v>
      </c>
      <c r="M220" s="464">
        <v>1</v>
      </c>
      <c r="N220" s="464">
        <v>211.11102941176469</v>
      </c>
      <c r="O220" s="468">
        <v>101</v>
      </c>
      <c r="P220" s="468">
        <v>21322.22</v>
      </c>
      <c r="Q220" s="491">
        <v>0.74264726882634247</v>
      </c>
      <c r="R220" s="469">
        <v>211.1110891089109</v>
      </c>
    </row>
    <row r="221" spans="1:18" ht="14.4" customHeight="1" x14ac:dyDescent="0.3">
      <c r="A221" s="463"/>
      <c r="B221" s="464" t="s">
        <v>1707</v>
      </c>
      <c r="C221" s="464" t="s">
        <v>1702</v>
      </c>
      <c r="D221" s="464" t="s">
        <v>1778</v>
      </c>
      <c r="E221" s="464" t="s">
        <v>1801</v>
      </c>
      <c r="F221" s="464" t="s">
        <v>1802</v>
      </c>
      <c r="G221" s="468">
        <v>78</v>
      </c>
      <c r="H221" s="468">
        <v>45500</v>
      </c>
      <c r="I221" s="464">
        <v>1.054053972659925</v>
      </c>
      <c r="J221" s="464">
        <v>583.33333333333337</v>
      </c>
      <c r="K221" s="468">
        <v>74</v>
      </c>
      <c r="L221" s="468">
        <v>43166.67</v>
      </c>
      <c r="M221" s="464">
        <v>1</v>
      </c>
      <c r="N221" s="464">
        <v>583.33337837837837</v>
      </c>
      <c r="O221" s="468">
        <v>74</v>
      </c>
      <c r="P221" s="468">
        <v>43166.659999999996</v>
      </c>
      <c r="Q221" s="491">
        <v>0.99999976833978621</v>
      </c>
      <c r="R221" s="469">
        <v>583.33324324324315</v>
      </c>
    </row>
    <row r="222" spans="1:18" ht="14.4" customHeight="1" x14ac:dyDescent="0.3">
      <c r="A222" s="463"/>
      <c r="B222" s="464" t="s">
        <v>1707</v>
      </c>
      <c r="C222" s="464" t="s">
        <v>1702</v>
      </c>
      <c r="D222" s="464" t="s">
        <v>1778</v>
      </c>
      <c r="E222" s="464" t="s">
        <v>1803</v>
      </c>
      <c r="F222" s="464" t="s">
        <v>1804</v>
      </c>
      <c r="G222" s="468">
        <v>100</v>
      </c>
      <c r="H222" s="468">
        <v>46666.65</v>
      </c>
      <c r="I222" s="464">
        <v>1.3157888800950301</v>
      </c>
      <c r="J222" s="464">
        <v>466.66650000000004</v>
      </c>
      <c r="K222" s="468">
        <v>76</v>
      </c>
      <c r="L222" s="468">
        <v>35466.67</v>
      </c>
      <c r="M222" s="464">
        <v>1</v>
      </c>
      <c r="N222" s="464">
        <v>466.66671052631574</v>
      </c>
      <c r="O222" s="468">
        <v>68</v>
      </c>
      <c r="P222" s="468">
        <v>31733.320000000007</v>
      </c>
      <c r="Q222" s="491">
        <v>0.89473638207364858</v>
      </c>
      <c r="R222" s="469">
        <v>466.66647058823537</v>
      </c>
    </row>
    <row r="223" spans="1:18" ht="14.4" customHeight="1" x14ac:dyDescent="0.3">
      <c r="A223" s="463"/>
      <c r="B223" s="464" t="s">
        <v>1707</v>
      </c>
      <c r="C223" s="464" t="s">
        <v>1702</v>
      </c>
      <c r="D223" s="464" t="s">
        <v>1778</v>
      </c>
      <c r="E223" s="464" t="s">
        <v>1870</v>
      </c>
      <c r="F223" s="464" t="s">
        <v>1804</v>
      </c>
      <c r="G223" s="468">
        <v>56</v>
      </c>
      <c r="H223" s="468">
        <v>56000</v>
      </c>
      <c r="I223" s="464">
        <v>0.94915254237288138</v>
      </c>
      <c r="J223" s="464">
        <v>1000</v>
      </c>
      <c r="K223" s="468">
        <v>59</v>
      </c>
      <c r="L223" s="468">
        <v>59000</v>
      </c>
      <c r="M223" s="464">
        <v>1</v>
      </c>
      <c r="N223" s="464">
        <v>1000</v>
      </c>
      <c r="O223" s="468">
        <v>41</v>
      </c>
      <c r="P223" s="468">
        <v>41000</v>
      </c>
      <c r="Q223" s="491">
        <v>0.69491525423728817</v>
      </c>
      <c r="R223" s="469">
        <v>1000</v>
      </c>
    </row>
    <row r="224" spans="1:18" ht="14.4" customHeight="1" x14ac:dyDescent="0.3">
      <c r="A224" s="463"/>
      <c r="B224" s="464" t="s">
        <v>1707</v>
      </c>
      <c r="C224" s="464" t="s">
        <v>1702</v>
      </c>
      <c r="D224" s="464" t="s">
        <v>1778</v>
      </c>
      <c r="E224" s="464" t="s">
        <v>1805</v>
      </c>
      <c r="F224" s="464" t="s">
        <v>1806</v>
      </c>
      <c r="G224" s="468">
        <v>519</v>
      </c>
      <c r="H224" s="468">
        <v>25950</v>
      </c>
      <c r="I224" s="464">
        <v>0.9593345656192237</v>
      </c>
      <c r="J224" s="464">
        <v>50</v>
      </c>
      <c r="K224" s="468">
        <v>541</v>
      </c>
      <c r="L224" s="468">
        <v>27050</v>
      </c>
      <c r="M224" s="464">
        <v>1</v>
      </c>
      <c r="N224" s="464">
        <v>50</v>
      </c>
      <c r="O224" s="468">
        <v>513</v>
      </c>
      <c r="P224" s="468">
        <v>25650</v>
      </c>
      <c r="Q224" s="491">
        <v>0.94824399260628467</v>
      </c>
      <c r="R224" s="469">
        <v>50</v>
      </c>
    </row>
    <row r="225" spans="1:18" ht="14.4" customHeight="1" x14ac:dyDescent="0.3">
      <c r="A225" s="463"/>
      <c r="B225" s="464" t="s">
        <v>1707</v>
      </c>
      <c r="C225" s="464" t="s">
        <v>1702</v>
      </c>
      <c r="D225" s="464" t="s">
        <v>1778</v>
      </c>
      <c r="E225" s="464" t="s">
        <v>1807</v>
      </c>
      <c r="F225" s="464" t="s">
        <v>1808</v>
      </c>
      <c r="G225" s="468"/>
      <c r="H225" s="468"/>
      <c r="I225" s="464"/>
      <c r="J225" s="464"/>
      <c r="K225" s="468"/>
      <c r="L225" s="468"/>
      <c r="M225" s="464"/>
      <c r="N225" s="464"/>
      <c r="O225" s="468">
        <v>1</v>
      </c>
      <c r="P225" s="468">
        <v>101.11</v>
      </c>
      <c r="Q225" s="491"/>
      <c r="R225" s="469">
        <v>101.11</v>
      </c>
    </row>
    <row r="226" spans="1:18" ht="14.4" customHeight="1" x14ac:dyDescent="0.3">
      <c r="A226" s="463"/>
      <c r="B226" s="464" t="s">
        <v>1707</v>
      </c>
      <c r="C226" s="464" t="s">
        <v>1702</v>
      </c>
      <c r="D226" s="464" t="s">
        <v>1778</v>
      </c>
      <c r="E226" s="464" t="s">
        <v>1809</v>
      </c>
      <c r="F226" s="464" t="s">
        <v>1810</v>
      </c>
      <c r="G226" s="468"/>
      <c r="H226" s="468"/>
      <c r="I226" s="464"/>
      <c r="J226" s="464"/>
      <c r="K226" s="468"/>
      <c r="L226" s="468"/>
      <c r="M226" s="464"/>
      <c r="N226" s="464"/>
      <c r="O226" s="468">
        <v>1</v>
      </c>
      <c r="P226" s="468">
        <v>76.67</v>
      </c>
      <c r="Q226" s="491"/>
      <c r="R226" s="469">
        <v>76.67</v>
      </c>
    </row>
    <row r="227" spans="1:18" ht="14.4" customHeight="1" x14ac:dyDescent="0.3">
      <c r="A227" s="463"/>
      <c r="B227" s="464" t="s">
        <v>1707</v>
      </c>
      <c r="C227" s="464" t="s">
        <v>1702</v>
      </c>
      <c r="D227" s="464" t="s">
        <v>1778</v>
      </c>
      <c r="E227" s="464" t="s">
        <v>1853</v>
      </c>
      <c r="F227" s="464" t="s">
        <v>1854</v>
      </c>
      <c r="G227" s="468">
        <v>2</v>
      </c>
      <c r="H227" s="468">
        <v>0</v>
      </c>
      <c r="I227" s="464"/>
      <c r="J227" s="464">
        <v>0</v>
      </c>
      <c r="K227" s="468">
        <v>2</v>
      </c>
      <c r="L227" s="468">
        <v>0</v>
      </c>
      <c r="M227" s="464"/>
      <c r="N227" s="464">
        <v>0</v>
      </c>
      <c r="O227" s="468">
        <v>1</v>
      </c>
      <c r="P227" s="468">
        <v>0</v>
      </c>
      <c r="Q227" s="491"/>
      <c r="R227" s="469">
        <v>0</v>
      </c>
    </row>
    <row r="228" spans="1:18" ht="14.4" customHeight="1" x14ac:dyDescent="0.3">
      <c r="A228" s="463"/>
      <c r="B228" s="464" t="s">
        <v>1707</v>
      </c>
      <c r="C228" s="464" t="s">
        <v>1702</v>
      </c>
      <c r="D228" s="464" t="s">
        <v>1778</v>
      </c>
      <c r="E228" s="464" t="s">
        <v>1813</v>
      </c>
      <c r="F228" s="464" t="s">
        <v>1814</v>
      </c>
      <c r="G228" s="468">
        <v>593</v>
      </c>
      <c r="H228" s="468">
        <v>181194.44</v>
      </c>
      <c r="I228" s="464">
        <v>1.0403508317636205</v>
      </c>
      <c r="J228" s="464">
        <v>305.55554806070825</v>
      </c>
      <c r="K228" s="468">
        <v>570</v>
      </c>
      <c r="L228" s="468">
        <v>174166.66999999998</v>
      </c>
      <c r="M228" s="464">
        <v>1</v>
      </c>
      <c r="N228" s="464">
        <v>305.55556140350876</v>
      </c>
      <c r="O228" s="468">
        <v>735</v>
      </c>
      <c r="P228" s="468">
        <v>224583.34</v>
      </c>
      <c r="Q228" s="491">
        <v>1.2894736978091159</v>
      </c>
      <c r="R228" s="469">
        <v>305.55556462585031</v>
      </c>
    </row>
    <row r="229" spans="1:18" ht="14.4" customHeight="1" x14ac:dyDescent="0.3">
      <c r="A229" s="463"/>
      <c r="B229" s="464" t="s">
        <v>1707</v>
      </c>
      <c r="C229" s="464" t="s">
        <v>1702</v>
      </c>
      <c r="D229" s="464" t="s">
        <v>1778</v>
      </c>
      <c r="E229" s="464" t="s">
        <v>1815</v>
      </c>
      <c r="F229" s="464" t="s">
        <v>1816</v>
      </c>
      <c r="G229" s="468">
        <v>3898</v>
      </c>
      <c r="H229" s="468">
        <v>61366.67</v>
      </c>
      <c r="I229" s="464">
        <v>0.42331571801987317</v>
      </c>
      <c r="J229" s="464">
        <v>15.743116983068239</v>
      </c>
      <c r="K229" s="468">
        <v>4349</v>
      </c>
      <c r="L229" s="468">
        <v>144966.66999999998</v>
      </c>
      <c r="M229" s="464">
        <v>1</v>
      </c>
      <c r="N229" s="464">
        <v>33.333334099793049</v>
      </c>
      <c r="O229" s="468">
        <v>4333</v>
      </c>
      <c r="P229" s="468">
        <v>144433.33000000002</v>
      </c>
      <c r="Q229" s="491">
        <v>0.99632094742881261</v>
      </c>
      <c r="R229" s="469">
        <v>33.333332564043388</v>
      </c>
    </row>
    <row r="230" spans="1:18" ht="14.4" customHeight="1" x14ac:dyDescent="0.3">
      <c r="A230" s="463"/>
      <c r="B230" s="464" t="s">
        <v>1707</v>
      </c>
      <c r="C230" s="464" t="s">
        <v>1702</v>
      </c>
      <c r="D230" s="464" t="s">
        <v>1778</v>
      </c>
      <c r="E230" s="464" t="s">
        <v>1817</v>
      </c>
      <c r="F230" s="464" t="s">
        <v>1818</v>
      </c>
      <c r="G230" s="468">
        <v>321</v>
      </c>
      <c r="H230" s="468">
        <v>146233.34</v>
      </c>
      <c r="I230" s="464">
        <v>1.0388349742165528</v>
      </c>
      <c r="J230" s="464">
        <v>455.55557632398751</v>
      </c>
      <c r="K230" s="468">
        <v>309</v>
      </c>
      <c r="L230" s="468">
        <v>140766.67000000001</v>
      </c>
      <c r="M230" s="464">
        <v>1</v>
      </c>
      <c r="N230" s="464">
        <v>455.55556634304213</v>
      </c>
      <c r="O230" s="468">
        <v>380</v>
      </c>
      <c r="P230" s="468">
        <v>173111.10000000003</v>
      </c>
      <c r="Q230" s="491">
        <v>1.2297733547294969</v>
      </c>
      <c r="R230" s="469">
        <v>455.55552631578956</v>
      </c>
    </row>
    <row r="231" spans="1:18" ht="14.4" customHeight="1" x14ac:dyDescent="0.3">
      <c r="A231" s="463"/>
      <c r="B231" s="464" t="s">
        <v>1707</v>
      </c>
      <c r="C231" s="464" t="s">
        <v>1702</v>
      </c>
      <c r="D231" s="464" t="s">
        <v>1778</v>
      </c>
      <c r="E231" s="464" t="s">
        <v>1857</v>
      </c>
      <c r="F231" s="464" t="s">
        <v>1858</v>
      </c>
      <c r="G231" s="468">
        <v>178</v>
      </c>
      <c r="H231" s="468">
        <v>10482.23</v>
      </c>
      <c r="I231" s="464">
        <v>0.84761944808101131</v>
      </c>
      <c r="J231" s="464">
        <v>58.888932584269661</v>
      </c>
      <c r="K231" s="468">
        <v>210</v>
      </c>
      <c r="L231" s="468">
        <v>12366.67</v>
      </c>
      <c r="M231" s="464">
        <v>1</v>
      </c>
      <c r="N231" s="464">
        <v>58.888904761904762</v>
      </c>
      <c r="O231" s="468">
        <v>232</v>
      </c>
      <c r="P231" s="468">
        <v>13662.230000000001</v>
      </c>
      <c r="Q231" s="491">
        <v>1.1047622359131442</v>
      </c>
      <c r="R231" s="469">
        <v>58.888922413793111</v>
      </c>
    </row>
    <row r="232" spans="1:18" ht="14.4" customHeight="1" x14ac:dyDescent="0.3">
      <c r="A232" s="463"/>
      <c r="B232" s="464" t="s">
        <v>1707</v>
      </c>
      <c r="C232" s="464" t="s">
        <v>1702</v>
      </c>
      <c r="D232" s="464" t="s">
        <v>1778</v>
      </c>
      <c r="E232" s="464" t="s">
        <v>1819</v>
      </c>
      <c r="F232" s="464" t="s">
        <v>1820</v>
      </c>
      <c r="G232" s="468">
        <v>613</v>
      </c>
      <c r="H232" s="468">
        <v>47677.78</v>
      </c>
      <c r="I232" s="464">
        <v>0.96840453408290683</v>
      </c>
      <c r="J232" s="464">
        <v>77.77778140293637</v>
      </c>
      <c r="K232" s="468">
        <v>633</v>
      </c>
      <c r="L232" s="468">
        <v>49233.33</v>
      </c>
      <c r="M232" s="464">
        <v>1</v>
      </c>
      <c r="N232" s="464">
        <v>77.77777251184834</v>
      </c>
      <c r="O232" s="468">
        <v>736</v>
      </c>
      <c r="P232" s="468">
        <v>57244.45</v>
      </c>
      <c r="Q232" s="491">
        <v>1.1627174111521605</v>
      </c>
      <c r="R232" s="469">
        <v>77.777785326086956</v>
      </c>
    </row>
    <row r="233" spans="1:18" ht="14.4" customHeight="1" x14ac:dyDescent="0.3">
      <c r="A233" s="463"/>
      <c r="B233" s="464" t="s">
        <v>1707</v>
      </c>
      <c r="C233" s="464" t="s">
        <v>1702</v>
      </c>
      <c r="D233" s="464" t="s">
        <v>1778</v>
      </c>
      <c r="E233" s="464" t="s">
        <v>1871</v>
      </c>
      <c r="F233" s="464" t="s">
        <v>1872</v>
      </c>
      <c r="G233" s="468"/>
      <c r="H233" s="468"/>
      <c r="I233" s="464"/>
      <c r="J233" s="464"/>
      <c r="K233" s="468">
        <v>0</v>
      </c>
      <c r="L233" s="468">
        <v>0</v>
      </c>
      <c r="M233" s="464"/>
      <c r="N233" s="464"/>
      <c r="O233" s="468">
        <v>1</v>
      </c>
      <c r="P233" s="468">
        <v>700</v>
      </c>
      <c r="Q233" s="491"/>
      <c r="R233" s="469">
        <v>700</v>
      </c>
    </row>
    <row r="234" spans="1:18" ht="14.4" customHeight="1" x14ac:dyDescent="0.3">
      <c r="A234" s="463"/>
      <c r="B234" s="464" t="s">
        <v>1707</v>
      </c>
      <c r="C234" s="464" t="s">
        <v>1702</v>
      </c>
      <c r="D234" s="464" t="s">
        <v>1778</v>
      </c>
      <c r="E234" s="464" t="s">
        <v>1891</v>
      </c>
      <c r="F234" s="464" t="s">
        <v>1892</v>
      </c>
      <c r="G234" s="468">
        <v>240</v>
      </c>
      <c r="H234" s="468">
        <v>266666.65000000002</v>
      </c>
      <c r="I234" s="464">
        <v>0.91954017241379316</v>
      </c>
      <c r="J234" s="464">
        <v>1111.1110416666668</v>
      </c>
      <c r="K234" s="468">
        <v>261</v>
      </c>
      <c r="L234" s="468">
        <v>290000</v>
      </c>
      <c r="M234" s="464">
        <v>1</v>
      </c>
      <c r="N234" s="464">
        <v>1111.1111111111111</v>
      </c>
      <c r="O234" s="468">
        <v>231</v>
      </c>
      <c r="P234" s="468">
        <v>256666.67</v>
      </c>
      <c r="Q234" s="491">
        <v>0.88505748275862073</v>
      </c>
      <c r="R234" s="469">
        <v>1111.1111255411256</v>
      </c>
    </row>
    <row r="235" spans="1:18" ht="14.4" customHeight="1" x14ac:dyDescent="0.3">
      <c r="A235" s="463"/>
      <c r="B235" s="464" t="s">
        <v>1707</v>
      </c>
      <c r="C235" s="464" t="s">
        <v>1702</v>
      </c>
      <c r="D235" s="464" t="s">
        <v>1778</v>
      </c>
      <c r="E235" s="464" t="s">
        <v>1823</v>
      </c>
      <c r="F235" s="464" t="s">
        <v>1824</v>
      </c>
      <c r="G235" s="468">
        <v>669</v>
      </c>
      <c r="H235" s="468">
        <v>180630</v>
      </c>
      <c r="I235" s="464">
        <v>0.31556603773584907</v>
      </c>
      <c r="J235" s="464">
        <v>270</v>
      </c>
      <c r="K235" s="468">
        <v>2120</v>
      </c>
      <c r="L235" s="468">
        <v>572400</v>
      </c>
      <c r="M235" s="464">
        <v>1</v>
      </c>
      <c r="N235" s="464">
        <v>270</v>
      </c>
      <c r="O235" s="468">
        <v>2314</v>
      </c>
      <c r="P235" s="468">
        <v>624780</v>
      </c>
      <c r="Q235" s="491">
        <v>1.0915094339622642</v>
      </c>
      <c r="R235" s="469">
        <v>270</v>
      </c>
    </row>
    <row r="236" spans="1:18" ht="14.4" customHeight="1" x14ac:dyDescent="0.3">
      <c r="A236" s="463"/>
      <c r="B236" s="464" t="s">
        <v>1707</v>
      </c>
      <c r="C236" s="464" t="s">
        <v>1702</v>
      </c>
      <c r="D236" s="464" t="s">
        <v>1778</v>
      </c>
      <c r="E236" s="464" t="s">
        <v>1825</v>
      </c>
      <c r="F236" s="464" t="s">
        <v>1826</v>
      </c>
      <c r="G236" s="468">
        <v>893</v>
      </c>
      <c r="H236" s="468">
        <v>79377.759999999995</v>
      </c>
      <c r="I236" s="464">
        <v>0.66335470229216487</v>
      </c>
      <c r="J236" s="464">
        <v>88.888868980963039</v>
      </c>
      <c r="K236" s="468">
        <v>1267</v>
      </c>
      <c r="L236" s="468">
        <v>119661.11</v>
      </c>
      <c r="M236" s="464">
        <v>1</v>
      </c>
      <c r="N236" s="464">
        <v>94.444443567482239</v>
      </c>
      <c r="O236" s="468">
        <v>1179</v>
      </c>
      <c r="P236" s="468">
        <v>111350</v>
      </c>
      <c r="Q236" s="491">
        <v>0.93054460216857426</v>
      </c>
      <c r="R236" s="469">
        <v>94.444444444444443</v>
      </c>
    </row>
    <row r="237" spans="1:18" ht="14.4" customHeight="1" x14ac:dyDescent="0.3">
      <c r="A237" s="463"/>
      <c r="B237" s="464" t="s">
        <v>1707</v>
      </c>
      <c r="C237" s="464" t="s">
        <v>1702</v>
      </c>
      <c r="D237" s="464" t="s">
        <v>1778</v>
      </c>
      <c r="E237" s="464" t="s">
        <v>1829</v>
      </c>
      <c r="F237" s="464" t="s">
        <v>1830</v>
      </c>
      <c r="G237" s="468">
        <v>10</v>
      </c>
      <c r="H237" s="468">
        <v>966.67</v>
      </c>
      <c r="I237" s="464">
        <v>9.9996896658735892</v>
      </c>
      <c r="J237" s="464">
        <v>96.667000000000002</v>
      </c>
      <c r="K237" s="468">
        <v>1</v>
      </c>
      <c r="L237" s="468">
        <v>96.67</v>
      </c>
      <c r="M237" s="464">
        <v>1</v>
      </c>
      <c r="N237" s="464">
        <v>96.67</v>
      </c>
      <c r="O237" s="468">
        <v>6</v>
      </c>
      <c r="P237" s="468">
        <v>580.01</v>
      </c>
      <c r="Q237" s="491">
        <v>5.9998965552911967</v>
      </c>
      <c r="R237" s="469">
        <v>96.668333333333337</v>
      </c>
    </row>
    <row r="238" spans="1:18" ht="14.4" customHeight="1" x14ac:dyDescent="0.3">
      <c r="A238" s="463"/>
      <c r="B238" s="464" t="s">
        <v>1707</v>
      </c>
      <c r="C238" s="464" t="s">
        <v>1702</v>
      </c>
      <c r="D238" s="464" t="s">
        <v>1778</v>
      </c>
      <c r="E238" s="464" t="s">
        <v>1859</v>
      </c>
      <c r="F238" s="464" t="s">
        <v>1860</v>
      </c>
      <c r="G238" s="468"/>
      <c r="H238" s="468"/>
      <c r="I238" s="464"/>
      <c r="J238" s="464"/>
      <c r="K238" s="468"/>
      <c r="L238" s="468"/>
      <c r="M238" s="464"/>
      <c r="N238" s="464"/>
      <c r="O238" s="468">
        <v>14</v>
      </c>
      <c r="P238" s="468">
        <v>1057.78</v>
      </c>
      <c r="Q238" s="491"/>
      <c r="R238" s="469">
        <v>75.555714285714288</v>
      </c>
    </row>
    <row r="239" spans="1:18" ht="14.4" customHeight="1" x14ac:dyDescent="0.3">
      <c r="A239" s="463"/>
      <c r="B239" s="464" t="s">
        <v>1707</v>
      </c>
      <c r="C239" s="464" t="s">
        <v>1702</v>
      </c>
      <c r="D239" s="464" t="s">
        <v>1778</v>
      </c>
      <c r="E239" s="464" t="s">
        <v>1873</v>
      </c>
      <c r="F239" s="464" t="s">
        <v>1874</v>
      </c>
      <c r="G239" s="468">
        <v>41</v>
      </c>
      <c r="H239" s="468">
        <v>52616.67</v>
      </c>
      <c r="I239" s="464">
        <v>1.0512821178821179</v>
      </c>
      <c r="J239" s="464">
        <v>1283.3334146341463</v>
      </c>
      <c r="K239" s="468">
        <v>39</v>
      </c>
      <c r="L239" s="468">
        <v>50050</v>
      </c>
      <c r="M239" s="464">
        <v>1</v>
      </c>
      <c r="N239" s="464">
        <v>1283.3333333333333</v>
      </c>
      <c r="O239" s="468">
        <v>36</v>
      </c>
      <c r="P239" s="468">
        <v>46199.99</v>
      </c>
      <c r="Q239" s="491">
        <v>0.92307672327672319</v>
      </c>
      <c r="R239" s="469">
        <v>1283.3330555555556</v>
      </c>
    </row>
    <row r="240" spans="1:18" ht="14.4" customHeight="1" x14ac:dyDescent="0.3">
      <c r="A240" s="463"/>
      <c r="B240" s="464" t="s">
        <v>1707</v>
      </c>
      <c r="C240" s="464" t="s">
        <v>1702</v>
      </c>
      <c r="D240" s="464" t="s">
        <v>1778</v>
      </c>
      <c r="E240" s="464" t="s">
        <v>1835</v>
      </c>
      <c r="F240" s="464" t="s">
        <v>1836</v>
      </c>
      <c r="G240" s="468">
        <v>8</v>
      </c>
      <c r="H240" s="468">
        <v>933.33</v>
      </c>
      <c r="I240" s="464">
        <v>1.3333095241496551</v>
      </c>
      <c r="J240" s="464">
        <v>116.66625000000001</v>
      </c>
      <c r="K240" s="468">
        <v>6</v>
      </c>
      <c r="L240" s="468">
        <v>700.01</v>
      </c>
      <c r="M240" s="464">
        <v>1</v>
      </c>
      <c r="N240" s="464">
        <v>116.66833333333334</v>
      </c>
      <c r="O240" s="468">
        <v>11</v>
      </c>
      <c r="P240" s="468">
        <v>1283.3400000000001</v>
      </c>
      <c r="Q240" s="491">
        <v>1.8333166669047587</v>
      </c>
      <c r="R240" s="469">
        <v>116.66727272727275</v>
      </c>
    </row>
    <row r="241" spans="1:18" ht="14.4" customHeight="1" x14ac:dyDescent="0.3">
      <c r="A241" s="463"/>
      <c r="B241" s="464" t="s">
        <v>1707</v>
      </c>
      <c r="C241" s="464" t="s">
        <v>1702</v>
      </c>
      <c r="D241" s="464" t="s">
        <v>1778</v>
      </c>
      <c r="E241" s="464" t="s">
        <v>1837</v>
      </c>
      <c r="F241" s="464" t="s">
        <v>1838</v>
      </c>
      <c r="G241" s="468">
        <v>85</v>
      </c>
      <c r="H241" s="468">
        <v>4155.5600000000004</v>
      </c>
      <c r="I241" s="464">
        <v>1.4166746212482786</v>
      </c>
      <c r="J241" s="464">
        <v>48.888941176470595</v>
      </c>
      <c r="K241" s="468">
        <v>60</v>
      </c>
      <c r="L241" s="468">
        <v>2933.3199999999997</v>
      </c>
      <c r="M241" s="464">
        <v>1</v>
      </c>
      <c r="N241" s="464">
        <v>48.888666666666659</v>
      </c>
      <c r="O241" s="468">
        <v>49</v>
      </c>
      <c r="P241" s="468">
        <v>2395.56</v>
      </c>
      <c r="Q241" s="491">
        <v>0.81667189396315443</v>
      </c>
      <c r="R241" s="469">
        <v>48.888979591836737</v>
      </c>
    </row>
    <row r="242" spans="1:18" ht="14.4" customHeight="1" x14ac:dyDescent="0.3">
      <c r="A242" s="463"/>
      <c r="B242" s="464" t="s">
        <v>1707</v>
      </c>
      <c r="C242" s="464" t="s">
        <v>1702</v>
      </c>
      <c r="D242" s="464" t="s">
        <v>1778</v>
      </c>
      <c r="E242" s="464" t="s">
        <v>1877</v>
      </c>
      <c r="F242" s="464" t="s">
        <v>1878</v>
      </c>
      <c r="G242" s="468">
        <v>11</v>
      </c>
      <c r="H242" s="468">
        <v>5133.33</v>
      </c>
      <c r="I242" s="464">
        <v>1.0999985000010715</v>
      </c>
      <c r="J242" s="464">
        <v>466.66636363636366</v>
      </c>
      <c r="K242" s="468">
        <v>10</v>
      </c>
      <c r="L242" s="468">
        <v>4666.67</v>
      </c>
      <c r="M242" s="464">
        <v>1</v>
      </c>
      <c r="N242" s="464">
        <v>466.66700000000003</v>
      </c>
      <c r="O242" s="468">
        <v>7</v>
      </c>
      <c r="P242" s="468">
        <v>3266.67</v>
      </c>
      <c r="Q242" s="491">
        <v>0.70000021428556125</v>
      </c>
      <c r="R242" s="469">
        <v>466.66714285714289</v>
      </c>
    </row>
    <row r="243" spans="1:18" ht="14.4" customHeight="1" x14ac:dyDescent="0.3">
      <c r="A243" s="463"/>
      <c r="B243" s="464" t="s">
        <v>1707</v>
      </c>
      <c r="C243" s="464" t="s">
        <v>1702</v>
      </c>
      <c r="D243" s="464" t="s">
        <v>1778</v>
      </c>
      <c r="E243" s="464" t="s">
        <v>1839</v>
      </c>
      <c r="F243" s="464" t="s">
        <v>1840</v>
      </c>
      <c r="G243" s="468">
        <v>1</v>
      </c>
      <c r="H243" s="468">
        <v>327.78</v>
      </c>
      <c r="I243" s="464">
        <v>0.31720747486282214</v>
      </c>
      <c r="J243" s="464">
        <v>327.78</v>
      </c>
      <c r="K243" s="468">
        <v>3</v>
      </c>
      <c r="L243" s="468">
        <v>1033.33</v>
      </c>
      <c r="M243" s="464">
        <v>1</v>
      </c>
      <c r="N243" s="464">
        <v>344.44333333333333</v>
      </c>
      <c r="O243" s="468">
        <v>1</v>
      </c>
      <c r="P243" s="468">
        <v>344.44</v>
      </c>
      <c r="Q243" s="491">
        <v>0.3333301075164759</v>
      </c>
      <c r="R243" s="469">
        <v>344.44</v>
      </c>
    </row>
    <row r="244" spans="1:18" ht="14.4" customHeight="1" x14ac:dyDescent="0.3">
      <c r="A244" s="463"/>
      <c r="B244" s="464" t="s">
        <v>1707</v>
      </c>
      <c r="C244" s="464" t="s">
        <v>1702</v>
      </c>
      <c r="D244" s="464" t="s">
        <v>1778</v>
      </c>
      <c r="E244" s="464" t="s">
        <v>1879</v>
      </c>
      <c r="F244" s="464" t="s">
        <v>1880</v>
      </c>
      <c r="G244" s="468">
        <v>165</v>
      </c>
      <c r="H244" s="468">
        <v>77000</v>
      </c>
      <c r="I244" s="464">
        <v>1.0312500920759011</v>
      </c>
      <c r="J244" s="464">
        <v>466.66666666666669</v>
      </c>
      <c r="K244" s="468">
        <v>160</v>
      </c>
      <c r="L244" s="468">
        <v>74666.66</v>
      </c>
      <c r="M244" s="464">
        <v>1</v>
      </c>
      <c r="N244" s="464">
        <v>466.66662500000001</v>
      </c>
      <c r="O244" s="468">
        <v>121</v>
      </c>
      <c r="P244" s="468">
        <v>56466.66</v>
      </c>
      <c r="Q244" s="491">
        <v>0.75624997823660522</v>
      </c>
      <c r="R244" s="469">
        <v>466.66661157024794</v>
      </c>
    </row>
    <row r="245" spans="1:18" ht="14.4" customHeight="1" x14ac:dyDescent="0.3">
      <c r="A245" s="463"/>
      <c r="B245" s="464" t="s">
        <v>1707</v>
      </c>
      <c r="C245" s="464" t="s">
        <v>1702</v>
      </c>
      <c r="D245" s="464" t="s">
        <v>1778</v>
      </c>
      <c r="E245" s="464" t="s">
        <v>1893</v>
      </c>
      <c r="F245" s="464" t="s">
        <v>1894</v>
      </c>
      <c r="G245" s="468">
        <v>38</v>
      </c>
      <c r="H245" s="468">
        <v>3715.5499999999997</v>
      </c>
      <c r="I245" s="464">
        <v>0.99999999999999978</v>
      </c>
      <c r="J245" s="464">
        <v>97.777631578947364</v>
      </c>
      <c r="K245" s="468">
        <v>38</v>
      </c>
      <c r="L245" s="468">
        <v>3715.5500000000006</v>
      </c>
      <c r="M245" s="464">
        <v>1</v>
      </c>
      <c r="N245" s="464">
        <v>97.777631578947378</v>
      </c>
      <c r="O245" s="468">
        <v>35</v>
      </c>
      <c r="P245" s="468">
        <v>3422.2300000000005</v>
      </c>
      <c r="Q245" s="491">
        <v>0.92105610205756883</v>
      </c>
      <c r="R245" s="469">
        <v>97.77800000000002</v>
      </c>
    </row>
    <row r="246" spans="1:18" ht="14.4" customHeight="1" x14ac:dyDescent="0.3">
      <c r="A246" s="463"/>
      <c r="B246" s="464" t="s">
        <v>1707</v>
      </c>
      <c r="C246" s="464" t="s">
        <v>1702</v>
      </c>
      <c r="D246" s="464" t="s">
        <v>1778</v>
      </c>
      <c r="E246" s="464" t="s">
        <v>1841</v>
      </c>
      <c r="F246" s="464" t="s">
        <v>1842</v>
      </c>
      <c r="G246" s="468"/>
      <c r="H246" s="468"/>
      <c r="I246" s="464"/>
      <c r="J246" s="464"/>
      <c r="K246" s="468"/>
      <c r="L246" s="468"/>
      <c r="M246" s="464"/>
      <c r="N246" s="464"/>
      <c r="O246" s="468">
        <v>2</v>
      </c>
      <c r="P246" s="468">
        <v>584.44000000000005</v>
      </c>
      <c r="Q246" s="491"/>
      <c r="R246" s="469">
        <v>292.22000000000003</v>
      </c>
    </row>
    <row r="247" spans="1:18" ht="14.4" customHeight="1" x14ac:dyDescent="0.3">
      <c r="A247" s="463"/>
      <c r="B247" s="464" t="s">
        <v>1707</v>
      </c>
      <c r="C247" s="464" t="s">
        <v>1702</v>
      </c>
      <c r="D247" s="464" t="s">
        <v>1778</v>
      </c>
      <c r="E247" s="464" t="s">
        <v>1845</v>
      </c>
      <c r="F247" s="464" t="s">
        <v>1846</v>
      </c>
      <c r="G247" s="468"/>
      <c r="H247" s="468"/>
      <c r="I247" s="464"/>
      <c r="J247" s="464"/>
      <c r="K247" s="468"/>
      <c r="L247" s="468"/>
      <c r="M247" s="464"/>
      <c r="N247" s="464"/>
      <c r="O247" s="468">
        <v>1</v>
      </c>
      <c r="P247" s="468">
        <v>116.67</v>
      </c>
      <c r="Q247" s="491"/>
      <c r="R247" s="469">
        <v>116.67</v>
      </c>
    </row>
    <row r="248" spans="1:18" ht="14.4" customHeight="1" x14ac:dyDescent="0.3">
      <c r="A248" s="463"/>
      <c r="B248" s="464" t="s">
        <v>1707</v>
      </c>
      <c r="C248" s="464" t="s">
        <v>1702</v>
      </c>
      <c r="D248" s="464" t="s">
        <v>1778</v>
      </c>
      <c r="E248" s="464" t="s">
        <v>1895</v>
      </c>
      <c r="F248" s="464" t="s">
        <v>1896</v>
      </c>
      <c r="G248" s="468">
        <v>3</v>
      </c>
      <c r="H248" s="468">
        <v>1443.33</v>
      </c>
      <c r="I248" s="464">
        <v>1.4999999999999998</v>
      </c>
      <c r="J248" s="464">
        <v>481.10999999999996</v>
      </c>
      <c r="K248" s="468">
        <v>2</v>
      </c>
      <c r="L248" s="468">
        <v>962.22</v>
      </c>
      <c r="M248" s="464">
        <v>1</v>
      </c>
      <c r="N248" s="464">
        <v>481.11</v>
      </c>
      <c r="O248" s="468"/>
      <c r="P248" s="468"/>
      <c r="Q248" s="491"/>
      <c r="R248" s="469"/>
    </row>
    <row r="249" spans="1:18" ht="14.4" customHeight="1" x14ac:dyDescent="0.3">
      <c r="A249" s="463"/>
      <c r="B249" s="464" t="s">
        <v>1897</v>
      </c>
      <c r="C249" s="464" t="s">
        <v>1699</v>
      </c>
      <c r="D249" s="464" t="s">
        <v>1708</v>
      </c>
      <c r="E249" s="464" t="s">
        <v>1898</v>
      </c>
      <c r="F249" s="464"/>
      <c r="G249" s="468">
        <v>11</v>
      </c>
      <c r="H249" s="468">
        <v>1243</v>
      </c>
      <c r="I249" s="464">
        <v>1.8333333333333333</v>
      </c>
      <c r="J249" s="464">
        <v>113</v>
      </c>
      <c r="K249" s="468">
        <v>6</v>
      </c>
      <c r="L249" s="468">
        <v>678</v>
      </c>
      <c r="M249" s="464">
        <v>1</v>
      </c>
      <c r="N249" s="464">
        <v>113</v>
      </c>
      <c r="O249" s="468">
        <v>16</v>
      </c>
      <c r="P249" s="468">
        <v>1808</v>
      </c>
      <c r="Q249" s="491">
        <v>2.6666666666666665</v>
      </c>
      <c r="R249" s="469">
        <v>113</v>
      </c>
    </row>
    <row r="250" spans="1:18" ht="14.4" customHeight="1" x14ac:dyDescent="0.3">
      <c r="A250" s="463"/>
      <c r="B250" s="464" t="s">
        <v>1897</v>
      </c>
      <c r="C250" s="464" t="s">
        <v>1699</v>
      </c>
      <c r="D250" s="464" t="s">
        <v>1708</v>
      </c>
      <c r="E250" s="464" t="s">
        <v>1861</v>
      </c>
      <c r="F250" s="464"/>
      <c r="G250" s="468">
        <v>2</v>
      </c>
      <c r="H250" s="468">
        <v>3314</v>
      </c>
      <c r="I250" s="464">
        <v>2</v>
      </c>
      <c r="J250" s="464">
        <v>1657</v>
      </c>
      <c r="K250" s="468">
        <v>1</v>
      </c>
      <c r="L250" s="468">
        <v>1657</v>
      </c>
      <c r="M250" s="464">
        <v>1</v>
      </c>
      <c r="N250" s="464">
        <v>1657</v>
      </c>
      <c r="O250" s="468"/>
      <c r="P250" s="468"/>
      <c r="Q250" s="491"/>
      <c r="R250" s="469"/>
    </row>
    <row r="251" spans="1:18" ht="14.4" customHeight="1" x14ac:dyDescent="0.3">
      <c r="A251" s="463"/>
      <c r="B251" s="464" t="s">
        <v>1897</v>
      </c>
      <c r="C251" s="464" t="s">
        <v>1699</v>
      </c>
      <c r="D251" s="464" t="s">
        <v>1708</v>
      </c>
      <c r="E251" s="464" t="s">
        <v>1865</v>
      </c>
      <c r="F251" s="464"/>
      <c r="G251" s="468">
        <v>12</v>
      </c>
      <c r="H251" s="468">
        <v>12096</v>
      </c>
      <c r="I251" s="464">
        <v>4</v>
      </c>
      <c r="J251" s="464">
        <v>1008</v>
      </c>
      <c r="K251" s="468">
        <v>3</v>
      </c>
      <c r="L251" s="468">
        <v>3024</v>
      </c>
      <c r="M251" s="464">
        <v>1</v>
      </c>
      <c r="N251" s="464">
        <v>1008</v>
      </c>
      <c r="O251" s="468">
        <v>8</v>
      </c>
      <c r="P251" s="468">
        <v>8064</v>
      </c>
      <c r="Q251" s="491">
        <v>2.6666666666666665</v>
      </c>
      <c r="R251" s="469">
        <v>1008</v>
      </c>
    </row>
    <row r="252" spans="1:18" ht="14.4" customHeight="1" x14ac:dyDescent="0.3">
      <c r="A252" s="463"/>
      <c r="B252" s="464" t="s">
        <v>1897</v>
      </c>
      <c r="C252" s="464" t="s">
        <v>1699</v>
      </c>
      <c r="D252" s="464" t="s">
        <v>1708</v>
      </c>
      <c r="E252" s="464" t="s">
        <v>1899</v>
      </c>
      <c r="F252" s="464"/>
      <c r="G252" s="468">
        <v>404</v>
      </c>
      <c r="H252" s="468">
        <v>87668</v>
      </c>
      <c r="I252" s="464">
        <v>0.97584541062801933</v>
      </c>
      <c r="J252" s="464">
        <v>217</v>
      </c>
      <c r="K252" s="468">
        <v>414</v>
      </c>
      <c r="L252" s="468">
        <v>89838</v>
      </c>
      <c r="M252" s="464">
        <v>1</v>
      </c>
      <c r="N252" s="464">
        <v>217</v>
      </c>
      <c r="O252" s="468">
        <v>453</v>
      </c>
      <c r="P252" s="468">
        <v>98301</v>
      </c>
      <c r="Q252" s="491">
        <v>1.0942028985507246</v>
      </c>
      <c r="R252" s="469">
        <v>217</v>
      </c>
    </row>
    <row r="253" spans="1:18" ht="14.4" customHeight="1" x14ac:dyDescent="0.3">
      <c r="A253" s="463"/>
      <c r="B253" s="464" t="s">
        <v>1897</v>
      </c>
      <c r="C253" s="464" t="s">
        <v>1699</v>
      </c>
      <c r="D253" s="464" t="s">
        <v>1708</v>
      </c>
      <c r="E253" s="464" t="s">
        <v>1900</v>
      </c>
      <c r="F253" s="464"/>
      <c r="G253" s="468">
        <v>1</v>
      </c>
      <c r="H253" s="468">
        <v>1289</v>
      </c>
      <c r="I253" s="464">
        <v>0.5</v>
      </c>
      <c r="J253" s="464">
        <v>1289</v>
      </c>
      <c r="K253" s="468">
        <v>2</v>
      </c>
      <c r="L253" s="468">
        <v>2578</v>
      </c>
      <c r="M253" s="464">
        <v>1</v>
      </c>
      <c r="N253" s="464">
        <v>1289</v>
      </c>
      <c r="O253" s="468">
        <v>2</v>
      </c>
      <c r="P253" s="468">
        <v>2578</v>
      </c>
      <c r="Q253" s="491">
        <v>1</v>
      </c>
      <c r="R253" s="469">
        <v>1289</v>
      </c>
    </row>
    <row r="254" spans="1:18" ht="14.4" customHeight="1" x14ac:dyDescent="0.3">
      <c r="A254" s="463"/>
      <c r="B254" s="464" t="s">
        <v>1897</v>
      </c>
      <c r="C254" s="464" t="s">
        <v>1699</v>
      </c>
      <c r="D254" s="464" t="s">
        <v>1708</v>
      </c>
      <c r="E254" s="464" t="s">
        <v>1901</v>
      </c>
      <c r="F254" s="464"/>
      <c r="G254" s="468"/>
      <c r="H254" s="468"/>
      <c r="I254" s="464"/>
      <c r="J254" s="464"/>
      <c r="K254" s="468">
        <v>3</v>
      </c>
      <c r="L254" s="468">
        <v>5310</v>
      </c>
      <c r="M254" s="464">
        <v>1</v>
      </c>
      <c r="N254" s="464">
        <v>1770</v>
      </c>
      <c r="O254" s="468">
        <v>2</v>
      </c>
      <c r="P254" s="468">
        <v>3540</v>
      </c>
      <c r="Q254" s="491">
        <v>0.66666666666666663</v>
      </c>
      <c r="R254" s="469">
        <v>1770</v>
      </c>
    </row>
    <row r="255" spans="1:18" ht="14.4" customHeight="1" x14ac:dyDescent="0.3">
      <c r="A255" s="463"/>
      <c r="B255" s="464" t="s">
        <v>1897</v>
      </c>
      <c r="C255" s="464" t="s">
        <v>1699</v>
      </c>
      <c r="D255" s="464" t="s">
        <v>1708</v>
      </c>
      <c r="E255" s="464" t="s">
        <v>1902</v>
      </c>
      <c r="F255" s="464"/>
      <c r="G255" s="468">
        <v>4</v>
      </c>
      <c r="H255" s="468">
        <v>9800</v>
      </c>
      <c r="I255" s="464">
        <v>1</v>
      </c>
      <c r="J255" s="464">
        <v>2450</v>
      </c>
      <c r="K255" s="468">
        <v>4</v>
      </c>
      <c r="L255" s="468">
        <v>9800</v>
      </c>
      <c r="M255" s="464">
        <v>1</v>
      </c>
      <c r="N255" s="464">
        <v>2450</v>
      </c>
      <c r="O255" s="468">
        <v>5</v>
      </c>
      <c r="P255" s="468">
        <v>12250</v>
      </c>
      <c r="Q255" s="491">
        <v>1.25</v>
      </c>
      <c r="R255" s="469">
        <v>2450</v>
      </c>
    </row>
    <row r="256" spans="1:18" ht="14.4" customHeight="1" x14ac:dyDescent="0.3">
      <c r="A256" s="463"/>
      <c r="B256" s="464" t="s">
        <v>1897</v>
      </c>
      <c r="C256" s="464" t="s">
        <v>1699</v>
      </c>
      <c r="D256" s="464" t="s">
        <v>1708</v>
      </c>
      <c r="E256" s="464" t="s">
        <v>1903</v>
      </c>
      <c r="F256" s="464"/>
      <c r="G256" s="468">
        <v>2</v>
      </c>
      <c r="H256" s="468">
        <v>2606</v>
      </c>
      <c r="I256" s="464">
        <v>1</v>
      </c>
      <c r="J256" s="464">
        <v>1303</v>
      </c>
      <c r="K256" s="468">
        <v>2</v>
      </c>
      <c r="L256" s="468">
        <v>2606</v>
      </c>
      <c r="M256" s="464">
        <v>1</v>
      </c>
      <c r="N256" s="464">
        <v>1303</v>
      </c>
      <c r="O256" s="468"/>
      <c r="P256" s="468"/>
      <c r="Q256" s="491"/>
      <c r="R256" s="469"/>
    </row>
    <row r="257" spans="1:18" ht="14.4" customHeight="1" x14ac:dyDescent="0.3">
      <c r="A257" s="463"/>
      <c r="B257" s="464" t="s">
        <v>1897</v>
      </c>
      <c r="C257" s="464" t="s">
        <v>1699</v>
      </c>
      <c r="D257" s="464" t="s">
        <v>1708</v>
      </c>
      <c r="E257" s="464" t="s">
        <v>1904</v>
      </c>
      <c r="F257" s="464"/>
      <c r="G257" s="468">
        <v>182</v>
      </c>
      <c r="H257" s="468">
        <v>189826</v>
      </c>
      <c r="I257" s="464">
        <v>0.87922705314009664</v>
      </c>
      <c r="J257" s="464">
        <v>1043</v>
      </c>
      <c r="K257" s="468">
        <v>207</v>
      </c>
      <c r="L257" s="468">
        <v>215901</v>
      </c>
      <c r="M257" s="464">
        <v>1</v>
      </c>
      <c r="N257" s="464">
        <v>1043</v>
      </c>
      <c r="O257" s="468">
        <v>221</v>
      </c>
      <c r="P257" s="468">
        <v>230503</v>
      </c>
      <c r="Q257" s="491">
        <v>1.067632850241546</v>
      </c>
      <c r="R257" s="469">
        <v>1043</v>
      </c>
    </row>
    <row r="258" spans="1:18" ht="14.4" customHeight="1" x14ac:dyDescent="0.3">
      <c r="A258" s="463"/>
      <c r="B258" s="464" t="s">
        <v>1897</v>
      </c>
      <c r="C258" s="464" t="s">
        <v>1699</v>
      </c>
      <c r="D258" s="464" t="s">
        <v>1708</v>
      </c>
      <c r="E258" s="464" t="s">
        <v>1905</v>
      </c>
      <c r="F258" s="464"/>
      <c r="G258" s="468"/>
      <c r="H258" s="468"/>
      <c r="I258" s="464"/>
      <c r="J258" s="464"/>
      <c r="K258" s="468">
        <v>1</v>
      </c>
      <c r="L258" s="468">
        <v>1654</v>
      </c>
      <c r="M258" s="464">
        <v>1</v>
      </c>
      <c r="N258" s="464">
        <v>1654</v>
      </c>
      <c r="O258" s="468">
        <v>2</v>
      </c>
      <c r="P258" s="468">
        <v>3308</v>
      </c>
      <c r="Q258" s="491">
        <v>2</v>
      </c>
      <c r="R258" s="469">
        <v>1654</v>
      </c>
    </row>
    <row r="259" spans="1:18" ht="14.4" customHeight="1" x14ac:dyDescent="0.3">
      <c r="A259" s="463"/>
      <c r="B259" s="464" t="s">
        <v>1897</v>
      </c>
      <c r="C259" s="464" t="s">
        <v>1699</v>
      </c>
      <c r="D259" s="464" t="s">
        <v>1708</v>
      </c>
      <c r="E259" s="464" t="s">
        <v>1906</v>
      </c>
      <c r="F259" s="464"/>
      <c r="G259" s="468">
        <v>31</v>
      </c>
      <c r="H259" s="468">
        <v>41013</v>
      </c>
      <c r="I259" s="464">
        <v>0.86111111111111116</v>
      </c>
      <c r="J259" s="464">
        <v>1323</v>
      </c>
      <c r="K259" s="468">
        <v>36</v>
      </c>
      <c r="L259" s="468">
        <v>47628</v>
      </c>
      <c r="M259" s="464">
        <v>1</v>
      </c>
      <c r="N259" s="464">
        <v>1323</v>
      </c>
      <c r="O259" s="468">
        <v>36</v>
      </c>
      <c r="P259" s="468">
        <v>47628</v>
      </c>
      <c r="Q259" s="491">
        <v>1</v>
      </c>
      <c r="R259" s="469">
        <v>1323</v>
      </c>
    </row>
    <row r="260" spans="1:18" ht="14.4" customHeight="1" x14ac:dyDescent="0.3">
      <c r="A260" s="463"/>
      <c r="B260" s="464" t="s">
        <v>1897</v>
      </c>
      <c r="C260" s="464" t="s">
        <v>1699</v>
      </c>
      <c r="D260" s="464" t="s">
        <v>1708</v>
      </c>
      <c r="E260" s="464" t="s">
        <v>1907</v>
      </c>
      <c r="F260" s="464"/>
      <c r="G260" s="468"/>
      <c r="H260" s="468"/>
      <c r="I260" s="464"/>
      <c r="J260" s="464"/>
      <c r="K260" s="468">
        <v>2</v>
      </c>
      <c r="L260" s="468">
        <v>4832</v>
      </c>
      <c r="M260" s="464">
        <v>1</v>
      </c>
      <c r="N260" s="464">
        <v>2416</v>
      </c>
      <c r="O260" s="468"/>
      <c r="P260" s="468"/>
      <c r="Q260" s="491"/>
      <c r="R260" s="469"/>
    </row>
    <row r="261" spans="1:18" ht="14.4" customHeight="1" x14ac:dyDescent="0.3">
      <c r="A261" s="463"/>
      <c r="B261" s="464" t="s">
        <v>1897</v>
      </c>
      <c r="C261" s="464" t="s">
        <v>1699</v>
      </c>
      <c r="D261" s="464" t="s">
        <v>1708</v>
      </c>
      <c r="E261" s="464" t="s">
        <v>1908</v>
      </c>
      <c r="F261" s="464"/>
      <c r="G261" s="468">
        <v>5</v>
      </c>
      <c r="H261" s="468">
        <v>9665</v>
      </c>
      <c r="I261" s="464">
        <v>2.5</v>
      </c>
      <c r="J261" s="464">
        <v>1933</v>
      </c>
      <c r="K261" s="468">
        <v>2</v>
      </c>
      <c r="L261" s="468">
        <v>3866</v>
      </c>
      <c r="M261" s="464">
        <v>1</v>
      </c>
      <c r="N261" s="464">
        <v>1933</v>
      </c>
      <c r="O261" s="468">
        <v>4</v>
      </c>
      <c r="P261" s="468">
        <v>7732</v>
      </c>
      <c r="Q261" s="491">
        <v>2</v>
      </c>
      <c r="R261" s="469">
        <v>1933</v>
      </c>
    </row>
    <row r="262" spans="1:18" ht="14.4" customHeight="1" x14ac:dyDescent="0.3">
      <c r="A262" s="463"/>
      <c r="B262" s="464" t="s">
        <v>1897</v>
      </c>
      <c r="C262" s="464" t="s">
        <v>1699</v>
      </c>
      <c r="D262" s="464" t="s">
        <v>1708</v>
      </c>
      <c r="E262" s="464" t="s">
        <v>1909</v>
      </c>
      <c r="F262" s="464"/>
      <c r="G262" s="468"/>
      <c r="H262" s="468"/>
      <c r="I262" s="464"/>
      <c r="J262" s="464"/>
      <c r="K262" s="468"/>
      <c r="L262" s="468"/>
      <c r="M262" s="464"/>
      <c r="N262" s="464"/>
      <c r="O262" s="468">
        <v>1</v>
      </c>
      <c r="P262" s="468">
        <v>678</v>
      </c>
      <c r="Q262" s="491"/>
      <c r="R262" s="469">
        <v>678</v>
      </c>
    </row>
    <row r="263" spans="1:18" ht="14.4" customHeight="1" x14ac:dyDescent="0.3">
      <c r="A263" s="463"/>
      <c r="B263" s="464" t="s">
        <v>1897</v>
      </c>
      <c r="C263" s="464" t="s">
        <v>1699</v>
      </c>
      <c r="D263" s="464" t="s">
        <v>1708</v>
      </c>
      <c r="E263" s="464" t="s">
        <v>1910</v>
      </c>
      <c r="F263" s="464"/>
      <c r="G263" s="468">
        <v>91</v>
      </c>
      <c r="H263" s="468">
        <v>49322</v>
      </c>
      <c r="I263" s="464">
        <v>1.2816901408450705</v>
      </c>
      <c r="J263" s="464">
        <v>542</v>
      </c>
      <c r="K263" s="468">
        <v>71</v>
      </c>
      <c r="L263" s="468">
        <v>38482</v>
      </c>
      <c r="M263" s="464">
        <v>1</v>
      </c>
      <c r="N263" s="464">
        <v>542</v>
      </c>
      <c r="O263" s="468">
        <v>79</v>
      </c>
      <c r="P263" s="468">
        <v>42818</v>
      </c>
      <c r="Q263" s="491">
        <v>1.1126760563380282</v>
      </c>
      <c r="R263" s="469">
        <v>542</v>
      </c>
    </row>
    <row r="264" spans="1:18" ht="14.4" customHeight="1" x14ac:dyDescent="0.3">
      <c r="A264" s="463"/>
      <c r="B264" s="464" t="s">
        <v>1897</v>
      </c>
      <c r="C264" s="464" t="s">
        <v>1699</v>
      </c>
      <c r="D264" s="464" t="s">
        <v>1708</v>
      </c>
      <c r="E264" s="464" t="s">
        <v>1911</v>
      </c>
      <c r="F264" s="464"/>
      <c r="G264" s="468">
        <v>1</v>
      </c>
      <c r="H264" s="468">
        <v>298</v>
      </c>
      <c r="I264" s="464">
        <v>0.5</v>
      </c>
      <c r="J264" s="464">
        <v>298</v>
      </c>
      <c r="K264" s="468">
        <v>2</v>
      </c>
      <c r="L264" s="468">
        <v>596</v>
      </c>
      <c r="M264" s="464">
        <v>1</v>
      </c>
      <c r="N264" s="464">
        <v>298</v>
      </c>
      <c r="O264" s="468"/>
      <c r="P264" s="468"/>
      <c r="Q264" s="491"/>
      <c r="R264" s="469"/>
    </row>
    <row r="265" spans="1:18" ht="14.4" customHeight="1" x14ac:dyDescent="0.3">
      <c r="A265" s="463"/>
      <c r="B265" s="464" t="s">
        <v>1897</v>
      </c>
      <c r="C265" s="464" t="s">
        <v>1699</v>
      </c>
      <c r="D265" s="464" t="s">
        <v>1708</v>
      </c>
      <c r="E265" s="464" t="s">
        <v>1912</v>
      </c>
      <c r="F265" s="464"/>
      <c r="G265" s="468">
        <v>53</v>
      </c>
      <c r="H265" s="468">
        <v>30687</v>
      </c>
      <c r="I265" s="464">
        <v>0.91379310344827591</v>
      </c>
      <c r="J265" s="464">
        <v>579</v>
      </c>
      <c r="K265" s="468">
        <v>58</v>
      </c>
      <c r="L265" s="468">
        <v>33582</v>
      </c>
      <c r="M265" s="464">
        <v>1</v>
      </c>
      <c r="N265" s="464">
        <v>579</v>
      </c>
      <c r="O265" s="468">
        <v>63</v>
      </c>
      <c r="P265" s="468">
        <v>36477</v>
      </c>
      <c r="Q265" s="491">
        <v>1.0862068965517242</v>
      </c>
      <c r="R265" s="469">
        <v>579</v>
      </c>
    </row>
    <row r="266" spans="1:18" ht="14.4" customHeight="1" x14ac:dyDescent="0.3">
      <c r="A266" s="463"/>
      <c r="B266" s="464" t="s">
        <v>1897</v>
      </c>
      <c r="C266" s="464" t="s">
        <v>1699</v>
      </c>
      <c r="D266" s="464" t="s">
        <v>1708</v>
      </c>
      <c r="E266" s="464" t="s">
        <v>1711</v>
      </c>
      <c r="F266" s="464"/>
      <c r="G266" s="468">
        <v>14</v>
      </c>
      <c r="H266" s="468">
        <v>1582</v>
      </c>
      <c r="I266" s="464">
        <v>0.93333333333333335</v>
      </c>
      <c r="J266" s="464">
        <v>113</v>
      </c>
      <c r="K266" s="468">
        <v>15</v>
      </c>
      <c r="L266" s="468">
        <v>1695</v>
      </c>
      <c r="M266" s="464">
        <v>1</v>
      </c>
      <c r="N266" s="464">
        <v>113</v>
      </c>
      <c r="O266" s="468">
        <v>24</v>
      </c>
      <c r="P266" s="468">
        <v>2712</v>
      </c>
      <c r="Q266" s="491">
        <v>1.6</v>
      </c>
      <c r="R266" s="469">
        <v>113</v>
      </c>
    </row>
    <row r="267" spans="1:18" ht="14.4" customHeight="1" x14ac:dyDescent="0.3">
      <c r="A267" s="463"/>
      <c r="B267" s="464" t="s">
        <v>1897</v>
      </c>
      <c r="C267" s="464" t="s">
        <v>1699</v>
      </c>
      <c r="D267" s="464" t="s">
        <v>1708</v>
      </c>
      <c r="E267" s="464" t="s">
        <v>1712</v>
      </c>
      <c r="F267" s="464"/>
      <c r="G267" s="468">
        <v>3</v>
      </c>
      <c r="H267" s="468">
        <v>396</v>
      </c>
      <c r="I267" s="464">
        <v>1</v>
      </c>
      <c r="J267" s="464">
        <v>132</v>
      </c>
      <c r="K267" s="468">
        <v>3</v>
      </c>
      <c r="L267" s="468">
        <v>396</v>
      </c>
      <c r="M267" s="464">
        <v>1</v>
      </c>
      <c r="N267" s="464">
        <v>132</v>
      </c>
      <c r="O267" s="468">
        <v>4</v>
      </c>
      <c r="P267" s="468">
        <v>528</v>
      </c>
      <c r="Q267" s="491">
        <v>1.3333333333333333</v>
      </c>
      <c r="R267" s="469">
        <v>132</v>
      </c>
    </row>
    <row r="268" spans="1:18" ht="14.4" customHeight="1" x14ac:dyDescent="0.3">
      <c r="A268" s="463"/>
      <c r="B268" s="464" t="s">
        <v>1897</v>
      </c>
      <c r="C268" s="464" t="s">
        <v>1699</v>
      </c>
      <c r="D268" s="464" t="s">
        <v>1708</v>
      </c>
      <c r="E268" s="464" t="s">
        <v>1713</v>
      </c>
      <c r="F268" s="464"/>
      <c r="G268" s="468">
        <v>2</v>
      </c>
      <c r="H268" s="468">
        <v>312</v>
      </c>
      <c r="I268" s="464">
        <v>0.66666666666666663</v>
      </c>
      <c r="J268" s="464">
        <v>156</v>
      </c>
      <c r="K268" s="468">
        <v>3</v>
      </c>
      <c r="L268" s="468">
        <v>468</v>
      </c>
      <c r="M268" s="464">
        <v>1</v>
      </c>
      <c r="N268" s="464">
        <v>156</v>
      </c>
      <c r="O268" s="468">
        <v>4</v>
      </c>
      <c r="P268" s="468">
        <v>624</v>
      </c>
      <c r="Q268" s="491">
        <v>1.3333333333333333</v>
      </c>
      <c r="R268" s="469">
        <v>156</v>
      </c>
    </row>
    <row r="269" spans="1:18" ht="14.4" customHeight="1" x14ac:dyDescent="0.3">
      <c r="A269" s="463"/>
      <c r="B269" s="464" t="s">
        <v>1897</v>
      </c>
      <c r="C269" s="464" t="s">
        <v>1699</v>
      </c>
      <c r="D269" s="464" t="s">
        <v>1708</v>
      </c>
      <c r="E269" s="464" t="s">
        <v>1738</v>
      </c>
      <c r="F269" s="464"/>
      <c r="G269" s="468">
        <v>7</v>
      </c>
      <c r="H269" s="468">
        <v>12180</v>
      </c>
      <c r="I269" s="464">
        <v>7</v>
      </c>
      <c r="J269" s="464">
        <v>1740</v>
      </c>
      <c r="K269" s="468">
        <v>1</v>
      </c>
      <c r="L269" s="468">
        <v>1740</v>
      </c>
      <c r="M269" s="464">
        <v>1</v>
      </c>
      <c r="N269" s="464">
        <v>1740</v>
      </c>
      <c r="O269" s="468">
        <v>3</v>
      </c>
      <c r="P269" s="468">
        <v>6000</v>
      </c>
      <c r="Q269" s="491">
        <v>3.4482758620689653</v>
      </c>
      <c r="R269" s="469">
        <v>2000</v>
      </c>
    </row>
    <row r="270" spans="1:18" ht="14.4" customHeight="1" x14ac:dyDescent="0.3">
      <c r="A270" s="463"/>
      <c r="B270" s="464" t="s">
        <v>1897</v>
      </c>
      <c r="C270" s="464" t="s">
        <v>1699</v>
      </c>
      <c r="D270" s="464" t="s">
        <v>1708</v>
      </c>
      <c r="E270" s="464" t="s">
        <v>1754</v>
      </c>
      <c r="F270" s="464"/>
      <c r="G270" s="468">
        <v>1</v>
      </c>
      <c r="H270" s="468">
        <v>1008</v>
      </c>
      <c r="I270" s="464">
        <v>0.2</v>
      </c>
      <c r="J270" s="464">
        <v>1008</v>
      </c>
      <c r="K270" s="468">
        <v>5</v>
      </c>
      <c r="L270" s="468">
        <v>5040</v>
      </c>
      <c r="M270" s="464">
        <v>1</v>
      </c>
      <c r="N270" s="464">
        <v>1008</v>
      </c>
      <c r="O270" s="468">
        <v>8</v>
      </c>
      <c r="P270" s="468">
        <v>8064</v>
      </c>
      <c r="Q270" s="491">
        <v>1.6</v>
      </c>
      <c r="R270" s="469">
        <v>1008</v>
      </c>
    </row>
    <row r="271" spans="1:18" ht="14.4" customHeight="1" x14ac:dyDescent="0.3">
      <c r="A271" s="463"/>
      <c r="B271" s="464" t="s">
        <v>1897</v>
      </c>
      <c r="C271" s="464" t="s">
        <v>1699</v>
      </c>
      <c r="D271" s="464" t="s">
        <v>1708</v>
      </c>
      <c r="E271" s="464" t="s">
        <v>1913</v>
      </c>
      <c r="F271" s="464"/>
      <c r="G271" s="468">
        <v>204</v>
      </c>
      <c r="H271" s="468">
        <v>44268</v>
      </c>
      <c r="I271" s="464">
        <v>0.96226415094339623</v>
      </c>
      <c r="J271" s="464">
        <v>217</v>
      </c>
      <c r="K271" s="468">
        <v>212</v>
      </c>
      <c r="L271" s="468">
        <v>46004</v>
      </c>
      <c r="M271" s="464">
        <v>1</v>
      </c>
      <c r="N271" s="464">
        <v>217</v>
      </c>
      <c r="O271" s="468">
        <v>199</v>
      </c>
      <c r="P271" s="468">
        <v>43183</v>
      </c>
      <c r="Q271" s="491">
        <v>0.93867924528301883</v>
      </c>
      <c r="R271" s="469">
        <v>217</v>
      </c>
    </row>
    <row r="272" spans="1:18" ht="14.4" customHeight="1" x14ac:dyDescent="0.3">
      <c r="A272" s="463"/>
      <c r="B272" s="464" t="s">
        <v>1897</v>
      </c>
      <c r="C272" s="464" t="s">
        <v>1699</v>
      </c>
      <c r="D272" s="464" t="s">
        <v>1708</v>
      </c>
      <c r="E272" s="464" t="s">
        <v>1914</v>
      </c>
      <c r="F272" s="464"/>
      <c r="G272" s="468">
        <v>124</v>
      </c>
      <c r="H272" s="468">
        <v>129332</v>
      </c>
      <c r="I272" s="464">
        <v>0.88571428571428568</v>
      </c>
      <c r="J272" s="464">
        <v>1043</v>
      </c>
      <c r="K272" s="468">
        <v>140</v>
      </c>
      <c r="L272" s="468">
        <v>146020</v>
      </c>
      <c r="M272" s="464">
        <v>1</v>
      </c>
      <c r="N272" s="464">
        <v>1043</v>
      </c>
      <c r="O272" s="468">
        <v>128</v>
      </c>
      <c r="P272" s="468">
        <v>133504</v>
      </c>
      <c r="Q272" s="491">
        <v>0.91428571428571426</v>
      </c>
      <c r="R272" s="469">
        <v>1043</v>
      </c>
    </row>
    <row r="273" spans="1:18" ht="14.4" customHeight="1" x14ac:dyDescent="0.3">
      <c r="A273" s="463"/>
      <c r="B273" s="464" t="s">
        <v>1897</v>
      </c>
      <c r="C273" s="464" t="s">
        <v>1699</v>
      </c>
      <c r="D273" s="464" t="s">
        <v>1708</v>
      </c>
      <c r="E273" s="464" t="s">
        <v>1915</v>
      </c>
      <c r="F273" s="464"/>
      <c r="G273" s="468">
        <v>4</v>
      </c>
      <c r="H273" s="468">
        <v>5292</v>
      </c>
      <c r="I273" s="464">
        <v>1</v>
      </c>
      <c r="J273" s="464">
        <v>1323</v>
      </c>
      <c r="K273" s="468">
        <v>4</v>
      </c>
      <c r="L273" s="468">
        <v>5292</v>
      </c>
      <c r="M273" s="464">
        <v>1</v>
      </c>
      <c r="N273" s="464">
        <v>1323</v>
      </c>
      <c r="O273" s="468">
        <v>2</v>
      </c>
      <c r="P273" s="468">
        <v>2646</v>
      </c>
      <c r="Q273" s="491">
        <v>0.5</v>
      </c>
      <c r="R273" s="469">
        <v>1323</v>
      </c>
    </row>
    <row r="274" spans="1:18" ht="14.4" customHeight="1" x14ac:dyDescent="0.3">
      <c r="A274" s="463"/>
      <c r="B274" s="464" t="s">
        <v>1897</v>
      </c>
      <c r="C274" s="464" t="s">
        <v>1699</v>
      </c>
      <c r="D274" s="464" t="s">
        <v>1708</v>
      </c>
      <c r="E274" s="464" t="s">
        <v>1916</v>
      </c>
      <c r="F274" s="464"/>
      <c r="G274" s="468">
        <v>23</v>
      </c>
      <c r="H274" s="468">
        <v>12466</v>
      </c>
      <c r="I274" s="464">
        <v>1.6428571428571428</v>
      </c>
      <c r="J274" s="464">
        <v>542</v>
      </c>
      <c r="K274" s="468">
        <v>14</v>
      </c>
      <c r="L274" s="468">
        <v>7588</v>
      </c>
      <c r="M274" s="464">
        <v>1</v>
      </c>
      <c r="N274" s="464">
        <v>542</v>
      </c>
      <c r="O274" s="468">
        <v>26</v>
      </c>
      <c r="P274" s="468">
        <v>14092</v>
      </c>
      <c r="Q274" s="491">
        <v>1.8571428571428572</v>
      </c>
      <c r="R274" s="469">
        <v>542</v>
      </c>
    </row>
    <row r="275" spans="1:18" ht="14.4" customHeight="1" x14ac:dyDescent="0.3">
      <c r="A275" s="463"/>
      <c r="B275" s="464" t="s">
        <v>1897</v>
      </c>
      <c r="C275" s="464" t="s">
        <v>1699</v>
      </c>
      <c r="D275" s="464" t="s">
        <v>1708</v>
      </c>
      <c r="E275" s="464" t="s">
        <v>1917</v>
      </c>
      <c r="F275" s="464"/>
      <c r="G275" s="468"/>
      <c r="H275" s="468"/>
      <c r="I275" s="464"/>
      <c r="J275" s="464"/>
      <c r="K275" s="468">
        <v>5</v>
      </c>
      <c r="L275" s="468">
        <v>1490</v>
      </c>
      <c r="M275" s="464">
        <v>1</v>
      </c>
      <c r="N275" s="464">
        <v>298</v>
      </c>
      <c r="O275" s="468"/>
      <c r="P275" s="468"/>
      <c r="Q275" s="491"/>
      <c r="R275" s="469"/>
    </row>
    <row r="276" spans="1:18" ht="14.4" customHeight="1" x14ac:dyDescent="0.3">
      <c r="A276" s="463"/>
      <c r="B276" s="464" t="s">
        <v>1897</v>
      </c>
      <c r="C276" s="464" t="s">
        <v>1699</v>
      </c>
      <c r="D276" s="464" t="s">
        <v>1708</v>
      </c>
      <c r="E276" s="464" t="s">
        <v>1918</v>
      </c>
      <c r="F276" s="464"/>
      <c r="G276" s="468">
        <v>90</v>
      </c>
      <c r="H276" s="468">
        <v>52110</v>
      </c>
      <c r="I276" s="464">
        <v>1.2162162162162162</v>
      </c>
      <c r="J276" s="464">
        <v>579</v>
      </c>
      <c r="K276" s="468">
        <v>74</v>
      </c>
      <c r="L276" s="468">
        <v>42846</v>
      </c>
      <c r="M276" s="464">
        <v>1</v>
      </c>
      <c r="N276" s="464">
        <v>579</v>
      </c>
      <c r="O276" s="468">
        <v>88</v>
      </c>
      <c r="P276" s="468">
        <v>50952</v>
      </c>
      <c r="Q276" s="491">
        <v>1.1891891891891893</v>
      </c>
      <c r="R276" s="469">
        <v>579</v>
      </c>
    </row>
    <row r="277" spans="1:18" ht="14.4" customHeight="1" x14ac:dyDescent="0.3">
      <c r="A277" s="463"/>
      <c r="B277" s="464" t="s">
        <v>1897</v>
      </c>
      <c r="C277" s="464" t="s">
        <v>1699</v>
      </c>
      <c r="D277" s="464" t="s">
        <v>1708</v>
      </c>
      <c r="E277" s="464" t="s">
        <v>1919</v>
      </c>
      <c r="F277" s="464"/>
      <c r="G277" s="468"/>
      <c r="H277" s="468"/>
      <c r="I277" s="464"/>
      <c r="J277" s="464"/>
      <c r="K277" s="468">
        <v>3</v>
      </c>
      <c r="L277" s="468">
        <v>42666</v>
      </c>
      <c r="M277" s="464">
        <v>1</v>
      </c>
      <c r="N277" s="464">
        <v>14222</v>
      </c>
      <c r="O277" s="468"/>
      <c r="P277" s="468"/>
      <c r="Q277" s="491"/>
      <c r="R277" s="469"/>
    </row>
    <row r="278" spans="1:18" ht="14.4" customHeight="1" x14ac:dyDescent="0.3">
      <c r="A278" s="463"/>
      <c r="B278" s="464" t="s">
        <v>1897</v>
      </c>
      <c r="C278" s="464" t="s">
        <v>1699</v>
      </c>
      <c r="D278" s="464" t="s">
        <v>1708</v>
      </c>
      <c r="E278" s="464" t="s">
        <v>1920</v>
      </c>
      <c r="F278" s="464"/>
      <c r="G278" s="468">
        <v>1</v>
      </c>
      <c r="H278" s="468">
        <v>678</v>
      </c>
      <c r="I278" s="464"/>
      <c r="J278" s="464">
        <v>678</v>
      </c>
      <c r="K278" s="468"/>
      <c r="L278" s="468"/>
      <c r="M278" s="464"/>
      <c r="N278" s="464"/>
      <c r="O278" s="468"/>
      <c r="P278" s="468"/>
      <c r="Q278" s="491"/>
      <c r="R278" s="469"/>
    </row>
    <row r="279" spans="1:18" ht="14.4" customHeight="1" x14ac:dyDescent="0.3">
      <c r="A279" s="463"/>
      <c r="B279" s="464" t="s">
        <v>1897</v>
      </c>
      <c r="C279" s="464" t="s">
        <v>1699</v>
      </c>
      <c r="D279" s="464" t="s">
        <v>1708</v>
      </c>
      <c r="E279" s="464" t="s">
        <v>1921</v>
      </c>
      <c r="F279" s="464"/>
      <c r="G279" s="468">
        <v>3</v>
      </c>
      <c r="H279" s="468">
        <v>3909</v>
      </c>
      <c r="I279" s="464">
        <v>3</v>
      </c>
      <c r="J279" s="464">
        <v>1303</v>
      </c>
      <c r="K279" s="468">
        <v>1</v>
      </c>
      <c r="L279" s="468">
        <v>1303</v>
      </c>
      <c r="M279" s="464">
        <v>1</v>
      </c>
      <c r="N279" s="464">
        <v>1303</v>
      </c>
      <c r="O279" s="468"/>
      <c r="P279" s="468"/>
      <c r="Q279" s="491"/>
      <c r="R279" s="469"/>
    </row>
    <row r="280" spans="1:18" ht="14.4" customHeight="1" x14ac:dyDescent="0.3">
      <c r="A280" s="463"/>
      <c r="B280" s="464" t="s">
        <v>1897</v>
      </c>
      <c r="C280" s="464" t="s">
        <v>1699</v>
      </c>
      <c r="D280" s="464" t="s">
        <v>1708</v>
      </c>
      <c r="E280" s="464" t="s">
        <v>1922</v>
      </c>
      <c r="F280" s="464"/>
      <c r="G280" s="468"/>
      <c r="H280" s="468"/>
      <c r="I280" s="464"/>
      <c r="J280" s="464"/>
      <c r="K280" s="468">
        <v>1</v>
      </c>
      <c r="L280" s="468">
        <v>2416</v>
      </c>
      <c r="M280" s="464">
        <v>1</v>
      </c>
      <c r="N280" s="464">
        <v>2416</v>
      </c>
      <c r="O280" s="468"/>
      <c r="P280" s="468"/>
      <c r="Q280" s="491"/>
      <c r="R280" s="469"/>
    </row>
    <row r="281" spans="1:18" ht="14.4" customHeight="1" x14ac:dyDescent="0.3">
      <c r="A281" s="463"/>
      <c r="B281" s="464" t="s">
        <v>1897</v>
      </c>
      <c r="C281" s="464" t="s">
        <v>1699</v>
      </c>
      <c r="D281" s="464" t="s">
        <v>1708</v>
      </c>
      <c r="E281" s="464" t="s">
        <v>1923</v>
      </c>
      <c r="F281" s="464"/>
      <c r="G281" s="468"/>
      <c r="H281" s="468"/>
      <c r="I281" s="464"/>
      <c r="J281" s="464"/>
      <c r="K281" s="468"/>
      <c r="L281" s="468"/>
      <c r="M281" s="464"/>
      <c r="N281" s="464"/>
      <c r="O281" s="468">
        <v>1</v>
      </c>
      <c r="P281" s="468">
        <v>136</v>
      </c>
      <c r="Q281" s="491"/>
      <c r="R281" s="469">
        <v>136</v>
      </c>
    </row>
    <row r="282" spans="1:18" ht="14.4" customHeight="1" x14ac:dyDescent="0.3">
      <c r="A282" s="463"/>
      <c r="B282" s="464" t="s">
        <v>1897</v>
      </c>
      <c r="C282" s="464" t="s">
        <v>1699</v>
      </c>
      <c r="D282" s="464" t="s">
        <v>1708</v>
      </c>
      <c r="E282" s="464" t="s">
        <v>1924</v>
      </c>
      <c r="F282" s="464"/>
      <c r="G282" s="468"/>
      <c r="H282" s="468"/>
      <c r="I282" s="464"/>
      <c r="J282" s="464"/>
      <c r="K282" s="468"/>
      <c r="L282" s="468"/>
      <c r="M282" s="464"/>
      <c r="N282" s="464"/>
      <c r="O282" s="468">
        <v>1</v>
      </c>
      <c r="P282" s="468">
        <v>224</v>
      </c>
      <c r="Q282" s="491"/>
      <c r="R282" s="469">
        <v>224</v>
      </c>
    </row>
    <row r="283" spans="1:18" ht="14.4" customHeight="1" x14ac:dyDescent="0.3">
      <c r="A283" s="463"/>
      <c r="B283" s="464" t="s">
        <v>1897</v>
      </c>
      <c r="C283" s="464" t="s">
        <v>1699</v>
      </c>
      <c r="D283" s="464" t="s">
        <v>1708</v>
      </c>
      <c r="E283" s="464" t="s">
        <v>1925</v>
      </c>
      <c r="F283" s="464"/>
      <c r="G283" s="468"/>
      <c r="H283" s="468"/>
      <c r="I283" s="464"/>
      <c r="J283" s="464"/>
      <c r="K283" s="468">
        <v>1</v>
      </c>
      <c r="L283" s="468">
        <v>1289</v>
      </c>
      <c r="M283" s="464">
        <v>1</v>
      </c>
      <c r="N283" s="464">
        <v>1289</v>
      </c>
      <c r="O283" s="468"/>
      <c r="P283" s="468"/>
      <c r="Q283" s="491"/>
      <c r="R283" s="469"/>
    </row>
    <row r="284" spans="1:18" ht="14.4" customHeight="1" x14ac:dyDescent="0.3">
      <c r="A284" s="463"/>
      <c r="B284" s="464" t="s">
        <v>1897</v>
      </c>
      <c r="C284" s="464" t="s">
        <v>1699</v>
      </c>
      <c r="D284" s="464" t="s">
        <v>1778</v>
      </c>
      <c r="E284" s="464" t="s">
        <v>1784</v>
      </c>
      <c r="F284" s="464" t="s">
        <v>1785</v>
      </c>
      <c r="G284" s="468">
        <v>25</v>
      </c>
      <c r="H284" s="468">
        <v>1944.4499999999998</v>
      </c>
      <c r="I284" s="464">
        <v>1.6666666666666663</v>
      </c>
      <c r="J284" s="464">
        <v>77.777999999999992</v>
      </c>
      <c r="K284" s="468">
        <v>15</v>
      </c>
      <c r="L284" s="468">
        <v>1166.67</v>
      </c>
      <c r="M284" s="464">
        <v>1</v>
      </c>
      <c r="N284" s="464">
        <v>77.778000000000006</v>
      </c>
      <c r="O284" s="468">
        <v>14</v>
      </c>
      <c r="P284" s="468">
        <v>1088.8900000000001</v>
      </c>
      <c r="Q284" s="491">
        <v>0.93333161905251705</v>
      </c>
      <c r="R284" s="469">
        <v>77.777857142857144</v>
      </c>
    </row>
    <row r="285" spans="1:18" ht="14.4" customHeight="1" x14ac:dyDescent="0.3">
      <c r="A285" s="463"/>
      <c r="B285" s="464" t="s">
        <v>1897</v>
      </c>
      <c r="C285" s="464" t="s">
        <v>1699</v>
      </c>
      <c r="D285" s="464" t="s">
        <v>1778</v>
      </c>
      <c r="E285" s="464" t="s">
        <v>1786</v>
      </c>
      <c r="F285" s="464" t="s">
        <v>1787</v>
      </c>
      <c r="G285" s="468">
        <v>42</v>
      </c>
      <c r="H285" s="468">
        <v>10500</v>
      </c>
      <c r="I285" s="464">
        <v>0.79245283018867929</v>
      </c>
      <c r="J285" s="464">
        <v>250</v>
      </c>
      <c r="K285" s="468">
        <v>53</v>
      </c>
      <c r="L285" s="468">
        <v>13250</v>
      </c>
      <c r="M285" s="464">
        <v>1</v>
      </c>
      <c r="N285" s="464">
        <v>250</v>
      </c>
      <c r="O285" s="468">
        <v>39</v>
      </c>
      <c r="P285" s="468">
        <v>9750</v>
      </c>
      <c r="Q285" s="491">
        <v>0.73584905660377353</v>
      </c>
      <c r="R285" s="469">
        <v>250</v>
      </c>
    </row>
    <row r="286" spans="1:18" ht="14.4" customHeight="1" x14ac:dyDescent="0.3">
      <c r="A286" s="463"/>
      <c r="B286" s="464" t="s">
        <v>1897</v>
      </c>
      <c r="C286" s="464" t="s">
        <v>1699</v>
      </c>
      <c r="D286" s="464" t="s">
        <v>1778</v>
      </c>
      <c r="E286" s="464" t="s">
        <v>1788</v>
      </c>
      <c r="F286" s="464" t="s">
        <v>1789</v>
      </c>
      <c r="G286" s="468">
        <v>581</v>
      </c>
      <c r="H286" s="468">
        <v>174300</v>
      </c>
      <c r="I286" s="464">
        <v>0.98809523809523814</v>
      </c>
      <c r="J286" s="464">
        <v>300</v>
      </c>
      <c r="K286" s="468">
        <v>588</v>
      </c>
      <c r="L286" s="468">
        <v>176400</v>
      </c>
      <c r="M286" s="464">
        <v>1</v>
      </c>
      <c r="N286" s="464">
        <v>300</v>
      </c>
      <c r="O286" s="468">
        <v>608</v>
      </c>
      <c r="P286" s="468">
        <v>182400</v>
      </c>
      <c r="Q286" s="491">
        <v>1.0340136054421769</v>
      </c>
      <c r="R286" s="469">
        <v>300</v>
      </c>
    </row>
    <row r="287" spans="1:18" ht="14.4" customHeight="1" x14ac:dyDescent="0.3">
      <c r="A287" s="463"/>
      <c r="B287" s="464" t="s">
        <v>1897</v>
      </c>
      <c r="C287" s="464" t="s">
        <v>1699</v>
      </c>
      <c r="D287" s="464" t="s">
        <v>1778</v>
      </c>
      <c r="E287" s="464" t="s">
        <v>1790</v>
      </c>
      <c r="F287" s="464" t="s">
        <v>1791</v>
      </c>
      <c r="G287" s="468"/>
      <c r="H287" s="468"/>
      <c r="I287" s="464"/>
      <c r="J287" s="464"/>
      <c r="K287" s="468">
        <v>1</v>
      </c>
      <c r="L287" s="468">
        <v>116.67</v>
      </c>
      <c r="M287" s="464">
        <v>1</v>
      </c>
      <c r="N287" s="464">
        <v>116.67</v>
      </c>
      <c r="O287" s="468"/>
      <c r="P287" s="468"/>
      <c r="Q287" s="491"/>
      <c r="R287" s="469"/>
    </row>
    <row r="288" spans="1:18" ht="14.4" customHeight="1" x14ac:dyDescent="0.3">
      <c r="A288" s="463"/>
      <c r="B288" s="464" t="s">
        <v>1897</v>
      </c>
      <c r="C288" s="464" t="s">
        <v>1699</v>
      </c>
      <c r="D288" s="464" t="s">
        <v>1778</v>
      </c>
      <c r="E288" s="464" t="s">
        <v>1926</v>
      </c>
      <c r="F288" s="464" t="s">
        <v>1927</v>
      </c>
      <c r="G288" s="468">
        <v>338</v>
      </c>
      <c r="H288" s="468">
        <v>225333.33999999997</v>
      </c>
      <c r="I288" s="464">
        <v>0.92857148155416147</v>
      </c>
      <c r="J288" s="464">
        <v>666.6666863905325</v>
      </c>
      <c r="K288" s="468">
        <v>364</v>
      </c>
      <c r="L288" s="468">
        <v>242666.66</v>
      </c>
      <c r="M288" s="464">
        <v>1</v>
      </c>
      <c r="N288" s="464">
        <v>666.6666483516484</v>
      </c>
      <c r="O288" s="468">
        <v>335</v>
      </c>
      <c r="P288" s="468">
        <v>223333.33000000002</v>
      </c>
      <c r="Q288" s="491">
        <v>0.92032968187718911</v>
      </c>
      <c r="R288" s="469">
        <v>666.66665671641795</v>
      </c>
    </row>
    <row r="289" spans="1:18" ht="14.4" customHeight="1" x14ac:dyDescent="0.3">
      <c r="A289" s="463"/>
      <c r="B289" s="464" t="s">
        <v>1897</v>
      </c>
      <c r="C289" s="464" t="s">
        <v>1699</v>
      </c>
      <c r="D289" s="464" t="s">
        <v>1778</v>
      </c>
      <c r="E289" s="464" t="s">
        <v>1928</v>
      </c>
      <c r="F289" s="464" t="s">
        <v>1929</v>
      </c>
      <c r="G289" s="468">
        <v>541</v>
      </c>
      <c r="H289" s="468">
        <v>126233.34</v>
      </c>
      <c r="I289" s="464">
        <v>0.90771808171446966</v>
      </c>
      <c r="J289" s="464">
        <v>233.33334565619222</v>
      </c>
      <c r="K289" s="468">
        <v>596</v>
      </c>
      <c r="L289" s="468">
        <v>139066.68</v>
      </c>
      <c r="M289" s="464">
        <v>1</v>
      </c>
      <c r="N289" s="464">
        <v>233.33335570469796</v>
      </c>
      <c r="O289" s="468">
        <v>654</v>
      </c>
      <c r="P289" s="468">
        <v>152600.01</v>
      </c>
      <c r="Q289" s="491">
        <v>1.0973154029419558</v>
      </c>
      <c r="R289" s="469">
        <v>233.33334862385323</v>
      </c>
    </row>
    <row r="290" spans="1:18" ht="14.4" customHeight="1" x14ac:dyDescent="0.3">
      <c r="A290" s="463"/>
      <c r="B290" s="464" t="s">
        <v>1897</v>
      </c>
      <c r="C290" s="464" t="s">
        <v>1699</v>
      </c>
      <c r="D290" s="464" t="s">
        <v>1778</v>
      </c>
      <c r="E290" s="464" t="s">
        <v>1930</v>
      </c>
      <c r="F290" s="464" t="s">
        <v>1931</v>
      </c>
      <c r="G290" s="468">
        <v>341</v>
      </c>
      <c r="H290" s="468">
        <v>265222.21999999997</v>
      </c>
      <c r="I290" s="464">
        <v>0.96600567717534735</v>
      </c>
      <c r="J290" s="464">
        <v>777.77777126099704</v>
      </c>
      <c r="K290" s="468">
        <v>353</v>
      </c>
      <c r="L290" s="468">
        <v>274555.55000000005</v>
      </c>
      <c r="M290" s="464">
        <v>1</v>
      </c>
      <c r="N290" s="464">
        <v>777.77776203966016</v>
      </c>
      <c r="O290" s="468">
        <v>379</v>
      </c>
      <c r="P290" s="468">
        <v>294777.77</v>
      </c>
      <c r="Q290" s="491">
        <v>1.0736543843313311</v>
      </c>
      <c r="R290" s="469">
        <v>777.77775725593676</v>
      </c>
    </row>
    <row r="291" spans="1:18" ht="14.4" customHeight="1" x14ac:dyDescent="0.3">
      <c r="A291" s="463"/>
      <c r="B291" s="464" t="s">
        <v>1897</v>
      </c>
      <c r="C291" s="464" t="s">
        <v>1699</v>
      </c>
      <c r="D291" s="464" t="s">
        <v>1778</v>
      </c>
      <c r="E291" s="464" t="s">
        <v>1932</v>
      </c>
      <c r="F291" s="464" t="s">
        <v>1933</v>
      </c>
      <c r="G291" s="468">
        <v>1195</v>
      </c>
      <c r="H291" s="468">
        <v>292111.11</v>
      </c>
      <c r="I291" s="464">
        <v>1.2632134955022702</v>
      </c>
      <c r="J291" s="464">
        <v>244.44444351464435</v>
      </c>
      <c r="K291" s="468">
        <v>946</v>
      </c>
      <c r="L291" s="468">
        <v>231244.45</v>
      </c>
      <c r="M291" s="464">
        <v>1</v>
      </c>
      <c r="N291" s="464">
        <v>244.44445031712476</v>
      </c>
      <c r="O291" s="468">
        <v>913</v>
      </c>
      <c r="P291" s="468">
        <v>223177.77000000002</v>
      </c>
      <c r="Q291" s="491">
        <v>0.96511622224879345</v>
      </c>
      <c r="R291" s="469">
        <v>244.44443592552028</v>
      </c>
    </row>
    <row r="292" spans="1:18" ht="14.4" customHeight="1" x14ac:dyDescent="0.3">
      <c r="A292" s="463"/>
      <c r="B292" s="464" t="s">
        <v>1897</v>
      </c>
      <c r="C292" s="464" t="s">
        <v>1699</v>
      </c>
      <c r="D292" s="464" t="s">
        <v>1778</v>
      </c>
      <c r="E292" s="464" t="s">
        <v>1934</v>
      </c>
      <c r="F292" s="464" t="s">
        <v>1935</v>
      </c>
      <c r="G292" s="468">
        <v>8</v>
      </c>
      <c r="H292" s="468">
        <v>4204.4499999999989</v>
      </c>
      <c r="I292" s="464">
        <v>0.61538562868291702</v>
      </c>
      <c r="J292" s="464">
        <v>525.55624999999986</v>
      </c>
      <c r="K292" s="468">
        <v>13</v>
      </c>
      <c r="L292" s="468">
        <v>6832.2199999999993</v>
      </c>
      <c r="M292" s="464">
        <v>1</v>
      </c>
      <c r="N292" s="464">
        <v>525.55538461538458</v>
      </c>
      <c r="O292" s="468">
        <v>19</v>
      </c>
      <c r="P292" s="468">
        <v>9985.56</v>
      </c>
      <c r="Q292" s="491">
        <v>1.4615395874254635</v>
      </c>
      <c r="R292" s="469">
        <v>525.55578947368417</v>
      </c>
    </row>
    <row r="293" spans="1:18" ht="14.4" customHeight="1" x14ac:dyDescent="0.3">
      <c r="A293" s="463"/>
      <c r="B293" s="464" t="s">
        <v>1897</v>
      </c>
      <c r="C293" s="464" t="s">
        <v>1699</v>
      </c>
      <c r="D293" s="464" t="s">
        <v>1778</v>
      </c>
      <c r="E293" s="464" t="s">
        <v>1936</v>
      </c>
      <c r="F293" s="464" t="s">
        <v>1937</v>
      </c>
      <c r="G293" s="468">
        <v>9</v>
      </c>
      <c r="H293" s="468">
        <v>9000</v>
      </c>
      <c r="I293" s="464">
        <v>1</v>
      </c>
      <c r="J293" s="464">
        <v>1000</v>
      </c>
      <c r="K293" s="468">
        <v>9</v>
      </c>
      <c r="L293" s="468">
        <v>9000</v>
      </c>
      <c r="M293" s="464">
        <v>1</v>
      </c>
      <c r="N293" s="464">
        <v>1000</v>
      </c>
      <c r="O293" s="468">
        <v>9</v>
      </c>
      <c r="P293" s="468">
        <v>9000</v>
      </c>
      <c r="Q293" s="491">
        <v>1</v>
      </c>
      <c r="R293" s="469">
        <v>1000</v>
      </c>
    </row>
    <row r="294" spans="1:18" ht="14.4" customHeight="1" x14ac:dyDescent="0.3">
      <c r="A294" s="463"/>
      <c r="B294" s="464" t="s">
        <v>1897</v>
      </c>
      <c r="C294" s="464" t="s">
        <v>1699</v>
      </c>
      <c r="D294" s="464" t="s">
        <v>1778</v>
      </c>
      <c r="E294" s="464" t="s">
        <v>1853</v>
      </c>
      <c r="F294" s="464" t="s">
        <v>1854</v>
      </c>
      <c r="G294" s="468">
        <v>3</v>
      </c>
      <c r="H294" s="468">
        <v>0</v>
      </c>
      <c r="I294" s="464"/>
      <c r="J294" s="464">
        <v>0</v>
      </c>
      <c r="K294" s="468">
        <v>2</v>
      </c>
      <c r="L294" s="468">
        <v>0</v>
      </c>
      <c r="M294" s="464"/>
      <c r="N294" s="464">
        <v>0</v>
      </c>
      <c r="O294" s="468"/>
      <c r="P294" s="468"/>
      <c r="Q294" s="491"/>
      <c r="R294" s="469"/>
    </row>
    <row r="295" spans="1:18" ht="14.4" customHeight="1" x14ac:dyDescent="0.3">
      <c r="A295" s="463"/>
      <c r="B295" s="464" t="s">
        <v>1897</v>
      </c>
      <c r="C295" s="464" t="s">
        <v>1699</v>
      </c>
      <c r="D295" s="464" t="s">
        <v>1778</v>
      </c>
      <c r="E295" s="464" t="s">
        <v>1811</v>
      </c>
      <c r="F295" s="464" t="s">
        <v>1812</v>
      </c>
      <c r="G295" s="468">
        <v>971</v>
      </c>
      <c r="H295" s="468">
        <v>0</v>
      </c>
      <c r="I295" s="464"/>
      <c r="J295" s="464">
        <v>0</v>
      </c>
      <c r="K295" s="468">
        <v>954</v>
      </c>
      <c r="L295" s="468">
        <v>0</v>
      </c>
      <c r="M295" s="464"/>
      <c r="N295" s="464">
        <v>0</v>
      </c>
      <c r="O295" s="468">
        <v>1026</v>
      </c>
      <c r="P295" s="468">
        <v>0</v>
      </c>
      <c r="Q295" s="491"/>
      <c r="R295" s="469">
        <v>0</v>
      </c>
    </row>
    <row r="296" spans="1:18" ht="14.4" customHeight="1" x14ac:dyDescent="0.3">
      <c r="A296" s="463"/>
      <c r="B296" s="464" t="s">
        <v>1897</v>
      </c>
      <c r="C296" s="464" t="s">
        <v>1699</v>
      </c>
      <c r="D296" s="464" t="s">
        <v>1778</v>
      </c>
      <c r="E296" s="464" t="s">
        <v>1813</v>
      </c>
      <c r="F296" s="464" t="s">
        <v>1814</v>
      </c>
      <c r="G296" s="468">
        <v>710</v>
      </c>
      <c r="H296" s="468">
        <v>216944.44</v>
      </c>
      <c r="I296" s="464">
        <v>0.93175848441636411</v>
      </c>
      <c r="J296" s="464">
        <v>305.55554929577465</v>
      </c>
      <c r="K296" s="468">
        <v>762</v>
      </c>
      <c r="L296" s="468">
        <v>232833.34</v>
      </c>
      <c r="M296" s="464">
        <v>1</v>
      </c>
      <c r="N296" s="464">
        <v>305.55556430446194</v>
      </c>
      <c r="O296" s="468">
        <v>711</v>
      </c>
      <c r="P296" s="468">
        <v>217250.00999999998</v>
      </c>
      <c r="Q296" s="491">
        <v>0.93307088237449154</v>
      </c>
      <c r="R296" s="469">
        <v>305.55556962025315</v>
      </c>
    </row>
    <row r="297" spans="1:18" ht="14.4" customHeight="1" x14ac:dyDescent="0.3">
      <c r="A297" s="463"/>
      <c r="B297" s="464" t="s">
        <v>1897</v>
      </c>
      <c r="C297" s="464" t="s">
        <v>1699</v>
      </c>
      <c r="D297" s="464" t="s">
        <v>1778</v>
      </c>
      <c r="E297" s="464" t="s">
        <v>1815</v>
      </c>
      <c r="F297" s="464" t="s">
        <v>1816</v>
      </c>
      <c r="G297" s="468">
        <v>1553</v>
      </c>
      <c r="H297" s="468">
        <v>20933.330000000002</v>
      </c>
      <c r="I297" s="464">
        <v>0.38316035592918174</v>
      </c>
      <c r="J297" s="464">
        <v>13.479285254346427</v>
      </c>
      <c r="K297" s="468">
        <v>1639</v>
      </c>
      <c r="L297" s="468">
        <v>54633.34</v>
      </c>
      <c r="M297" s="464">
        <v>1</v>
      </c>
      <c r="N297" s="464">
        <v>33.333337400854177</v>
      </c>
      <c r="O297" s="468">
        <v>1600</v>
      </c>
      <c r="P297" s="468">
        <v>53333.34</v>
      </c>
      <c r="Q297" s="491">
        <v>0.97620500595423965</v>
      </c>
      <c r="R297" s="469">
        <v>33.333337499999999</v>
      </c>
    </row>
    <row r="298" spans="1:18" ht="14.4" customHeight="1" x14ac:dyDescent="0.3">
      <c r="A298" s="463"/>
      <c r="B298" s="464" t="s">
        <v>1897</v>
      </c>
      <c r="C298" s="464" t="s">
        <v>1699</v>
      </c>
      <c r="D298" s="464" t="s">
        <v>1778</v>
      </c>
      <c r="E298" s="464" t="s">
        <v>1817</v>
      </c>
      <c r="F298" s="464" t="s">
        <v>1818</v>
      </c>
      <c r="G298" s="468">
        <v>679</v>
      </c>
      <c r="H298" s="468">
        <v>309322.20999999996</v>
      </c>
      <c r="I298" s="464">
        <v>0.91756750711753432</v>
      </c>
      <c r="J298" s="464">
        <v>455.55553755522823</v>
      </c>
      <c r="K298" s="468">
        <v>740</v>
      </c>
      <c r="L298" s="468">
        <v>337111.12</v>
      </c>
      <c r="M298" s="464">
        <v>1</v>
      </c>
      <c r="N298" s="464">
        <v>455.55556756756755</v>
      </c>
      <c r="O298" s="468">
        <v>674</v>
      </c>
      <c r="P298" s="468">
        <v>307044.44999999995</v>
      </c>
      <c r="Q298" s="491">
        <v>0.91081080327459962</v>
      </c>
      <c r="R298" s="469">
        <v>455.55556379821951</v>
      </c>
    </row>
    <row r="299" spans="1:18" ht="14.4" customHeight="1" x14ac:dyDescent="0.3">
      <c r="A299" s="463"/>
      <c r="B299" s="464" t="s">
        <v>1897</v>
      </c>
      <c r="C299" s="464" t="s">
        <v>1699</v>
      </c>
      <c r="D299" s="464" t="s">
        <v>1778</v>
      </c>
      <c r="E299" s="464" t="s">
        <v>1819</v>
      </c>
      <c r="F299" s="464" t="s">
        <v>1820</v>
      </c>
      <c r="G299" s="468">
        <v>742</v>
      </c>
      <c r="H299" s="468">
        <v>57711.11</v>
      </c>
      <c r="I299" s="464">
        <v>0.91042955799187486</v>
      </c>
      <c r="J299" s="464">
        <v>77.777776280323451</v>
      </c>
      <c r="K299" s="468">
        <v>815</v>
      </c>
      <c r="L299" s="468">
        <v>63388.880000000005</v>
      </c>
      <c r="M299" s="464">
        <v>1</v>
      </c>
      <c r="N299" s="464">
        <v>77.777766871165653</v>
      </c>
      <c r="O299" s="468">
        <v>782</v>
      </c>
      <c r="P299" s="468">
        <v>60822.229999999996</v>
      </c>
      <c r="Q299" s="491">
        <v>0.95950945970334212</v>
      </c>
      <c r="R299" s="469">
        <v>77.777787723785167</v>
      </c>
    </row>
    <row r="300" spans="1:18" ht="14.4" customHeight="1" x14ac:dyDescent="0.3">
      <c r="A300" s="463"/>
      <c r="B300" s="464" t="s">
        <v>1897</v>
      </c>
      <c r="C300" s="464" t="s">
        <v>1699</v>
      </c>
      <c r="D300" s="464" t="s">
        <v>1778</v>
      </c>
      <c r="E300" s="464" t="s">
        <v>1938</v>
      </c>
      <c r="F300" s="464" t="s">
        <v>1939</v>
      </c>
      <c r="G300" s="468">
        <v>378</v>
      </c>
      <c r="H300" s="468">
        <v>546000</v>
      </c>
      <c r="I300" s="464">
        <v>0.99999998168498205</v>
      </c>
      <c r="J300" s="464">
        <v>1444.4444444444443</v>
      </c>
      <c r="K300" s="468">
        <v>378</v>
      </c>
      <c r="L300" s="468">
        <v>546000.01</v>
      </c>
      <c r="M300" s="464">
        <v>1</v>
      </c>
      <c r="N300" s="464">
        <v>1444.4444708994708</v>
      </c>
      <c r="O300" s="468">
        <v>359</v>
      </c>
      <c r="P300" s="468">
        <v>518555.55</v>
      </c>
      <c r="Q300" s="491">
        <v>0.94973542216601792</v>
      </c>
      <c r="R300" s="469">
        <v>1444.4444289693593</v>
      </c>
    </row>
    <row r="301" spans="1:18" ht="14.4" customHeight="1" x14ac:dyDescent="0.3">
      <c r="A301" s="463"/>
      <c r="B301" s="464" t="s">
        <v>1897</v>
      </c>
      <c r="C301" s="464" t="s">
        <v>1699</v>
      </c>
      <c r="D301" s="464" t="s">
        <v>1778</v>
      </c>
      <c r="E301" s="464" t="s">
        <v>1821</v>
      </c>
      <c r="F301" s="464" t="s">
        <v>1822</v>
      </c>
      <c r="G301" s="468"/>
      <c r="H301" s="468"/>
      <c r="I301" s="464"/>
      <c r="J301" s="464"/>
      <c r="K301" s="468">
        <v>1</v>
      </c>
      <c r="L301" s="468">
        <v>0</v>
      </c>
      <c r="M301" s="464"/>
      <c r="N301" s="464">
        <v>0</v>
      </c>
      <c r="O301" s="468"/>
      <c r="P301" s="468"/>
      <c r="Q301" s="491"/>
      <c r="R301" s="469"/>
    </row>
    <row r="302" spans="1:18" ht="14.4" customHeight="1" x14ac:dyDescent="0.3">
      <c r="A302" s="463"/>
      <c r="B302" s="464" t="s">
        <v>1897</v>
      </c>
      <c r="C302" s="464" t="s">
        <v>1699</v>
      </c>
      <c r="D302" s="464" t="s">
        <v>1778</v>
      </c>
      <c r="E302" s="464" t="s">
        <v>1825</v>
      </c>
      <c r="F302" s="464" t="s">
        <v>1826</v>
      </c>
      <c r="G302" s="468">
        <v>5</v>
      </c>
      <c r="H302" s="468">
        <v>444.45</v>
      </c>
      <c r="I302" s="464">
        <v>1.1764783736566256</v>
      </c>
      <c r="J302" s="464">
        <v>88.89</v>
      </c>
      <c r="K302" s="468">
        <v>4</v>
      </c>
      <c r="L302" s="468">
        <v>377.78</v>
      </c>
      <c r="M302" s="464">
        <v>1</v>
      </c>
      <c r="N302" s="464">
        <v>94.444999999999993</v>
      </c>
      <c r="O302" s="468">
        <v>3</v>
      </c>
      <c r="P302" s="468">
        <v>283.33</v>
      </c>
      <c r="Q302" s="491">
        <v>0.7499867647837366</v>
      </c>
      <c r="R302" s="469">
        <v>94.443333333333328</v>
      </c>
    </row>
    <row r="303" spans="1:18" ht="14.4" customHeight="1" x14ac:dyDescent="0.3">
      <c r="A303" s="463"/>
      <c r="B303" s="464" t="s">
        <v>1897</v>
      </c>
      <c r="C303" s="464" t="s">
        <v>1699</v>
      </c>
      <c r="D303" s="464" t="s">
        <v>1778</v>
      </c>
      <c r="E303" s="464" t="s">
        <v>1829</v>
      </c>
      <c r="F303" s="464" t="s">
        <v>1830</v>
      </c>
      <c r="G303" s="468">
        <v>7</v>
      </c>
      <c r="H303" s="468">
        <v>676.67</v>
      </c>
      <c r="I303" s="464">
        <v>0.49999999999999989</v>
      </c>
      <c r="J303" s="464">
        <v>96.667142857142849</v>
      </c>
      <c r="K303" s="468">
        <v>14</v>
      </c>
      <c r="L303" s="468">
        <v>1353.3400000000001</v>
      </c>
      <c r="M303" s="464">
        <v>1</v>
      </c>
      <c r="N303" s="464">
        <v>96.667142857142863</v>
      </c>
      <c r="O303" s="468">
        <v>7</v>
      </c>
      <c r="P303" s="468">
        <v>676.67</v>
      </c>
      <c r="Q303" s="491">
        <v>0.49999999999999989</v>
      </c>
      <c r="R303" s="469">
        <v>96.667142857142849</v>
      </c>
    </row>
    <row r="304" spans="1:18" ht="14.4" customHeight="1" x14ac:dyDescent="0.3">
      <c r="A304" s="463"/>
      <c r="B304" s="464" t="s">
        <v>1897</v>
      </c>
      <c r="C304" s="464" t="s">
        <v>1699</v>
      </c>
      <c r="D304" s="464" t="s">
        <v>1778</v>
      </c>
      <c r="E304" s="464" t="s">
        <v>1940</v>
      </c>
      <c r="F304" s="464" t="s">
        <v>1941</v>
      </c>
      <c r="G304" s="468">
        <v>421</v>
      </c>
      <c r="H304" s="468">
        <v>147350</v>
      </c>
      <c r="I304" s="464">
        <v>0.97228637413394914</v>
      </c>
      <c r="J304" s="464">
        <v>350</v>
      </c>
      <c r="K304" s="468">
        <v>433</v>
      </c>
      <c r="L304" s="468">
        <v>151550</v>
      </c>
      <c r="M304" s="464">
        <v>1</v>
      </c>
      <c r="N304" s="464">
        <v>350</v>
      </c>
      <c r="O304" s="468">
        <v>444</v>
      </c>
      <c r="P304" s="468">
        <v>155400</v>
      </c>
      <c r="Q304" s="491">
        <v>1.0254041570438799</v>
      </c>
      <c r="R304" s="469">
        <v>350</v>
      </c>
    </row>
    <row r="305" spans="1:18" ht="14.4" customHeight="1" x14ac:dyDescent="0.3">
      <c r="A305" s="463"/>
      <c r="B305" s="464" t="s">
        <v>1897</v>
      </c>
      <c r="C305" s="464" t="s">
        <v>1699</v>
      </c>
      <c r="D305" s="464" t="s">
        <v>1778</v>
      </c>
      <c r="E305" s="464" t="s">
        <v>1942</v>
      </c>
      <c r="F305" s="464" t="s">
        <v>1943</v>
      </c>
      <c r="G305" s="468">
        <v>37</v>
      </c>
      <c r="H305" s="468">
        <v>2178.88</v>
      </c>
      <c r="I305" s="464">
        <v>0.69810837135387305</v>
      </c>
      <c r="J305" s="464">
        <v>58.888648648648655</v>
      </c>
      <c r="K305" s="468">
        <v>53</v>
      </c>
      <c r="L305" s="468">
        <v>3121.12</v>
      </c>
      <c r="M305" s="464">
        <v>1</v>
      </c>
      <c r="N305" s="464">
        <v>58.889056603773582</v>
      </c>
      <c r="O305" s="468">
        <v>37</v>
      </c>
      <c r="P305" s="468">
        <v>2178.8900000000003</v>
      </c>
      <c r="Q305" s="491">
        <v>0.69811157533193224</v>
      </c>
      <c r="R305" s="469">
        <v>58.888918918918925</v>
      </c>
    </row>
    <row r="306" spans="1:18" ht="14.4" customHeight="1" x14ac:dyDescent="0.3">
      <c r="A306" s="463"/>
      <c r="B306" s="464" t="s">
        <v>1897</v>
      </c>
      <c r="C306" s="464" t="s">
        <v>1699</v>
      </c>
      <c r="D306" s="464" t="s">
        <v>1778</v>
      </c>
      <c r="E306" s="464" t="s">
        <v>1944</v>
      </c>
      <c r="F306" s="464" t="s">
        <v>1945</v>
      </c>
      <c r="G306" s="468">
        <v>579</v>
      </c>
      <c r="H306" s="468">
        <v>74626.679999999993</v>
      </c>
      <c r="I306" s="464">
        <v>0.97474764890282117</v>
      </c>
      <c r="J306" s="464">
        <v>128.88891191709843</v>
      </c>
      <c r="K306" s="468">
        <v>594</v>
      </c>
      <c r="L306" s="468">
        <v>76560</v>
      </c>
      <c r="M306" s="464">
        <v>1</v>
      </c>
      <c r="N306" s="464">
        <v>128.88888888888889</v>
      </c>
      <c r="O306" s="468">
        <v>621</v>
      </c>
      <c r="P306" s="468">
        <v>80039.990000000005</v>
      </c>
      <c r="Q306" s="491">
        <v>1.0454544148380356</v>
      </c>
      <c r="R306" s="469">
        <v>128.88887278582931</v>
      </c>
    </row>
    <row r="307" spans="1:18" ht="14.4" customHeight="1" x14ac:dyDescent="0.3">
      <c r="A307" s="463"/>
      <c r="B307" s="464" t="s">
        <v>1897</v>
      </c>
      <c r="C307" s="464" t="s">
        <v>1699</v>
      </c>
      <c r="D307" s="464" t="s">
        <v>1778</v>
      </c>
      <c r="E307" s="464" t="s">
        <v>1837</v>
      </c>
      <c r="F307" s="464" t="s">
        <v>1838</v>
      </c>
      <c r="G307" s="468">
        <v>1631</v>
      </c>
      <c r="H307" s="468">
        <v>79737.789999999994</v>
      </c>
      <c r="I307" s="464">
        <v>1.088785296212017</v>
      </c>
      <c r="J307" s="464">
        <v>48.888896382587369</v>
      </c>
      <c r="K307" s="468">
        <v>1498</v>
      </c>
      <c r="L307" s="468">
        <v>73235.55</v>
      </c>
      <c r="M307" s="464">
        <v>1</v>
      </c>
      <c r="N307" s="464">
        <v>48.888885180240322</v>
      </c>
      <c r="O307" s="468">
        <v>1673</v>
      </c>
      <c r="P307" s="468">
        <v>81791.100000000006</v>
      </c>
      <c r="Q307" s="491">
        <v>1.1168223629098164</v>
      </c>
      <c r="R307" s="469">
        <v>48.888882247459655</v>
      </c>
    </row>
    <row r="308" spans="1:18" ht="14.4" customHeight="1" x14ac:dyDescent="0.3">
      <c r="A308" s="463"/>
      <c r="B308" s="464" t="s">
        <v>1897</v>
      </c>
      <c r="C308" s="464" t="s">
        <v>1699</v>
      </c>
      <c r="D308" s="464" t="s">
        <v>1778</v>
      </c>
      <c r="E308" s="464" t="s">
        <v>1946</v>
      </c>
      <c r="F308" s="464" t="s">
        <v>1947</v>
      </c>
      <c r="G308" s="468">
        <v>1961</v>
      </c>
      <c r="H308" s="468">
        <v>1743111.1099999999</v>
      </c>
      <c r="I308" s="464">
        <v>1.0375661369047617</v>
      </c>
      <c r="J308" s="464">
        <v>888.88888832228452</v>
      </c>
      <c r="K308" s="468">
        <v>1890</v>
      </c>
      <c r="L308" s="468">
        <v>1680000</v>
      </c>
      <c r="M308" s="464">
        <v>1</v>
      </c>
      <c r="N308" s="464">
        <v>888.88888888888891</v>
      </c>
      <c r="O308" s="468">
        <v>1848</v>
      </c>
      <c r="P308" s="468">
        <v>1642666.6700000002</v>
      </c>
      <c r="Q308" s="491">
        <v>0.97777777976190483</v>
      </c>
      <c r="R308" s="469">
        <v>888.88889069264076</v>
      </c>
    </row>
    <row r="309" spans="1:18" ht="14.4" customHeight="1" x14ac:dyDescent="0.3">
      <c r="A309" s="463"/>
      <c r="B309" s="464" t="s">
        <v>1897</v>
      </c>
      <c r="C309" s="464" t="s">
        <v>1699</v>
      </c>
      <c r="D309" s="464" t="s">
        <v>1778</v>
      </c>
      <c r="E309" s="464" t="s">
        <v>1948</v>
      </c>
      <c r="F309" s="464" t="s">
        <v>1949</v>
      </c>
      <c r="G309" s="468">
        <v>45</v>
      </c>
      <c r="H309" s="468">
        <v>15000.01</v>
      </c>
      <c r="I309" s="464">
        <v>1.0000006666666668</v>
      </c>
      <c r="J309" s="464">
        <v>333.33355555555556</v>
      </c>
      <c r="K309" s="468">
        <v>45</v>
      </c>
      <c r="L309" s="468">
        <v>15000</v>
      </c>
      <c r="M309" s="464">
        <v>1</v>
      </c>
      <c r="N309" s="464">
        <v>333.33333333333331</v>
      </c>
      <c r="O309" s="468">
        <v>45</v>
      </c>
      <c r="P309" s="468">
        <v>15000.01</v>
      </c>
      <c r="Q309" s="491">
        <v>1.0000006666666668</v>
      </c>
      <c r="R309" s="469">
        <v>333.33355555555556</v>
      </c>
    </row>
    <row r="310" spans="1:18" ht="14.4" customHeight="1" x14ac:dyDescent="0.3">
      <c r="A310" s="463"/>
      <c r="B310" s="464" t="s">
        <v>1897</v>
      </c>
      <c r="C310" s="464" t="s">
        <v>1699</v>
      </c>
      <c r="D310" s="464" t="s">
        <v>1778</v>
      </c>
      <c r="E310" s="464" t="s">
        <v>1950</v>
      </c>
      <c r="F310" s="464" t="s">
        <v>1951</v>
      </c>
      <c r="G310" s="468"/>
      <c r="H310" s="468"/>
      <c r="I310" s="464"/>
      <c r="J310" s="464"/>
      <c r="K310" s="468"/>
      <c r="L310" s="468"/>
      <c r="M310" s="464"/>
      <c r="N310" s="464"/>
      <c r="O310" s="468">
        <v>1</v>
      </c>
      <c r="P310" s="468">
        <v>645.55999999999995</v>
      </c>
      <c r="Q310" s="491"/>
      <c r="R310" s="469">
        <v>645.55999999999995</v>
      </c>
    </row>
    <row r="311" spans="1:18" ht="14.4" customHeight="1" x14ac:dyDescent="0.3">
      <c r="A311" s="463"/>
      <c r="B311" s="464" t="s">
        <v>1897</v>
      </c>
      <c r="C311" s="464" t="s">
        <v>1699</v>
      </c>
      <c r="D311" s="464" t="s">
        <v>1778</v>
      </c>
      <c r="E311" s="464" t="s">
        <v>1843</v>
      </c>
      <c r="F311" s="464" t="s">
        <v>1844</v>
      </c>
      <c r="G311" s="468"/>
      <c r="H311" s="468"/>
      <c r="I311" s="464"/>
      <c r="J311" s="464"/>
      <c r="K311" s="468"/>
      <c r="L311" s="468"/>
      <c r="M311" s="464"/>
      <c r="N311" s="464"/>
      <c r="O311" s="468">
        <v>1</v>
      </c>
      <c r="P311" s="468">
        <v>222.22</v>
      </c>
      <c r="Q311" s="491"/>
      <c r="R311" s="469">
        <v>222.22</v>
      </c>
    </row>
    <row r="312" spans="1:18" ht="14.4" customHeight="1" thickBot="1" x14ac:dyDescent="0.35">
      <c r="A312" s="470"/>
      <c r="B312" s="471" t="s">
        <v>1897</v>
      </c>
      <c r="C312" s="471" t="s">
        <v>1699</v>
      </c>
      <c r="D312" s="471" t="s">
        <v>1778</v>
      </c>
      <c r="E312" s="471" t="s">
        <v>1952</v>
      </c>
      <c r="F312" s="471" t="s">
        <v>1953</v>
      </c>
      <c r="G312" s="475"/>
      <c r="H312" s="475"/>
      <c r="I312" s="471"/>
      <c r="J312" s="471"/>
      <c r="K312" s="475">
        <v>2</v>
      </c>
      <c r="L312" s="475">
        <v>466.66</v>
      </c>
      <c r="M312" s="471">
        <v>1</v>
      </c>
      <c r="N312" s="471">
        <v>233.33</v>
      </c>
      <c r="O312" s="475">
        <v>1</v>
      </c>
      <c r="P312" s="475">
        <v>233.33</v>
      </c>
      <c r="Q312" s="483">
        <v>0.5</v>
      </c>
      <c r="R312" s="476">
        <v>233.33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1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7.77734375" style="114" customWidth="1"/>
    <col min="5" max="5" width="2.109375" style="114" bestFit="1" customWidth="1"/>
    <col min="6" max="6" width="8" style="114" customWidth="1"/>
    <col min="7" max="7" width="50.88671875" style="114" bestFit="1" customWidth="1" collapsed="1"/>
    <col min="8" max="9" width="11.109375" style="189" hidden="1" customWidth="1" outlineLevel="1"/>
    <col min="10" max="11" width="9.33203125" style="114" hidden="1" customWidth="1"/>
    <col min="12" max="13" width="11.109375" style="189" customWidth="1"/>
    <col min="14" max="15" width="9.33203125" style="114" hidden="1" customWidth="1"/>
    <col min="16" max="17" width="11.109375" style="189" customWidth="1"/>
    <col min="18" max="18" width="11.109375" style="192" customWidth="1"/>
    <col min="19" max="19" width="11.109375" style="189" customWidth="1"/>
    <col min="20" max="16384" width="8.88671875" style="114"/>
  </cols>
  <sheetData>
    <row r="1" spans="1:19" ht="18.600000000000001" customHeight="1" thickBot="1" x14ac:dyDescent="0.4">
      <c r="A1" s="304" t="s">
        <v>1955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" customHeight="1" thickBot="1" x14ac:dyDescent="0.35">
      <c r="A2" s="207" t="s">
        <v>243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" customHeight="1" thickBot="1" x14ac:dyDescent="0.35">
      <c r="G3" s="73" t="s">
        <v>107</v>
      </c>
      <c r="H3" s="88">
        <f t="shared" ref="H3:Q3" si="0">SUBTOTAL(9,H6:H1048576)</f>
        <v>58626</v>
      </c>
      <c r="I3" s="89">
        <f t="shared" si="0"/>
        <v>15944550.039999994</v>
      </c>
      <c r="J3" s="66"/>
      <c r="K3" s="66"/>
      <c r="L3" s="89">
        <f t="shared" si="0"/>
        <v>60357</v>
      </c>
      <c r="M3" s="89">
        <f t="shared" si="0"/>
        <v>15317543.189999999</v>
      </c>
      <c r="N3" s="66"/>
      <c r="O3" s="66"/>
      <c r="P3" s="89">
        <f t="shared" si="0"/>
        <v>62047</v>
      </c>
      <c r="Q3" s="89">
        <f t="shared" si="0"/>
        <v>15505611.990000002</v>
      </c>
      <c r="R3" s="67">
        <f>IF(M3=0,0,Q3/M3)</f>
        <v>1.0122780003076983</v>
      </c>
      <c r="S3" s="90">
        <f>IF(P3=0,0,Q3/P3)</f>
        <v>249.90107483037056</v>
      </c>
    </row>
    <row r="4" spans="1:19" ht="14.4" customHeight="1" x14ac:dyDescent="0.3">
      <c r="A4" s="406" t="s">
        <v>205</v>
      </c>
      <c r="B4" s="406" t="s">
        <v>81</v>
      </c>
      <c r="C4" s="414" t="s">
        <v>0</v>
      </c>
      <c r="D4" s="241" t="s">
        <v>115</v>
      </c>
      <c r="E4" s="408" t="s">
        <v>82</v>
      </c>
      <c r="F4" s="413" t="s">
        <v>57</v>
      </c>
      <c r="G4" s="409" t="s">
        <v>56</v>
      </c>
      <c r="H4" s="410">
        <v>2015</v>
      </c>
      <c r="I4" s="411"/>
      <c r="J4" s="87"/>
      <c r="K4" s="87"/>
      <c r="L4" s="410">
        <v>2016</v>
      </c>
      <c r="M4" s="411"/>
      <c r="N4" s="87"/>
      <c r="O4" s="87"/>
      <c r="P4" s="410">
        <v>2017</v>
      </c>
      <c r="Q4" s="411"/>
      <c r="R4" s="412" t="s">
        <v>2</v>
      </c>
      <c r="S4" s="407" t="s">
        <v>83</v>
      </c>
    </row>
    <row r="5" spans="1:19" ht="14.4" customHeight="1" thickBot="1" x14ac:dyDescent="0.35">
      <c r="A5" s="544"/>
      <c r="B5" s="544"/>
      <c r="C5" s="545"/>
      <c r="D5" s="554"/>
      <c r="E5" s="546"/>
      <c r="F5" s="547"/>
      <c r="G5" s="548"/>
      <c r="H5" s="549" t="s">
        <v>58</v>
      </c>
      <c r="I5" s="550" t="s">
        <v>14</v>
      </c>
      <c r="J5" s="551"/>
      <c r="K5" s="551"/>
      <c r="L5" s="549" t="s">
        <v>58</v>
      </c>
      <c r="M5" s="550" t="s">
        <v>14</v>
      </c>
      <c r="N5" s="551"/>
      <c r="O5" s="551"/>
      <c r="P5" s="549" t="s">
        <v>58</v>
      </c>
      <c r="Q5" s="550" t="s">
        <v>14</v>
      </c>
      <c r="R5" s="552"/>
      <c r="S5" s="553"/>
    </row>
    <row r="6" spans="1:19" ht="14.4" customHeight="1" x14ac:dyDescent="0.3">
      <c r="A6" s="456"/>
      <c r="B6" s="457" t="s">
        <v>1707</v>
      </c>
      <c r="C6" s="457" t="s">
        <v>440</v>
      </c>
      <c r="D6" s="457" t="s">
        <v>1698</v>
      </c>
      <c r="E6" s="457" t="s">
        <v>1708</v>
      </c>
      <c r="F6" s="457" t="s">
        <v>1709</v>
      </c>
      <c r="G6" s="457"/>
      <c r="H6" s="461"/>
      <c r="I6" s="461"/>
      <c r="J6" s="457"/>
      <c r="K6" s="457"/>
      <c r="L6" s="461"/>
      <c r="M6" s="461"/>
      <c r="N6" s="457"/>
      <c r="O6" s="457"/>
      <c r="P6" s="461">
        <v>1</v>
      </c>
      <c r="Q6" s="461">
        <v>277</v>
      </c>
      <c r="R6" s="482"/>
      <c r="S6" s="462">
        <v>277</v>
      </c>
    </row>
    <row r="7" spans="1:19" ht="14.4" customHeight="1" x14ac:dyDescent="0.3">
      <c r="A7" s="463"/>
      <c r="B7" s="464" t="s">
        <v>1707</v>
      </c>
      <c r="C7" s="464" t="s">
        <v>440</v>
      </c>
      <c r="D7" s="464" t="s">
        <v>1698</v>
      </c>
      <c r="E7" s="464" t="s">
        <v>1708</v>
      </c>
      <c r="F7" s="464" t="s">
        <v>1710</v>
      </c>
      <c r="G7" s="464"/>
      <c r="H7" s="468">
        <v>1</v>
      </c>
      <c r="I7" s="468">
        <v>333</v>
      </c>
      <c r="J7" s="464"/>
      <c r="K7" s="464">
        <v>333</v>
      </c>
      <c r="L7" s="468"/>
      <c r="M7" s="468"/>
      <c r="N7" s="464"/>
      <c r="O7" s="464"/>
      <c r="P7" s="468">
        <v>1</v>
      </c>
      <c r="Q7" s="468">
        <v>333</v>
      </c>
      <c r="R7" s="491"/>
      <c r="S7" s="469">
        <v>333</v>
      </c>
    </row>
    <row r="8" spans="1:19" ht="14.4" customHeight="1" x14ac:dyDescent="0.3">
      <c r="A8" s="463"/>
      <c r="B8" s="464" t="s">
        <v>1707</v>
      </c>
      <c r="C8" s="464" t="s">
        <v>440</v>
      </c>
      <c r="D8" s="464" t="s">
        <v>1698</v>
      </c>
      <c r="E8" s="464" t="s">
        <v>1708</v>
      </c>
      <c r="F8" s="464" t="s">
        <v>1711</v>
      </c>
      <c r="G8" s="464"/>
      <c r="H8" s="468">
        <v>83</v>
      </c>
      <c r="I8" s="468">
        <v>9379</v>
      </c>
      <c r="J8" s="464">
        <v>0.86458333333333337</v>
      </c>
      <c r="K8" s="464">
        <v>113</v>
      </c>
      <c r="L8" s="468">
        <v>96</v>
      </c>
      <c r="M8" s="468">
        <v>10848</v>
      </c>
      <c r="N8" s="464">
        <v>1</v>
      </c>
      <c r="O8" s="464">
        <v>113</v>
      </c>
      <c r="P8" s="468">
        <v>134</v>
      </c>
      <c r="Q8" s="468">
        <v>15142</v>
      </c>
      <c r="R8" s="491">
        <v>1.3958333333333333</v>
      </c>
      <c r="S8" s="469">
        <v>113</v>
      </c>
    </row>
    <row r="9" spans="1:19" ht="14.4" customHeight="1" x14ac:dyDescent="0.3">
      <c r="A9" s="463"/>
      <c r="B9" s="464" t="s">
        <v>1707</v>
      </c>
      <c r="C9" s="464" t="s">
        <v>440</v>
      </c>
      <c r="D9" s="464" t="s">
        <v>1698</v>
      </c>
      <c r="E9" s="464" t="s">
        <v>1708</v>
      </c>
      <c r="F9" s="464" t="s">
        <v>1712</v>
      </c>
      <c r="G9" s="464"/>
      <c r="H9" s="468"/>
      <c r="I9" s="468"/>
      <c r="J9" s="464"/>
      <c r="K9" s="464"/>
      <c r="L9" s="468">
        <v>1</v>
      </c>
      <c r="M9" s="468">
        <v>132</v>
      </c>
      <c r="N9" s="464">
        <v>1</v>
      </c>
      <c r="O9" s="464">
        <v>132</v>
      </c>
      <c r="P9" s="468">
        <v>1</v>
      </c>
      <c r="Q9" s="468">
        <v>132</v>
      </c>
      <c r="R9" s="491">
        <v>1</v>
      </c>
      <c r="S9" s="469">
        <v>132</v>
      </c>
    </row>
    <row r="10" spans="1:19" ht="14.4" customHeight="1" x14ac:dyDescent="0.3">
      <c r="A10" s="463"/>
      <c r="B10" s="464" t="s">
        <v>1707</v>
      </c>
      <c r="C10" s="464" t="s">
        <v>440</v>
      </c>
      <c r="D10" s="464" t="s">
        <v>1698</v>
      </c>
      <c r="E10" s="464" t="s">
        <v>1708</v>
      </c>
      <c r="F10" s="464" t="s">
        <v>1713</v>
      </c>
      <c r="G10" s="464"/>
      <c r="H10" s="468"/>
      <c r="I10" s="468"/>
      <c r="J10" s="464"/>
      <c r="K10" s="464"/>
      <c r="L10" s="468"/>
      <c r="M10" s="468"/>
      <c r="N10" s="464"/>
      <c r="O10" s="464"/>
      <c r="P10" s="468">
        <v>1</v>
      </c>
      <c r="Q10" s="468">
        <v>156</v>
      </c>
      <c r="R10" s="491"/>
      <c r="S10" s="469">
        <v>156</v>
      </c>
    </row>
    <row r="11" spans="1:19" ht="14.4" customHeight="1" x14ac:dyDescent="0.3">
      <c r="A11" s="463"/>
      <c r="B11" s="464" t="s">
        <v>1707</v>
      </c>
      <c r="C11" s="464" t="s">
        <v>440</v>
      </c>
      <c r="D11" s="464" t="s">
        <v>1698</v>
      </c>
      <c r="E11" s="464" t="s">
        <v>1708</v>
      </c>
      <c r="F11" s="464" t="s">
        <v>1714</v>
      </c>
      <c r="G11" s="464"/>
      <c r="H11" s="468">
        <v>13</v>
      </c>
      <c r="I11" s="468">
        <v>2847</v>
      </c>
      <c r="J11" s="464">
        <v>1.4444444444444444</v>
      </c>
      <c r="K11" s="464">
        <v>219</v>
      </c>
      <c r="L11" s="468">
        <v>9</v>
      </c>
      <c r="M11" s="468">
        <v>1971</v>
      </c>
      <c r="N11" s="464">
        <v>1</v>
      </c>
      <c r="O11" s="464">
        <v>219</v>
      </c>
      <c r="P11" s="468">
        <v>10</v>
      </c>
      <c r="Q11" s="468">
        <v>2190</v>
      </c>
      <c r="R11" s="491">
        <v>1.1111111111111112</v>
      </c>
      <c r="S11" s="469">
        <v>219</v>
      </c>
    </row>
    <row r="12" spans="1:19" ht="14.4" customHeight="1" x14ac:dyDescent="0.3">
      <c r="A12" s="463"/>
      <c r="B12" s="464" t="s">
        <v>1707</v>
      </c>
      <c r="C12" s="464" t="s">
        <v>440</v>
      </c>
      <c r="D12" s="464" t="s">
        <v>1698</v>
      </c>
      <c r="E12" s="464" t="s">
        <v>1708</v>
      </c>
      <c r="F12" s="464" t="s">
        <v>1715</v>
      </c>
      <c r="G12" s="464"/>
      <c r="H12" s="468">
        <v>11</v>
      </c>
      <c r="I12" s="468">
        <v>2596</v>
      </c>
      <c r="J12" s="464">
        <v>1.1000000000000001</v>
      </c>
      <c r="K12" s="464">
        <v>236</v>
      </c>
      <c r="L12" s="468">
        <v>10</v>
      </c>
      <c r="M12" s="468">
        <v>2360</v>
      </c>
      <c r="N12" s="464">
        <v>1</v>
      </c>
      <c r="O12" s="464">
        <v>236</v>
      </c>
      <c r="P12" s="468">
        <v>8</v>
      </c>
      <c r="Q12" s="468">
        <v>1888</v>
      </c>
      <c r="R12" s="491">
        <v>0.8</v>
      </c>
      <c r="S12" s="469">
        <v>236</v>
      </c>
    </row>
    <row r="13" spans="1:19" ht="14.4" customHeight="1" x14ac:dyDescent="0.3">
      <c r="A13" s="463"/>
      <c r="B13" s="464" t="s">
        <v>1707</v>
      </c>
      <c r="C13" s="464" t="s">
        <v>440</v>
      </c>
      <c r="D13" s="464" t="s">
        <v>1698</v>
      </c>
      <c r="E13" s="464" t="s">
        <v>1708</v>
      </c>
      <c r="F13" s="464" t="s">
        <v>1716</v>
      </c>
      <c r="G13" s="464"/>
      <c r="H13" s="468">
        <v>23</v>
      </c>
      <c r="I13" s="468">
        <v>3588</v>
      </c>
      <c r="J13" s="464">
        <v>0.71875</v>
      </c>
      <c r="K13" s="464">
        <v>156</v>
      </c>
      <c r="L13" s="468">
        <v>32</v>
      </c>
      <c r="M13" s="468">
        <v>4992</v>
      </c>
      <c r="N13" s="464">
        <v>1</v>
      </c>
      <c r="O13" s="464">
        <v>156</v>
      </c>
      <c r="P13" s="468">
        <v>39</v>
      </c>
      <c r="Q13" s="468">
        <v>6084</v>
      </c>
      <c r="R13" s="491">
        <v>1.21875</v>
      </c>
      <c r="S13" s="469">
        <v>156</v>
      </c>
    </row>
    <row r="14" spans="1:19" ht="14.4" customHeight="1" x14ac:dyDescent="0.3">
      <c r="A14" s="463"/>
      <c r="B14" s="464" t="s">
        <v>1707</v>
      </c>
      <c r="C14" s="464" t="s">
        <v>440</v>
      </c>
      <c r="D14" s="464" t="s">
        <v>1698</v>
      </c>
      <c r="E14" s="464" t="s">
        <v>1708</v>
      </c>
      <c r="F14" s="464" t="s">
        <v>1717</v>
      </c>
      <c r="G14" s="464"/>
      <c r="H14" s="468">
        <v>12</v>
      </c>
      <c r="I14" s="468">
        <v>2280</v>
      </c>
      <c r="J14" s="464">
        <v>1.2</v>
      </c>
      <c r="K14" s="464">
        <v>190</v>
      </c>
      <c r="L14" s="468">
        <v>10</v>
      </c>
      <c r="M14" s="468">
        <v>1900</v>
      </c>
      <c r="N14" s="464">
        <v>1</v>
      </c>
      <c r="O14" s="464">
        <v>190</v>
      </c>
      <c r="P14" s="468">
        <v>22</v>
      </c>
      <c r="Q14" s="468">
        <v>4180</v>
      </c>
      <c r="R14" s="491">
        <v>2.2000000000000002</v>
      </c>
      <c r="S14" s="469">
        <v>190</v>
      </c>
    </row>
    <row r="15" spans="1:19" ht="14.4" customHeight="1" x14ac:dyDescent="0.3">
      <c r="A15" s="463"/>
      <c r="B15" s="464" t="s">
        <v>1707</v>
      </c>
      <c r="C15" s="464" t="s">
        <v>440</v>
      </c>
      <c r="D15" s="464" t="s">
        <v>1698</v>
      </c>
      <c r="E15" s="464" t="s">
        <v>1708</v>
      </c>
      <c r="F15" s="464" t="s">
        <v>1718</v>
      </c>
      <c r="G15" s="464"/>
      <c r="H15" s="468">
        <v>10</v>
      </c>
      <c r="I15" s="468">
        <v>840</v>
      </c>
      <c r="J15" s="464">
        <v>5</v>
      </c>
      <c r="K15" s="464">
        <v>84</v>
      </c>
      <c r="L15" s="468">
        <v>2</v>
      </c>
      <c r="M15" s="468">
        <v>168</v>
      </c>
      <c r="N15" s="464">
        <v>1</v>
      </c>
      <c r="O15" s="464">
        <v>84</v>
      </c>
      <c r="P15" s="468">
        <v>4</v>
      </c>
      <c r="Q15" s="468">
        <v>336</v>
      </c>
      <c r="R15" s="491">
        <v>2</v>
      </c>
      <c r="S15" s="469">
        <v>84</v>
      </c>
    </row>
    <row r="16" spans="1:19" ht="14.4" customHeight="1" x14ac:dyDescent="0.3">
      <c r="A16" s="463"/>
      <c r="B16" s="464" t="s">
        <v>1707</v>
      </c>
      <c r="C16" s="464" t="s">
        <v>440</v>
      </c>
      <c r="D16" s="464" t="s">
        <v>1698</v>
      </c>
      <c r="E16" s="464" t="s">
        <v>1708</v>
      </c>
      <c r="F16" s="464" t="s">
        <v>1719</v>
      </c>
      <c r="G16" s="464"/>
      <c r="H16" s="468">
        <v>7</v>
      </c>
      <c r="I16" s="468">
        <v>735</v>
      </c>
      <c r="J16" s="464"/>
      <c r="K16" s="464">
        <v>105</v>
      </c>
      <c r="L16" s="468"/>
      <c r="M16" s="468"/>
      <c r="N16" s="464"/>
      <c r="O16" s="464"/>
      <c r="P16" s="468">
        <v>13</v>
      </c>
      <c r="Q16" s="468">
        <v>1365</v>
      </c>
      <c r="R16" s="491"/>
      <c r="S16" s="469">
        <v>105</v>
      </c>
    </row>
    <row r="17" spans="1:19" ht="14.4" customHeight="1" x14ac:dyDescent="0.3">
      <c r="A17" s="463"/>
      <c r="B17" s="464" t="s">
        <v>1707</v>
      </c>
      <c r="C17" s="464" t="s">
        <v>440</v>
      </c>
      <c r="D17" s="464" t="s">
        <v>1698</v>
      </c>
      <c r="E17" s="464" t="s">
        <v>1708</v>
      </c>
      <c r="F17" s="464" t="s">
        <v>1720</v>
      </c>
      <c r="G17" s="464"/>
      <c r="H17" s="468">
        <v>58</v>
      </c>
      <c r="I17" s="468">
        <v>34568</v>
      </c>
      <c r="J17" s="464">
        <v>1.8709677419354838</v>
      </c>
      <c r="K17" s="464">
        <v>596</v>
      </c>
      <c r="L17" s="468">
        <v>31</v>
      </c>
      <c r="M17" s="468">
        <v>18476</v>
      </c>
      <c r="N17" s="464">
        <v>1</v>
      </c>
      <c r="O17" s="464">
        <v>596</v>
      </c>
      <c r="P17" s="468">
        <v>7</v>
      </c>
      <c r="Q17" s="468">
        <v>4172</v>
      </c>
      <c r="R17" s="491">
        <v>0.22580645161290322</v>
      </c>
      <c r="S17" s="469">
        <v>596</v>
      </c>
    </row>
    <row r="18" spans="1:19" ht="14.4" customHeight="1" x14ac:dyDescent="0.3">
      <c r="A18" s="463"/>
      <c r="B18" s="464" t="s">
        <v>1707</v>
      </c>
      <c r="C18" s="464" t="s">
        <v>440</v>
      </c>
      <c r="D18" s="464" t="s">
        <v>1698</v>
      </c>
      <c r="E18" s="464" t="s">
        <v>1708</v>
      </c>
      <c r="F18" s="464" t="s">
        <v>1721</v>
      </c>
      <c r="G18" s="464"/>
      <c r="H18" s="468">
        <v>8</v>
      </c>
      <c r="I18" s="468">
        <v>5328</v>
      </c>
      <c r="J18" s="464">
        <v>2.6666666666666665</v>
      </c>
      <c r="K18" s="464">
        <v>666</v>
      </c>
      <c r="L18" s="468">
        <v>3</v>
      </c>
      <c r="M18" s="468">
        <v>1998</v>
      </c>
      <c r="N18" s="464">
        <v>1</v>
      </c>
      <c r="O18" s="464">
        <v>666</v>
      </c>
      <c r="P18" s="468">
        <v>3</v>
      </c>
      <c r="Q18" s="468">
        <v>1998</v>
      </c>
      <c r="R18" s="491">
        <v>1</v>
      </c>
      <c r="S18" s="469">
        <v>666</v>
      </c>
    </row>
    <row r="19" spans="1:19" ht="14.4" customHeight="1" x14ac:dyDescent="0.3">
      <c r="A19" s="463"/>
      <c r="B19" s="464" t="s">
        <v>1707</v>
      </c>
      <c r="C19" s="464" t="s">
        <v>440</v>
      </c>
      <c r="D19" s="464" t="s">
        <v>1698</v>
      </c>
      <c r="E19" s="464" t="s">
        <v>1708</v>
      </c>
      <c r="F19" s="464" t="s">
        <v>1722</v>
      </c>
      <c r="G19" s="464"/>
      <c r="H19" s="468">
        <v>44</v>
      </c>
      <c r="I19" s="468">
        <v>51568</v>
      </c>
      <c r="J19" s="464">
        <v>4</v>
      </c>
      <c r="K19" s="464">
        <v>1172</v>
      </c>
      <c r="L19" s="468">
        <v>11</v>
      </c>
      <c r="M19" s="468">
        <v>12892</v>
      </c>
      <c r="N19" s="464">
        <v>1</v>
      </c>
      <c r="O19" s="464">
        <v>1172</v>
      </c>
      <c r="P19" s="468">
        <v>14</v>
      </c>
      <c r="Q19" s="468">
        <v>16408</v>
      </c>
      <c r="R19" s="491">
        <v>1.2727272727272727</v>
      </c>
      <c r="S19" s="469">
        <v>1172</v>
      </c>
    </row>
    <row r="20" spans="1:19" ht="14.4" customHeight="1" x14ac:dyDescent="0.3">
      <c r="A20" s="463"/>
      <c r="B20" s="464" t="s">
        <v>1707</v>
      </c>
      <c r="C20" s="464" t="s">
        <v>440</v>
      </c>
      <c r="D20" s="464" t="s">
        <v>1698</v>
      </c>
      <c r="E20" s="464" t="s">
        <v>1708</v>
      </c>
      <c r="F20" s="464" t="s">
        <v>1723</v>
      </c>
      <c r="G20" s="464"/>
      <c r="H20" s="468">
        <v>40</v>
      </c>
      <c r="I20" s="468">
        <v>32000</v>
      </c>
      <c r="J20" s="464">
        <v>1.9047619047619047</v>
      </c>
      <c r="K20" s="464">
        <v>800</v>
      </c>
      <c r="L20" s="468">
        <v>21</v>
      </c>
      <c r="M20" s="468">
        <v>16800</v>
      </c>
      <c r="N20" s="464">
        <v>1</v>
      </c>
      <c r="O20" s="464">
        <v>800</v>
      </c>
      <c r="P20" s="468">
        <v>27</v>
      </c>
      <c r="Q20" s="468">
        <v>21600</v>
      </c>
      <c r="R20" s="491">
        <v>1.2857142857142858</v>
      </c>
      <c r="S20" s="469">
        <v>800</v>
      </c>
    </row>
    <row r="21" spans="1:19" ht="14.4" customHeight="1" x14ac:dyDescent="0.3">
      <c r="A21" s="463"/>
      <c r="B21" s="464" t="s">
        <v>1707</v>
      </c>
      <c r="C21" s="464" t="s">
        <v>440</v>
      </c>
      <c r="D21" s="464" t="s">
        <v>1698</v>
      </c>
      <c r="E21" s="464" t="s">
        <v>1708</v>
      </c>
      <c r="F21" s="464" t="s">
        <v>1724</v>
      </c>
      <c r="G21" s="464"/>
      <c r="H21" s="468">
        <v>9</v>
      </c>
      <c r="I21" s="468">
        <v>6705</v>
      </c>
      <c r="J21" s="464">
        <v>3</v>
      </c>
      <c r="K21" s="464">
        <v>745</v>
      </c>
      <c r="L21" s="468">
        <v>3</v>
      </c>
      <c r="M21" s="468">
        <v>2235</v>
      </c>
      <c r="N21" s="464">
        <v>1</v>
      </c>
      <c r="O21" s="464">
        <v>745</v>
      </c>
      <c r="P21" s="468">
        <v>1</v>
      </c>
      <c r="Q21" s="468">
        <v>745</v>
      </c>
      <c r="R21" s="491">
        <v>0.33333333333333331</v>
      </c>
      <c r="S21" s="469">
        <v>745</v>
      </c>
    </row>
    <row r="22" spans="1:19" ht="14.4" customHeight="1" x14ac:dyDescent="0.3">
      <c r="A22" s="463"/>
      <c r="B22" s="464" t="s">
        <v>1707</v>
      </c>
      <c r="C22" s="464" t="s">
        <v>440</v>
      </c>
      <c r="D22" s="464" t="s">
        <v>1698</v>
      </c>
      <c r="E22" s="464" t="s">
        <v>1708</v>
      </c>
      <c r="F22" s="464" t="s">
        <v>1725</v>
      </c>
      <c r="G22" s="464"/>
      <c r="H22" s="468">
        <v>39</v>
      </c>
      <c r="I22" s="468">
        <v>29055</v>
      </c>
      <c r="J22" s="464">
        <v>1.0540540540540539</v>
      </c>
      <c r="K22" s="464">
        <v>745</v>
      </c>
      <c r="L22" s="468">
        <v>37</v>
      </c>
      <c r="M22" s="468">
        <v>27565</v>
      </c>
      <c r="N22" s="464">
        <v>1</v>
      </c>
      <c r="O22" s="464">
        <v>745</v>
      </c>
      <c r="P22" s="468">
        <v>62</v>
      </c>
      <c r="Q22" s="468">
        <v>46190</v>
      </c>
      <c r="R22" s="491">
        <v>1.6756756756756757</v>
      </c>
      <c r="S22" s="469">
        <v>745</v>
      </c>
    </row>
    <row r="23" spans="1:19" ht="14.4" customHeight="1" x14ac:dyDescent="0.3">
      <c r="A23" s="463"/>
      <c r="B23" s="464" t="s">
        <v>1707</v>
      </c>
      <c r="C23" s="464" t="s">
        <v>440</v>
      </c>
      <c r="D23" s="464" t="s">
        <v>1698</v>
      </c>
      <c r="E23" s="464" t="s">
        <v>1708</v>
      </c>
      <c r="F23" s="464" t="s">
        <v>1726</v>
      </c>
      <c r="G23" s="464"/>
      <c r="H23" s="468">
        <v>10</v>
      </c>
      <c r="I23" s="468">
        <v>5920</v>
      </c>
      <c r="J23" s="464">
        <v>2.5</v>
      </c>
      <c r="K23" s="464">
        <v>592</v>
      </c>
      <c r="L23" s="468">
        <v>4</v>
      </c>
      <c r="M23" s="468">
        <v>2368</v>
      </c>
      <c r="N23" s="464">
        <v>1</v>
      </c>
      <c r="O23" s="464">
        <v>592</v>
      </c>
      <c r="P23" s="468">
        <v>7</v>
      </c>
      <c r="Q23" s="468">
        <v>4144</v>
      </c>
      <c r="R23" s="491">
        <v>1.75</v>
      </c>
      <c r="S23" s="469">
        <v>592</v>
      </c>
    </row>
    <row r="24" spans="1:19" ht="14.4" customHeight="1" x14ac:dyDescent="0.3">
      <c r="A24" s="463"/>
      <c r="B24" s="464" t="s">
        <v>1707</v>
      </c>
      <c r="C24" s="464" t="s">
        <v>440</v>
      </c>
      <c r="D24" s="464" t="s">
        <v>1698</v>
      </c>
      <c r="E24" s="464" t="s">
        <v>1708</v>
      </c>
      <c r="F24" s="464" t="s">
        <v>1727</v>
      </c>
      <c r="G24" s="464"/>
      <c r="H24" s="468">
        <v>112</v>
      </c>
      <c r="I24" s="468">
        <v>62832</v>
      </c>
      <c r="J24" s="464">
        <v>1.2873563218390804</v>
      </c>
      <c r="K24" s="464">
        <v>561</v>
      </c>
      <c r="L24" s="468">
        <v>87</v>
      </c>
      <c r="M24" s="468">
        <v>48807</v>
      </c>
      <c r="N24" s="464">
        <v>1</v>
      </c>
      <c r="O24" s="464">
        <v>561</v>
      </c>
      <c r="P24" s="468">
        <v>71</v>
      </c>
      <c r="Q24" s="468">
        <v>39831</v>
      </c>
      <c r="R24" s="491">
        <v>0.81609195402298851</v>
      </c>
      <c r="S24" s="469">
        <v>561</v>
      </c>
    </row>
    <row r="25" spans="1:19" ht="14.4" customHeight="1" x14ac:dyDescent="0.3">
      <c r="A25" s="463"/>
      <c r="B25" s="464" t="s">
        <v>1707</v>
      </c>
      <c r="C25" s="464" t="s">
        <v>440</v>
      </c>
      <c r="D25" s="464" t="s">
        <v>1698</v>
      </c>
      <c r="E25" s="464" t="s">
        <v>1708</v>
      </c>
      <c r="F25" s="464" t="s">
        <v>1728</v>
      </c>
      <c r="G25" s="464"/>
      <c r="H25" s="468">
        <v>113</v>
      </c>
      <c r="I25" s="468">
        <v>58647</v>
      </c>
      <c r="J25" s="464">
        <v>2.8974358974358974</v>
      </c>
      <c r="K25" s="464">
        <v>519</v>
      </c>
      <c r="L25" s="468">
        <v>39</v>
      </c>
      <c r="M25" s="468">
        <v>20241</v>
      </c>
      <c r="N25" s="464">
        <v>1</v>
      </c>
      <c r="O25" s="464">
        <v>519</v>
      </c>
      <c r="P25" s="468">
        <v>93</v>
      </c>
      <c r="Q25" s="468">
        <v>48267</v>
      </c>
      <c r="R25" s="491">
        <v>2.3846153846153846</v>
      </c>
      <c r="S25" s="469">
        <v>519</v>
      </c>
    </row>
    <row r="26" spans="1:19" ht="14.4" customHeight="1" x14ac:dyDescent="0.3">
      <c r="A26" s="463"/>
      <c r="B26" s="464" t="s">
        <v>1707</v>
      </c>
      <c r="C26" s="464" t="s">
        <v>440</v>
      </c>
      <c r="D26" s="464" t="s">
        <v>1698</v>
      </c>
      <c r="E26" s="464" t="s">
        <v>1708</v>
      </c>
      <c r="F26" s="464" t="s">
        <v>1729</v>
      </c>
      <c r="G26" s="464"/>
      <c r="H26" s="468">
        <v>6</v>
      </c>
      <c r="I26" s="468">
        <v>1926</v>
      </c>
      <c r="J26" s="464">
        <v>2</v>
      </c>
      <c r="K26" s="464">
        <v>321</v>
      </c>
      <c r="L26" s="468">
        <v>3</v>
      </c>
      <c r="M26" s="468">
        <v>963</v>
      </c>
      <c r="N26" s="464">
        <v>1</v>
      </c>
      <c r="O26" s="464">
        <v>321</v>
      </c>
      <c r="P26" s="468">
        <v>1</v>
      </c>
      <c r="Q26" s="468">
        <v>321</v>
      </c>
      <c r="R26" s="491">
        <v>0.33333333333333331</v>
      </c>
      <c r="S26" s="469">
        <v>321</v>
      </c>
    </row>
    <row r="27" spans="1:19" ht="14.4" customHeight="1" x14ac:dyDescent="0.3">
      <c r="A27" s="463"/>
      <c r="B27" s="464" t="s">
        <v>1707</v>
      </c>
      <c r="C27" s="464" t="s">
        <v>440</v>
      </c>
      <c r="D27" s="464" t="s">
        <v>1698</v>
      </c>
      <c r="E27" s="464" t="s">
        <v>1708</v>
      </c>
      <c r="F27" s="464" t="s">
        <v>1730</v>
      </c>
      <c r="G27" s="464"/>
      <c r="H27" s="468">
        <v>10</v>
      </c>
      <c r="I27" s="468">
        <v>3210</v>
      </c>
      <c r="J27" s="464">
        <v>3.3333333333333335</v>
      </c>
      <c r="K27" s="464">
        <v>321</v>
      </c>
      <c r="L27" s="468">
        <v>3</v>
      </c>
      <c r="M27" s="468">
        <v>963</v>
      </c>
      <c r="N27" s="464">
        <v>1</v>
      </c>
      <c r="O27" s="464">
        <v>321</v>
      </c>
      <c r="P27" s="468">
        <v>4</v>
      </c>
      <c r="Q27" s="468">
        <v>1284</v>
      </c>
      <c r="R27" s="491">
        <v>1.3333333333333333</v>
      </c>
      <c r="S27" s="469">
        <v>321</v>
      </c>
    </row>
    <row r="28" spans="1:19" ht="14.4" customHeight="1" x14ac:dyDescent="0.3">
      <c r="A28" s="463"/>
      <c r="B28" s="464" t="s">
        <v>1707</v>
      </c>
      <c r="C28" s="464" t="s">
        <v>440</v>
      </c>
      <c r="D28" s="464" t="s">
        <v>1698</v>
      </c>
      <c r="E28" s="464" t="s">
        <v>1708</v>
      </c>
      <c r="F28" s="464" t="s">
        <v>1731</v>
      </c>
      <c r="G28" s="464"/>
      <c r="H28" s="468">
        <v>67</v>
      </c>
      <c r="I28" s="468">
        <v>21507</v>
      </c>
      <c r="J28" s="464">
        <v>2.3928571428571428</v>
      </c>
      <c r="K28" s="464">
        <v>321</v>
      </c>
      <c r="L28" s="468">
        <v>28</v>
      </c>
      <c r="M28" s="468">
        <v>8988</v>
      </c>
      <c r="N28" s="464">
        <v>1</v>
      </c>
      <c r="O28" s="464">
        <v>321</v>
      </c>
      <c r="P28" s="468">
        <v>69</v>
      </c>
      <c r="Q28" s="468">
        <v>22149</v>
      </c>
      <c r="R28" s="491">
        <v>2.4642857142857144</v>
      </c>
      <c r="S28" s="469">
        <v>321</v>
      </c>
    </row>
    <row r="29" spans="1:19" ht="14.4" customHeight="1" x14ac:dyDescent="0.3">
      <c r="A29" s="463"/>
      <c r="B29" s="464" t="s">
        <v>1707</v>
      </c>
      <c r="C29" s="464" t="s">
        <v>440</v>
      </c>
      <c r="D29" s="464" t="s">
        <v>1698</v>
      </c>
      <c r="E29" s="464" t="s">
        <v>1708</v>
      </c>
      <c r="F29" s="464" t="s">
        <v>1732</v>
      </c>
      <c r="G29" s="464"/>
      <c r="H29" s="468">
        <v>3</v>
      </c>
      <c r="I29" s="468">
        <v>3690</v>
      </c>
      <c r="J29" s="464"/>
      <c r="K29" s="464">
        <v>1230</v>
      </c>
      <c r="L29" s="468"/>
      <c r="M29" s="468"/>
      <c r="N29" s="464"/>
      <c r="O29" s="464"/>
      <c r="P29" s="468">
        <v>4</v>
      </c>
      <c r="Q29" s="468">
        <v>4920</v>
      </c>
      <c r="R29" s="491"/>
      <c r="S29" s="469">
        <v>1230</v>
      </c>
    </row>
    <row r="30" spans="1:19" ht="14.4" customHeight="1" x14ac:dyDescent="0.3">
      <c r="A30" s="463"/>
      <c r="B30" s="464" t="s">
        <v>1707</v>
      </c>
      <c r="C30" s="464" t="s">
        <v>440</v>
      </c>
      <c r="D30" s="464" t="s">
        <v>1698</v>
      </c>
      <c r="E30" s="464" t="s">
        <v>1708</v>
      </c>
      <c r="F30" s="464" t="s">
        <v>1733</v>
      </c>
      <c r="G30" s="464"/>
      <c r="H30" s="468">
        <v>98</v>
      </c>
      <c r="I30" s="468">
        <v>27636</v>
      </c>
      <c r="J30" s="464">
        <v>1.4626865671641791</v>
      </c>
      <c r="K30" s="464">
        <v>282</v>
      </c>
      <c r="L30" s="468">
        <v>67</v>
      </c>
      <c r="M30" s="468">
        <v>18894</v>
      </c>
      <c r="N30" s="464">
        <v>1</v>
      </c>
      <c r="O30" s="464">
        <v>282</v>
      </c>
      <c r="P30" s="468">
        <v>80</v>
      </c>
      <c r="Q30" s="468">
        <v>22560</v>
      </c>
      <c r="R30" s="491">
        <v>1.1940298507462686</v>
      </c>
      <c r="S30" s="469">
        <v>282</v>
      </c>
    </row>
    <row r="31" spans="1:19" ht="14.4" customHeight="1" x14ac:dyDescent="0.3">
      <c r="A31" s="463"/>
      <c r="B31" s="464" t="s">
        <v>1707</v>
      </c>
      <c r="C31" s="464" t="s">
        <v>440</v>
      </c>
      <c r="D31" s="464" t="s">
        <v>1698</v>
      </c>
      <c r="E31" s="464" t="s">
        <v>1708</v>
      </c>
      <c r="F31" s="464" t="s">
        <v>1734</v>
      </c>
      <c r="G31" s="464"/>
      <c r="H31" s="468">
        <v>42</v>
      </c>
      <c r="I31" s="468">
        <v>28518</v>
      </c>
      <c r="J31" s="464">
        <v>1.75</v>
      </c>
      <c r="K31" s="464">
        <v>679</v>
      </c>
      <c r="L31" s="468">
        <v>24</v>
      </c>
      <c r="M31" s="468">
        <v>16296</v>
      </c>
      <c r="N31" s="464">
        <v>1</v>
      </c>
      <c r="O31" s="464">
        <v>679</v>
      </c>
      <c r="P31" s="468">
        <v>28</v>
      </c>
      <c r="Q31" s="468">
        <v>19012</v>
      </c>
      <c r="R31" s="491">
        <v>1.1666666666666667</v>
      </c>
      <c r="S31" s="469">
        <v>679</v>
      </c>
    </row>
    <row r="32" spans="1:19" ht="14.4" customHeight="1" x14ac:dyDescent="0.3">
      <c r="A32" s="463"/>
      <c r="B32" s="464" t="s">
        <v>1707</v>
      </c>
      <c r="C32" s="464" t="s">
        <v>440</v>
      </c>
      <c r="D32" s="464" t="s">
        <v>1698</v>
      </c>
      <c r="E32" s="464" t="s">
        <v>1708</v>
      </c>
      <c r="F32" s="464" t="s">
        <v>1735</v>
      </c>
      <c r="G32" s="464"/>
      <c r="H32" s="468">
        <v>23</v>
      </c>
      <c r="I32" s="468">
        <v>21367</v>
      </c>
      <c r="J32" s="464">
        <v>1.7692307692307692</v>
      </c>
      <c r="K32" s="464">
        <v>929</v>
      </c>
      <c r="L32" s="468">
        <v>13</v>
      </c>
      <c r="M32" s="468">
        <v>12077</v>
      </c>
      <c r="N32" s="464">
        <v>1</v>
      </c>
      <c r="O32" s="464">
        <v>929</v>
      </c>
      <c r="P32" s="468">
        <v>20</v>
      </c>
      <c r="Q32" s="468">
        <v>18580</v>
      </c>
      <c r="R32" s="491">
        <v>1.5384615384615385</v>
      </c>
      <c r="S32" s="469">
        <v>929</v>
      </c>
    </row>
    <row r="33" spans="1:19" ht="14.4" customHeight="1" x14ac:dyDescent="0.3">
      <c r="A33" s="463"/>
      <c r="B33" s="464" t="s">
        <v>1707</v>
      </c>
      <c r="C33" s="464" t="s">
        <v>440</v>
      </c>
      <c r="D33" s="464" t="s">
        <v>1698</v>
      </c>
      <c r="E33" s="464" t="s">
        <v>1708</v>
      </c>
      <c r="F33" s="464" t="s">
        <v>1736</v>
      </c>
      <c r="G33" s="464"/>
      <c r="H33" s="468">
        <v>2</v>
      </c>
      <c r="I33" s="468">
        <v>416</v>
      </c>
      <c r="J33" s="464">
        <v>2</v>
      </c>
      <c r="K33" s="464">
        <v>208</v>
      </c>
      <c r="L33" s="468">
        <v>1</v>
      </c>
      <c r="M33" s="468">
        <v>208</v>
      </c>
      <c r="N33" s="464">
        <v>1</v>
      </c>
      <c r="O33" s="464">
        <v>208</v>
      </c>
      <c r="P33" s="468"/>
      <c r="Q33" s="468"/>
      <c r="R33" s="491"/>
      <c r="S33" s="469"/>
    </row>
    <row r="34" spans="1:19" ht="14.4" customHeight="1" x14ac:dyDescent="0.3">
      <c r="A34" s="463"/>
      <c r="B34" s="464" t="s">
        <v>1707</v>
      </c>
      <c r="C34" s="464" t="s">
        <v>440</v>
      </c>
      <c r="D34" s="464" t="s">
        <v>1698</v>
      </c>
      <c r="E34" s="464" t="s">
        <v>1708</v>
      </c>
      <c r="F34" s="464" t="s">
        <v>1737</v>
      </c>
      <c r="G34" s="464"/>
      <c r="H34" s="468">
        <v>1</v>
      </c>
      <c r="I34" s="468">
        <v>508</v>
      </c>
      <c r="J34" s="464"/>
      <c r="K34" s="464">
        <v>508</v>
      </c>
      <c r="L34" s="468"/>
      <c r="M34" s="468"/>
      <c r="N34" s="464"/>
      <c r="O34" s="464"/>
      <c r="P34" s="468"/>
      <c r="Q34" s="468"/>
      <c r="R34" s="491"/>
      <c r="S34" s="469"/>
    </row>
    <row r="35" spans="1:19" ht="14.4" customHeight="1" x14ac:dyDescent="0.3">
      <c r="A35" s="463"/>
      <c r="B35" s="464" t="s">
        <v>1707</v>
      </c>
      <c r="C35" s="464" t="s">
        <v>440</v>
      </c>
      <c r="D35" s="464" t="s">
        <v>1698</v>
      </c>
      <c r="E35" s="464" t="s">
        <v>1708</v>
      </c>
      <c r="F35" s="464" t="s">
        <v>1738</v>
      </c>
      <c r="G35" s="464"/>
      <c r="H35" s="468">
        <v>51</v>
      </c>
      <c r="I35" s="468">
        <v>88740</v>
      </c>
      <c r="J35" s="464">
        <v>2.3181818181818183</v>
      </c>
      <c r="K35" s="464">
        <v>1740</v>
      </c>
      <c r="L35" s="468">
        <v>22</v>
      </c>
      <c r="M35" s="468">
        <v>38280</v>
      </c>
      <c r="N35" s="464">
        <v>1</v>
      </c>
      <c r="O35" s="464">
        <v>1740</v>
      </c>
      <c r="P35" s="468">
        <v>48</v>
      </c>
      <c r="Q35" s="468">
        <v>96000</v>
      </c>
      <c r="R35" s="491">
        <v>2.5078369905956115</v>
      </c>
      <c r="S35" s="469">
        <v>2000</v>
      </c>
    </row>
    <row r="36" spans="1:19" ht="14.4" customHeight="1" x14ac:dyDescent="0.3">
      <c r="A36" s="463"/>
      <c r="B36" s="464" t="s">
        <v>1707</v>
      </c>
      <c r="C36" s="464" t="s">
        <v>440</v>
      </c>
      <c r="D36" s="464" t="s">
        <v>1698</v>
      </c>
      <c r="E36" s="464" t="s">
        <v>1708</v>
      </c>
      <c r="F36" s="464" t="s">
        <v>1739</v>
      </c>
      <c r="G36" s="464"/>
      <c r="H36" s="468">
        <v>19</v>
      </c>
      <c r="I36" s="468">
        <v>38456</v>
      </c>
      <c r="J36" s="464">
        <v>1.5833333333333333</v>
      </c>
      <c r="K36" s="464">
        <v>2024</v>
      </c>
      <c r="L36" s="468">
        <v>12</v>
      </c>
      <c r="M36" s="468">
        <v>24288</v>
      </c>
      <c r="N36" s="464">
        <v>1</v>
      </c>
      <c r="O36" s="464">
        <v>2024</v>
      </c>
      <c r="P36" s="468">
        <v>18</v>
      </c>
      <c r="Q36" s="468">
        <v>36432</v>
      </c>
      <c r="R36" s="491">
        <v>1.5</v>
      </c>
      <c r="S36" s="469">
        <v>2024</v>
      </c>
    </row>
    <row r="37" spans="1:19" ht="14.4" customHeight="1" x14ac:dyDescent="0.3">
      <c r="A37" s="463"/>
      <c r="B37" s="464" t="s">
        <v>1707</v>
      </c>
      <c r="C37" s="464" t="s">
        <v>440</v>
      </c>
      <c r="D37" s="464" t="s">
        <v>1698</v>
      </c>
      <c r="E37" s="464" t="s">
        <v>1708</v>
      </c>
      <c r="F37" s="464" t="s">
        <v>1740</v>
      </c>
      <c r="G37" s="464"/>
      <c r="H37" s="468">
        <v>9</v>
      </c>
      <c r="I37" s="468">
        <v>17880</v>
      </c>
      <c r="J37" s="464">
        <v>2.9651741293532337</v>
      </c>
      <c r="K37" s="464">
        <v>1986.6666666666667</v>
      </c>
      <c r="L37" s="468">
        <v>3</v>
      </c>
      <c r="M37" s="468">
        <v>6030</v>
      </c>
      <c r="N37" s="464">
        <v>1</v>
      </c>
      <c r="O37" s="464">
        <v>2010</v>
      </c>
      <c r="P37" s="468">
        <v>1</v>
      </c>
      <c r="Q37" s="468">
        <v>2010</v>
      </c>
      <c r="R37" s="491">
        <v>0.33333333333333331</v>
      </c>
      <c r="S37" s="469">
        <v>2010</v>
      </c>
    </row>
    <row r="38" spans="1:19" ht="14.4" customHeight="1" x14ac:dyDescent="0.3">
      <c r="A38" s="463"/>
      <c r="B38" s="464" t="s">
        <v>1707</v>
      </c>
      <c r="C38" s="464" t="s">
        <v>440</v>
      </c>
      <c r="D38" s="464" t="s">
        <v>1698</v>
      </c>
      <c r="E38" s="464" t="s">
        <v>1708</v>
      </c>
      <c r="F38" s="464" t="s">
        <v>1741</v>
      </c>
      <c r="G38" s="464"/>
      <c r="H38" s="468">
        <v>8</v>
      </c>
      <c r="I38" s="468">
        <v>17168</v>
      </c>
      <c r="J38" s="464">
        <v>2</v>
      </c>
      <c r="K38" s="464">
        <v>2146</v>
      </c>
      <c r="L38" s="468">
        <v>4</v>
      </c>
      <c r="M38" s="468">
        <v>8584</v>
      </c>
      <c r="N38" s="464">
        <v>1</v>
      </c>
      <c r="O38" s="464">
        <v>2146</v>
      </c>
      <c r="P38" s="468">
        <v>5</v>
      </c>
      <c r="Q38" s="468">
        <v>10730</v>
      </c>
      <c r="R38" s="491">
        <v>1.25</v>
      </c>
      <c r="S38" s="469">
        <v>2146</v>
      </c>
    </row>
    <row r="39" spans="1:19" ht="14.4" customHeight="1" x14ac:dyDescent="0.3">
      <c r="A39" s="463"/>
      <c r="B39" s="464" t="s">
        <v>1707</v>
      </c>
      <c r="C39" s="464" t="s">
        <v>440</v>
      </c>
      <c r="D39" s="464" t="s">
        <v>1698</v>
      </c>
      <c r="E39" s="464" t="s">
        <v>1708</v>
      </c>
      <c r="F39" s="464" t="s">
        <v>1742</v>
      </c>
      <c r="G39" s="464"/>
      <c r="H39" s="468">
        <v>3</v>
      </c>
      <c r="I39" s="468">
        <v>3738</v>
      </c>
      <c r="J39" s="464">
        <v>0.6</v>
      </c>
      <c r="K39" s="464">
        <v>1246</v>
      </c>
      <c r="L39" s="468">
        <v>5</v>
      </c>
      <c r="M39" s="468">
        <v>6230</v>
      </c>
      <c r="N39" s="464">
        <v>1</v>
      </c>
      <c r="O39" s="464">
        <v>1246</v>
      </c>
      <c r="P39" s="468">
        <v>1</v>
      </c>
      <c r="Q39" s="468">
        <v>1246</v>
      </c>
      <c r="R39" s="491">
        <v>0.2</v>
      </c>
      <c r="S39" s="469">
        <v>1246</v>
      </c>
    </row>
    <row r="40" spans="1:19" ht="14.4" customHeight="1" x14ac:dyDescent="0.3">
      <c r="A40" s="463"/>
      <c r="B40" s="464" t="s">
        <v>1707</v>
      </c>
      <c r="C40" s="464" t="s">
        <v>440</v>
      </c>
      <c r="D40" s="464" t="s">
        <v>1698</v>
      </c>
      <c r="E40" s="464" t="s">
        <v>1708</v>
      </c>
      <c r="F40" s="464" t="s">
        <v>1743</v>
      </c>
      <c r="G40" s="464"/>
      <c r="H40" s="468">
        <v>2</v>
      </c>
      <c r="I40" s="468">
        <v>2690</v>
      </c>
      <c r="J40" s="464"/>
      <c r="K40" s="464">
        <v>1345</v>
      </c>
      <c r="L40" s="468"/>
      <c r="M40" s="468"/>
      <c r="N40" s="464"/>
      <c r="O40" s="464"/>
      <c r="P40" s="468">
        <v>1</v>
      </c>
      <c r="Q40" s="468">
        <v>1345</v>
      </c>
      <c r="R40" s="491"/>
      <c r="S40" s="469">
        <v>1345</v>
      </c>
    </row>
    <row r="41" spans="1:19" ht="14.4" customHeight="1" x14ac:dyDescent="0.3">
      <c r="A41" s="463"/>
      <c r="B41" s="464" t="s">
        <v>1707</v>
      </c>
      <c r="C41" s="464" t="s">
        <v>440</v>
      </c>
      <c r="D41" s="464" t="s">
        <v>1698</v>
      </c>
      <c r="E41" s="464" t="s">
        <v>1708</v>
      </c>
      <c r="F41" s="464" t="s">
        <v>1744</v>
      </c>
      <c r="G41" s="464"/>
      <c r="H41" s="468">
        <v>76</v>
      </c>
      <c r="I41" s="468">
        <v>270104</v>
      </c>
      <c r="J41" s="464">
        <v>1.3571428571428572</v>
      </c>
      <c r="K41" s="464">
        <v>3554</v>
      </c>
      <c r="L41" s="468">
        <v>56</v>
      </c>
      <c r="M41" s="468">
        <v>199024</v>
      </c>
      <c r="N41" s="464">
        <v>1</v>
      </c>
      <c r="O41" s="464">
        <v>3554</v>
      </c>
      <c r="P41" s="468">
        <v>83</v>
      </c>
      <c r="Q41" s="468">
        <v>323700</v>
      </c>
      <c r="R41" s="491">
        <v>1.6264370126215935</v>
      </c>
      <c r="S41" s="469">
        <v>3900</v>
      </c>
    </row>
    <row r="42" spans="1:19" ht="14.4" customHeight="1" x14ac:dyDescent="0.3">
      <c r="A42" s="463"/>
      <c r="B42" s="464" t="s">
        <v>1707</v>
      </c>
      <c r="C42" s="464" t="s">
        <v>440</v>
      </c>
      <c r="D42" s="464" t="s">
        <v>1698</v>
      </c>
      <c r="E42" s="464" t="s">
        <v>1708</v>
      </c>
      <c r="F42" s="464" t="s">
        <v>1745</v>
      </c>
      <c r="G42" s="464"/>
      <c r="H42" s="468">
        <v>46</v>
      </c>
      <c r="I42" s="468">
        <v>166382</v>
      </c>
      <c r="J42" s="464">
        <v>1.2432432432432432</v>
      </c>
      <c r="K42" s="464">
        <v>3617</v>
      </c>
      <c r="L42" s="468">
        <v>37</v>
      </c>
      <c r="M42" s="468">
        <v>133829</v>
      </c>
      <c r="N42" s="464">
        <v>1</v>
      </c>
      <c r="O42" s="464">
        <v>3617</v>
      </c>
      <c r="P42" s="468">
        <v>56</v>
      </c>
      <c r="Q42" s="468">
        <v>218400</v>
      </c>
      <c r="R42" s="491">
        <v>1.6319332880018531</v>
      </c>
      <c r="S42" s="469">
        <v>3900</v>
      </c>
    </row>
    <row r="43" spans="1:19" ht="14.4" customHeight="1" x14ac:dyDescent="0.3">
      <c r="A43" s="463"/>
      <c r="B43" s="464" t="s">
        <v>1707</v>
      </c>
      <c r="C43" s="464" t="s">
        <v>440</v>
      </c>
      <c r="D43" s="464" t="s">
        <v>1698</v>
      </c>
      <c r="E43" s="464" t="s">
        <v>1708</v>
      </c>
      <c r="F43" s="464" t="s">
        <v>1746</v>
      </c>
      <c r="G43" s="464"/>
      <c r="H43" s="468">
        <v>4</v>
      </c>
      <c r="I43" s="468">
        <v>5404</v>
      </c>
      <c r="J43" s="464">
        <v>4</v>
      </c>
      <c r="K43" s="464">
        <v>1351</v>
      </c>
      <c r="L43" s="468">
        <v>1</v>
      </c>
      <c r="M43" s="468">
        <v>1351</v>
      </c>
      <c r="N43" s="464">
        <v>1</v>
      </c>
      <c r="O43" s="464">
        <v>1351</v>
      </c>
      <c r="P43" s="468">
        <v>7</v>
      </c>
      <c r="Q43" s="468">
        <v>9457</v>
      </c>
      <c r="R43" s="491">
        <v>7</v>
      </c>
      <c r="S43" s="469">
        <v>1351</v>
      </c>
    </row>
    <row r="44" spans="1:19" ht="14.4" customHeight="1" x14ac:dyDescent="0.3">
      <c r="A44" s="463"/>
      <c r="B44" s="464" t="s">
        <v>1707</v>
      </c>
      <c r="C44" s="464" t="s">
        <v>440</v>
      </c>
      <c r="D44" s="464" t="s">
        <v>1698</v>
      </c>
      <c r="E44" s="464" t="s">
        <v>1708</v>
      </c>
      <c r="F44" s="464" t="s">
        <v>1747</v>
      </c>
      <c r="G44" s="464"/>
      <c r="H44" s="468">
        <v>11</v>
      </c>
      <c r="I44" s="468">
        <v>1804</v>
      </c>
      <c r="J44" s="464">
        <v>1.1000000000000001</v>
      </c>
      <c r="K44" s="464">
        <v>164</v>
      </c>
      <c r="L44" s="468">
        <v>10</v>
      </c>
      <c r="M44" s="468">
        <v>1640</v>
      </c>
      <c r="N44" s="464">
        <v>1</v>
      </c>
      <c r="O44" s="464">
        <v>164</v>
      </c>
      <c r="P44" s="468">
        <v>13</v>
      </c>
      <c r="Q44" s="468">
        <v>2132</v>
      </c>
      <c r="R44" s="491">
        <v>1.3</v>
      </c>
      <c r="S44" s="469">
        <v>164</v>
      </c>
    </row>
    <row r="45" spans="1:19" ht="14.4" customHeight="1" x14ac:dyDescent="0.3">
      <c r="A45" s="463"/>
      <c r="B45" s="464" t="s">
        <v>1707</v>
      </c>
      <c r="C45" s="464" t="s">
        <v>440</v>
      </c>
      <c r="D45" s="464" t="s">
        <v>1698</v>
      </c>
      <c r="E45" s="464" t="s">
        <v>1708</v>
      </c>
      <c r="F45" s="464" t="s">
        <v>1748</v>
      </c>
      <c r="G45" s="464"/>
      <c r="H45" s="468">
        <v>47</v>
      </c>
      <c r="I45" s="468">
        <v>10575</v>
      </c>
      <c r="J45" s="464">
        <v>1.2051282051282051</v>
      </c>
      <c r="K45" s="464">
        <v>225</v>
      </c>
      <c r="L45" s="468">
        <v>39</v>
      </c>
      <c r="M45" s="468">
        <v>8775</v>
      </c>
      <c r="N45" s="464">
        <v>1</v>
      </c>
      <c r="O45" s="464">
        <v>225</v>
      </c>
      <c r="P45" s="468">
        <v>45</v>
      </c>
      <c r="Q45" s="468">
        <v>10125</v>
      </c>
      <c r="R45" s="491">
        <v>1.1538461538461537</v>
      </c>
      <c r="S45" s="469">
        <v>225</v>
      </c>
    </row>
    <row r="46" spans="1:19" ht="14.4" customHeight="1" x14ac:dyDescent="0.3">
      <c r="A46" s="463"/>
      <c r="B46" s="464" t="s">
        <v>1707</v>
      </c>
      <c r="C46" s="464" t="s">
        <v>440</v>
      </c>
      <c r="D46" s="464" t="s">
        <v>1698</v>
      </c>
      <c r="E46" s="464" t="s">
        <v>1708</v>
      </c>
      <c r="F46" s="464" t="s">
        <v>1749</v>
      </c>
      <c r="G46" s="464"/>
      <c r="H46" s="468">
        <v>18</v>
      </c>
      <c r="I46" s="468">
        <v>6534</v>
      </c>
      <c r="J46" s="464">
        <v>1</v>
      </c>
      <c r="K46" s="464">
        <v>363</v>
      </c>
      <c r="L46" s="468">
        <v>18</v>
      </c>
      <c r="M46" s="468">
        <v>6534</v>
      </c>
      <c r="N46" s="464">
        <v>1</v>
      </c>
      <c r="O46" s="464">
        <v>363</v>
      </c>
      <c r="P46" s="468">
        <v>17</v>
      </c>
      <c r="Q46" s="468">
        <v>6171</v>
      </c>
      <c r="R46" s="491">
        <v>0.94444444444444442</v>
      </c>
      <c r="S46" s="469">
        <v>363</v>
      </c>
    </row>
    <row r="47" spans="1:19" ht="14.4" customHeight="1" x14ac:dyDescent="0.3">
      <c r="A47" s="463"/>
      <c r="B47" s="464" t="s">
        <v>1707</v>
      </c>
      <c r="C47" s="464" t="s">
        <v>440</v>
      </c>
      <c r="D47" s="464" t="s">
        <v>1698</v>
      </c>
      <c r="E47" s="464" t="s">
        <v>1708</v>
      </c>
      <c r="F47" s="464" t="s">
        <v>1750</v>
      </c>
      <c r="G47" s="464"/>
      <c r="H47" s="468">
        <v>30</v>
      </c>
      <c r="I47" s="468">
        <v>17610</v>
      </c>
      <c r="J47" s="464">
        <v>1.1111111111111112</v>
      </c>
      <c r="K47" s="464">
        <v>587</v>
      </c>
      <c r="L47" s="468">
        <v>27</v>
      </c>
      <c r="M47" s="468">
        <v>15849</v>
      </c>
      <c r="N47" s="464">
        <v>1</v>
      </c>
      <c r="O47" s="464">
        <v>587</v>
      </c>
      <c r="P47" s="468">
        <v>20</v>
      </c>
      <c r="Q47" s="468">
        <v>11740</v>
      </c>
      <c r="R47" s="491">
        <v>0.7407407407407407</v>
      </c>
      <c r="S47" s="469">
        <v>587</v>
      </c>
    </row>
    <row r="48" spans="1:19" ht="14.4" customHeight="1" x14ac:dyDescent="0.3">
      <c r="A48" s="463"/>
      <c r="B48" s="464" t="s">
        <v>1707</v>
      </c>
      <c r="C48" s="464" t="s">
        <v>440</v>
      </c>
      <c r="D48" s="464" t="s">
        <v>1698</v>
      </c>
      <c r="E48" s="464" t="s">
        <v>1708</v>
      </c>
      <c r="F48" s="464" t="s">
        <v>1751</v>
      </c>
      <c r="G48" s="464"/>
      <c r="H48" s="468">
        <v>5</v>
      </c>
      <c r="I48" s="468">
        <v>3000</v>
      </c>
      <c r="J48" s="464">
        <v>2.5</v>
      </c>
      <c r="K48" s="464">
        <v>600</v>
      </c>
      <c r="L48" s="468">
        <v>2</v>
      </c>
      <c r="M48" s="468">
        <v>1200</v>
      </c>
      <c r="N48" s="464">
        <v>1</v>
      </c>
      <c r="O48" s="464">
        <v>600</v>
      </c>
      <c r="P48" s="468">
        <v>4</v>
      </c>
      <c r="Q48" s="468">
        <v>2400</v>
      </c>
      <c r="R48" s="491">
        <v>2</v>
      </c>
      <c r="S48" s="469">
        <v>600</v>
      </c>
    </row>
    <row r="49" spans="1:19" ht="14.4" customHeight="1" x14ac:dyDescent="0.3">
      <c r="A49" s="463"/>
      <c r="B49" s="464" t="s">
        <v>1707</v>
      </c>
      <c r="C49" s="464" t="s">
        <v>440</v>
      </c>
      <c r="D49" s="464" t="s">
        <v>1698</v>
      </c>
      <c r="E49" s="464" t="s">
        <v>1708</v>
      </c>
      <c r="F49" s="464" t="s">
        <v>1752</v>
      </c>
      <c r="G49" s="464"/>
      <c r="H49" s="468">
        <v>3</v>
      </c>
      <c r="I49" s="468">
        <v>12693</v>
      </c>
      <c r="J49" s="464">
        <v>3</v>
      </c>
      <c r="K49" s="464">
        <v>4231</v>
      </c>
      <c r="L49" s="468">
        <v>1</v>
      </c>
      <c r="M49" s="468">
        <v>4231</v>
      </c>
      <c r="N49" s="464">
        <v>1</v>
      </c>
      <c r="O49" s="464">
        <v>4231</v>
      </c>
      <c r="P49" s="468"/>
      <c r="Q49" s="468"/>
      <c r="R49" s="491"/>
      <c r="S49" s="469"/>
    </row>
    <row r="50" spans="1:19" ht="14.4" customHeight="1" x14ac:dyDescent="0.3">
      <c r="A50" s="463"/>
      <c r="B50" s="464" t="s">
        <v>1707</v>
      </c>
      <c r="C50" s="464" t="s">
        <v>440</v>
      </c>
      <c r="D50" s="464" t="s">
        <v>1698</v>
      </c>
      <c r="E50" s="464" t="s">
        <v>1708</v>
      </c>
      <c r="F50" s="464" t="s">
        <v>1753</v>
      </c>
      <c r="G50" s="464"/>
      <c r="H50" s="468">
        <v>1</v>
      </c>
      <c r="I50" s="468">
        <v>4359</v>
      </c>
      <c r="J50" s="464">
        <v>0.5</v>
      </c>
      <c r="K50" s="464">
        <v>4359</v>
      </c>
      <c r="L50" s="468">
        <v>2</v>
      </c>
      <c r="M50" s="468">
        <v>8718</v>
      </c>
      <c r="N50" s="464">
        <v>1</v>
      </c>
      <c r="O50" s="464">
        <v>4359</v>
      </c>
      <c r="P50" s="468">
        <v>1</v>
      </c>
      <c r="Q50" s="468">
        <v>4359</v>
      </c>
      <c r="R50" s="491">
        <v>0.5</v>
      </c>
      <c r="S50" s="469">
        <v>4359</v>
      </c>
    </row>
    <row r="51" spans="1:19" ht="14.4" customHeight="1" x14ac:dyDescent="0.3">
      <c r="A51" s="463"/>
      <c r="B51" s="464" t="s">
        <v>1707</v>
      </c>
      <c r="C51" s="464" t="s">
        <v>440</v>
      </c>
      <c r="D51" s="464" t="s">
        <v>1698</v>
      </c>
      <c r="E51" s="464" t="s">
        <v>1708</v>
      </c>
      <c r="F51" s="464" t="s">
        <v>1754</v>
      </c>
      <c r="G51" s="464"/>
      <c r="H51" s="468"/>
      <c r="I51" s="468"/>
      <c r="J51" s="464"/>
      <c r="K51" s="464"/>
      <c r="L51" s="468"/>
      <c r="M51" s="468"/>
      <c r="N51" s="464"/>
      <c r="O51" s="464"/>
      <c r="P51" s="468">
        <v>1</v>
      </c>
      <c r="Q51" s="468">
        <v>1008</v>
      </c>
      <c r="R51" s="491"/>
      <c r="S51" s="469">
        <v>1008</v>
      </c>
    </row>
    <row r="52" spans="1:19" ht="14.4" customHeight="1" x14ac:dyDescent="0.3">
      <c r="A52" s="463"/>
      <c r="B52" s="464" t="s">
        <v>1707</v>
      </c>
      <c r="C52" s="464" t="s">
        <v>440</v>
      </c>
      <c r="D52" s="464" t="s">
        <v>1698</v>
      </c>
      <c r="E52" s="464" t="s">
        <v>1708</v>
      </c>
      <c r="F52" s="464" t="s">
        <v>1755</v>
      </c>
      <c r="G52" s="464"/>
      <c r="H52" s="468"/>
      <c r="I52" s="468"/>
      <c r="J52" s="464"/>
      <c r="K52" s="464"/>
      <c r="L52" s="468"/>
      <c r="M52" s="468"/>
      <c r="N52" s="464"/>
      <c r="O52" s="464"/>
      <c r="P52" s="468">
        <v>2</v>
      </c>
      <c r="Q52" s="468">
        <v>1490</v>
      </c>
      <c r="R52" s="491"/>
      <c r="S52" s="469">
        <v>745</v>
      </c>
    </row>
    <row r="53" spans="1:19" ht="14.4" customHeight="1" x14ac:dyDescent="0.3">
      <c r="A53" s="463"/>
      <c r="B53" s="464" t="s">
        <v>1707</v>
      </c>
      <c r="C53" s="464" t="s">
        <v>440</v>
      </c>
      <c r="D53" s="464" t="s">
        <v>1698</v>
      </c>
      <c r="E53" s="464" t="s">
        <v>1708</v>
      </c>
      <c r="F53" s="464" t="s">
        <v>1756</v>
      </c>
      <c r="G53" s="464"/>
      <c r="H53" s="468">
        <v>3</v>
      </c>
      <c r="I53" s="468">
        <v>1683</v>
      </c>
      <c r="J53" s="464">
        <v>0.25</v>
      </c>
      <c r="K53" s="464">
        <v>561</v>
      </c>
      <c r="L53" s="468">
        <v>12</v>
      </c>
      <c r="M53" s="468">
        <v>6732</v>
      </c>
      <c r="N53" s="464">
        <v>1</v>
      </c>
      <c r="O53" s="464">
        <v>561</v>
      </c>
      <c r="P53" s="468">
        <v>6</v>
      </c>
      <c r="Q53" s="468">
        <v>3366</v>
      </c>
      <c r="R53" s="491">
        <v>0.5</v>
      </c>
      <c r="S53" s="469">
        <v>561</v>
      </c>
    </row>
    <row r="54" spans="1:19" ht="14.4" customHeight="1" x14ac:dyDescent="0.3">
      <c r="A54" s="463"/>
      <c r="B54" s="464" t="s">
        <v>1707</v>
      </c>
      <c r="C54" s="464" t="s">
        <v>440</v>
      </c>
      <c r="D54" s="464" t="s">
        <v>1698</v>
      </c>
      <c r="E54" s="464" t="s">
        <v>1708</v>
      </c>
      <c r="F54" s="464" t="s">
        <v>1757</v>
      </c>
      <c r="G54" s="464"/>
      <c r="H54" s="468">
        <v>1</v>
      </c>
      <c r="I54" s="468">
        <v>1122</v>
      </c>
      <c r="J54" s="464">
        <v>0.5</v>
      </c>
      <c r="K54" s="464">
        <v>1122</v>
      </c>
      <c r="L54" s="468">
        <v>2</v>
      </c>
      <c r="M54" s="468">
        <v>2244</v>
      </c>
      <c r="N54" s="464">
        <v>1</v>
      </c>
      <c r="O54" s="464">
        <v>1122</v>
      </c>
      <c r="P54" s="468">
        <v>1</v>
      </c>
      <c r="Q54" s="468">
        <v>1122</v>
      </c>
      <c r="R54" s="491">
        <v>0.5</v>
      </c>
      <c r="S54" s="469">
        <v>1122</v>
      </c>
    </row>
    <row r="55" spans="1:19" ht="14.4" customHeight="1" x14ac:dyDescent="0.3">
      <c r="A55" s="463"/>
      <c r="B55" s="464" t="s">
        <v>1707</v>
      </c>
      <c r="C55" s="464" t="s">
        <v>440</v>
      </c>
      <c r="D55" s="464" t="s">
        <v>1698</v>
      </c>
      <c r="E55" s="464" t="s">
        <v>1708</v>
      </c>
      <c r="F55" s="464" t="s">
        <v>1758</v>
      </c>
      <c r="G55" s="464"/>
      <c r="H55" s="468">
        <v>8</v>
      </c>
      <c r="I55" s="468">
        <v>6936</v>
      </c>
      <c r="J55" s="464">
        <v>2</v>
      </c>
      <c r="K55" s="464">
        <v>867</v>
      </c>
      <c r="L55" s="468">
        <v>4</v>
      </c>
      <c r="M55" s="468">
        <v>3468</v>
      </c>
      <c r="N55" s="464">
        <v>1</v>
      </c>
      <c r="O55" s="464">
        <v>867</v>
      </c>
      <c r="P55" s="468">
        <v>10</v>
      </c>
      <c r="Q55" s="468">
        <v>8670</v>
      </c>
      <c r="R55" s="491">
        <v>2.5</v>
      </c>
      <c r="S55" s="469">
        <v>867</v>
      </c>
    </row>
    <row r="56" spans="1:19" ht="14.4" customHeight="1" x14ac:dyDescent="0.3">
      <c r="A56" s="463"/>
      <c r="B56" s="464" t="s">
        <v>1707</v>
      </c>
      <c r="C56" s="464" t="s">
        <v>440</v>
      </c>
      <c r="D56" s="464" t="s">
        <v>1698</v>
      </c>
      <c r="E56" s="464" t="s">
        <v>1708</v>
      </c>
      <c r="F56" s="464" t="s">
        <v>1759</v>
      </c>
      <c r="G56" s="464"/>
      <c r="H56" s="468">
        <v>3</v>
      </c>
      <c r="I56" s="468">
        <v>1650</v>
      </c>
      <c r="J56" s="464">
        <v>0.42857142857142855</v>
      </c>
      <c r="K56" s="464">
        <v>550</v>
      </c>
      <c r="L56" s="468">
        <v>7</v>
      </c>
      <c r="M56" s="468">
        <v>3850</v>
      </c>
      <c r="N56" s="464">
        <v>1</v>
      </c>
      <c r="O56" s="464">
        <v>550</v>
      </c>
      <c r="P56" s="468">
        <v>2</v>
      </c>
      <c r="Q56" s="468">
        <v>1100</v>
      </c>
      <c r="R56" s="491">
        <v>0.2857142857142857</v>
      </c>
      <c r="S56" s="469">
        <v>550</v>
      </c>
    </row>
    <row r="57" spans="1:19" ht="14.4" customHeight="1" x14ac:dyDescent="0.3">
      <c r="A57" s="463"/>
      <c r="B57" s="464" t="s">
        <v>1707</v>
      </c>
      <c r="C57" s="464" t="s">
        <v>440</v>
      </c>
      <c r="D57" s="464" t="s">
        <v>1698</v>
      </c>
      <c r="E57" s="464" t="s">
        <v>1708</v>
      </c>
      <c r="F57" s="464" t="s">
        <v>1760</v>
      </c>
      <c r="G57" s="464"/>
      <c r="H57" s="468">
        <v>1</v>
      </c>
      <c r="I57" s="468">
        <v>1395</v>
      </c>
      <c r="J57" s="464"/>
      <c r="K57" s="464">
        <v>1395</v>
      </c>
      <c r="L57" s="468"/>
      <c r="M57" s="468"/>
      <c r="N57" s="464"/>
      <c r="O57" s="464"/>
      <c r="P57" s="468">
        <v>2</v>
      </c>
      <c r="Q57" s="468">
        <v>2790</v>
      </c>
      <c r="R57" s="491"/>
      <c r="S57" s="469">
        <v>1395</v>
      </c>
    </row>
    <row r="58" spans="1:19" ht="14.4" customHeight="1" x14ac:dyDescent="0.3">
      <c r="A58" s="463"/>
      <c r="B58" s="464" t="s">
        <v>1707</v>
      </c>
      <c r="C58" s="464" t="s">
        <v>440</v>
      </c>
      <c r="D58" s="464" t="s">
        <v>1698</v>
      </c>
      <c r="E58" s="464" t="s">
        <v>1708</v>
      </c>
      <c r="F58" s="464" t="s">
        <v>1761</v>
      </c>
      <c r="G58" s="464"/>
      <c r="H58" s="468">
        <v>2</v>
      </c>
      <c r="I58" s="468">
        <v>1038</v>
      </c>
      <c r="J58" s="464">
        <v>2</v>
      </c>
      <c r="K58" s="464">
        <v>519</v>
      </c>
      <c r="L58" s="468">
        <v>1</v>
      </c>
      <c r="M58" s="468">
        <v>519</v>
      </c>
      <c r="N58" s="464">
        <v>1</v>
      </c>
      <c r="O58" s="464">
        <v>519</v>
      </c>
      <c r="P58" s="468">
        <v>2</v>
      </c>
      <c r="Q58" s="468">
        <v>1038</v>
      </c>
      <c r="R58" s="491">
        <v>2</v>
      </c>
      <c r="S58" s="469">
        <v>519</v>
      </c>
    </row>
    <row r="59" spans="1:19" ht="14.4" customHeight="1" x14ac:dyDescent="0.3">
      <c r="A59" s="463"/>
      <c r="B59" s="464" t="s">
        <v>1707</v>
      </c>
      <c r="C59" s="464" t="s">
        <v>440</v>
      </c>
      <c r="D59" s="464" t="s">
        <v>1698</v>
      </c>
      <c r="E59" s="464" t="s">
        <v>1708</v>
      </c>
      <c r="F59" s="464" t="s">
        <v>1762</v>
      </c>
      <c r="G59" s="464"/>
      <c r="H59" s="468">
        <v>1</v>
      </c>
      <c r="I59" s="468">
        <v>1326</v>
      </c>
      <c r="J59" s="464">
        <v>0.16666666666666666</v>
      </c>
      <c r="K59" s="464">
        <v>1326</v>
      </c>
      <c r="L59" s="468">
        <v>6</v>
      </c>
      <c r="M59" s="468">
        <v>7956</v>
      </c>
      <c r="N59" s="464">
        <v>1</v>
      </c>
      <c r="O59" s="464">
        <v>1326</v>
      </c>
      <c r="P59" s="468">
        <v>3</v>
      </c>
      <c r="Q59" s="468">
        <v>3978</v>
      </c>
      <c r="R59" s="491">
        <v>0.5</v>
      </c>
      <c r="S59" s="469">
        <v>1326</v>
      </c>
    </row>
    <row r="60" spans="1:19" ht="14.4" customHeight="1" x14ac:dyDescent="0.3">
      <c r="A60" s="463"/>
      <c r="B60" s="464" t="s">
        <v>1707</v>
      </c>
      <c r="C60" s="464" t="s">
        <v>440</v>
      </c>
      <c r="D60" s="464" t="s">
        <v>1698</v>
      </c>
      <c r="E60" s="464" t="s">
        <v>1708</v>
      </c>
      <c r="F60" s="464" t="s">
        <v>1763</v>
      </c>
      <c r="G60" s="464"/>
      <c r="H60" s="468">
        <v>1</v>
      </c>
      <c r="I60" s="468">
        <v>0</v>
      </c>
      <c r="J60" s="464"/>
      <c r="K60" s="464">
        <v>0</v>
      </c>
      <c r="L60" s="468"/>
      <c r="M60" s="468"/>
      <c r="N60" s="464"/>
      <c r="O60" s="464"/>
      <c r="P60" s="468"/>
      <c r="Q60" s="468"/>
      <c r="R60" s="491"/>
      <c r="S60" s="469"/>
    </row>
    <row r="61" spans="1:19" ht="14.4" customHeight="1" x14ac:dyDescent="0.3">
      <c r="A61" s="463"/>
      <c r="B61" s="464" t="s">
        <v>1707</v>
      </c>
      <c r="C61" s="464" t="s">
        <v>440</v>
      </c>
      <c r="D61" s="464" t="s">
        <v>1698</v>
      </c>
      <c r="E61" s="464" t="s">
        <v>1708</v>
      </c>
      <c r="F61" s="464" t="s">
        <v>1764</v>
      </c>
      <c r="G61" s="464"/>
      <c r="H61" s="468">
        <v>3</v>
      </c>
      <c r="I61" s="468">
        <v>1215</v>
      </c>
      <c r="J61" s="464"/>
      <c r="K61" s="464">
        <v>405</v>
      </c>
      <c r="L61" s="468"/>
      <c r="M61" s="468"/>
      <c r="N61" s="464"/>
      <c r="O61" s="464"/>
      <c r="P61" s="468">
        <v>1</v>
      </c>
      <c r="Q61" s="468">
        <v>405</v>
      </c>
      <c r="R61" s="491"/>
      <c r="S61" s="469">
        <v>405</v>
      </c>
    </row>
    <row r="62" spans="1:19" ht="14.4" customHeight="1" x14ac:dyDescent="0.3">
      <c r="A62" s="463"/>
      <c r="B62" s="464" t="s">
        <v>1707</v>
      </c>
      <c r="C62" s="464" t="s">
        <v>440</v>
      </c>
      <c r="D62" s="464" t="s">
        <v>1698</v>
      </c>
      <c r="E62" s="464" t="s">
        <v>1708</v>
      </c>
      <c r="F62" s="464" t="s">
        <v>1765</v>
      </c>
      <c r="G62" s="464"/>
      <c r="H62" s="468">
        <v>11</v>
      </c>
      <c r="I62" s="468">
        <v>6050</v>
      </c>
      <c r="J62" s="464">
        <v>1.5714285714285714</v>
      </c>
      <c r="K62" s="464">
        <v>550</v>
      </c>
      <c r="L62" s="468">
        <v>7</v>
      </c>
      <c r="M62" s="468">
        <v>3850</v>
      </c>
      <c r="N62" s="464">
        <v>1</v>
      </c>
      <c r="O62" s="464">
        <v>550</v>
      </c>
      <c r="P62" s="468">
        <v>6</v>
      </c>
      <c r="Q62" s="468">
        <v>3300</v>
      </c>
      <c r="R62" s="491">
        <v>0.8571428571428571</v>
      </c>
      <c r="S62" s="469">
        <v>550</v>
      </c>
    </row>
    <row r="63" spans="1:19" ht="14.4" customHeight="1" x14ac:dyDescent="0.3">
      <c r="A63" s="463"/>
      <c r="B63" s="464" t="s">
        <v>1707</v>
      </c>
      <c r="C63" s="464" t="s">
        <v>440</v>
      </c>
      <c r="D63" s="464" t="s">
        <v>1698</v>
      </c>
      <c r="E63" s="464" t="s">
        <v>1708</v>
      </c>
      <c r="F63" s="464" t="s">
        <v>1766</v>
      </c>
      <c r="G63" s="464"/>
      <c r="H63" s="468">
        <v>1</v>
      </c>
      <c r="I63" s="468">
        <v>1260</v>
      </c>
      <c r="J63" s="464">
        <v>1</v>
      </c>
      <c r="K63" s="464">
        <v>1260</v>
      </c>
      <c r="L63" s="468">
        <v>1</v>
      </c>
      <c r="M63" s="468">
        <v>1260</v>
      </c>
      <c r="N63" s="464">
        <v>1</v>
      </c>
      <c r="O63" s="464">
        <v>1260</v>
      </c>
      <c r="P63" s="468">
        <v>1</v>
      </c>
      <c r="Q63" s="468">
        <v>1260</v>
      </c>
      <c r="R63" s="491">
        <v>1</v>
      </c>
      <c r="S63" s="469">
        <v>1260</v>
      </c>
    </row>
    <row r="64" spans="1:19" ht="14.4" customHeight="1" x14ac:dyDescent="0.3">
      <c r="A64" s="463"/>
      <c r="B64" s="464" t="s">
        <v>1707</v>
      </c>
      <c r="C64" s="464" t="s">
        <v>440</v>
      </c>
      <c r="D64" s="464" t="s">
        <v>1698</v>
      </c>
      <c r="E64" s="464" t="s">
        <v>1708</v>
      </c>
      <c r="F64" s="464" t="s">
        <v>1767</v>
      </c>
      <c r="G64" s="464"/>
      <c r="H64" s="468">
        <v>1</v>
      </c>
      <c r="I64" s="468">
        <v>1281</v>
      </c>
      <c r="J64" s="464"/>
      <c r="K64" s="464">
        <v>1281</v>
      </c>
      <c r="L64" s="468"/>
      <c r="M64" s="468"/>
      <c r="N64" s="464"/>
      <c r="O64" s="464"/>
      <c r="P64" s="468"/>
      <c r="Q64" s="468"/>
      <c r="R64" s="491"/>
      <c r="S64" s="469"/>
    </row>
    <row r="65" spans="1:19" ht="14.4" customHeight="1" x14ac:dyDescent="0.3">
      <c r="A65" s="463"/>
      <c r="B65" s="464" t="s">
        <v>1707</v>
      </c>
      <c r="C65" s="464" t="s">
        <v>440</v>
      </c>
      <c r="D65" s="464" t="s">
        <v>1698</v>
      </c>
      <c r="E65" s="464" t="s">
        <v>1708</v>
      </c>
      <c r="F65" s="464" t="s">
        <v>1768</v>
      </c>
      <c r="G65" s="464"/>
      <c r="H65" s="468">
        <v>8</v>
      </c>
      <c r="I65" s="468">
        <v>6024</v>
      </c>
      <c r="J65" s="464"/>
      <c r="K65" s="464">
        <v>753</v>
      </c>
      <c r="L65" s="468"/>
      <c r="M65" s="468"/>
      <c r="N65" s="464"/>
      <c r="O65" s="464"/>
      <c r="P65" s="468"/>
      <c r="Q65" s="468"/>
      <c r="R65" s="491"/>
      <c r="S65" s="469"/>
    </row>
    <row r="66" spans="1:19" ht="14.4" customHeight="1" x14ac:dyDescent="0.3">
      <c r="A66" s="463"/>
      <c r="B66" s="464" t="s">
        <v>1707</v>
      </c>
      <c r="C66" s="464" t="s">
        <v>440</v>
      </c>
      <c r="D66" s="464" t="s">
        <v>1698</v>
      </c>
      <c r="E66" s="464" t="s">
        <v>1708</v>
      </c>
      <c r="F66" s="464" t="s">
        <v>1769</v>
      </c>
      <c r="G66" s="464"/>
      <c r="H66" s="468">
        <v>1</v>
      </c>
      <c r="I66" s="468">
        <v>0</v>
      </c>
      <c r="J66" s="464"/>
      <c r="K66" s="464">
        <v>0</v>
      </c>
      <c r="L66" s="468"/>
      <c r="M66" s="468"/>
      <c r="N66" s="464"/>
      <c r="O66" s="464"/>
      <c r="P66" s="468"/>
      <c r="Q66" s="468"/>
      <c r="R66" s="491"/>
      <c r="S66" s="469"/>
    </row>
    <row r="67" spans="1:19" ht="14.4" customHeight="1" x14ac:dyDescent="0.3">
      <c r="A67" s="463"/>
      <c r="B67" s="464" t="s">
        <v>1707</v>
      </c>
      <c r="C67" s="464" t="s">
        <v>440</v>
      </c>
      <c r="D67" s="464" t="s">
        <v>1698</v>
      </c>
      <c r="E67" s="464" t="s">
        <v>1708</v>
      </c>
      <c r="F67" s="464" t="s">
        <v>1770</v>
      </c>
      <c r="G67" s="464"/>
      <c r="H67" s="468"/>
      <c r="I67" s="468"/>
      <c r="J67" s="464"/>
      <c r="K67" s="464"/>
      <c r="L67" s="468">
        <v>1</v>
      </c>
      <c r="M67" s="468">
        <v>353</v>
      </c>
      <c r="N67" s="464">
        <v>1</v>
      </c>
      <c r="O67" s="464">
        <v>353</v>
      </c>
      <c r="P67" s="468"/>
      <c r="Q67" s="468"/>
      <c r="R67" s="491"/>
      <c r="S67" s="469"/>
    </row>
    <row r="68" spans="1:19" ht="14.4" customHeight="1" x14ac:dyDescent="0.3">
      <c r="A68" s="463"/>
      <c r="B68" s="464" t="s">
        <v>1707</v>
      </c>
      <c r="C68" s="464" t="s">
        <v>440</v>
      </c>
      <c r="D68" s="464" t="s">
        <v>1698</v>
      </c>
      <c r="E68" s="464" t="s">
        <v>1708</v>
      </c>
      <c r="F68" s="464" t="s">
        <v>1771</v>
      </c>
      <c r="G68" s="464"/>
      <c r="H68" s="468"/>
      <c r="I68" s="468"/>
      <c r="J68" s="464"/>
      <c r="K68" s="464"/>
      <c r="L68" s="468">
        <v>1</v>
      </c>
      <c r="M68" s="468">
        <v>745</v>
      </c>
      <c r="N68" s="464">
        <v>1</v>
      </c>
      <c r="O68" s="464">
        <v>745</v>
      </c>
      <c r="P68" s="468"/>
      <c r="Q68" s="468"/>
      <c r="R68" s="491"/>
      <c r="S68" s="469"/>
    </row>
    <row r="69" spans="1:19" ht="14.4" customHeight="1" x14ac:dyDescent="0.3">
      <c r="A69" s="463"/>
      <c r="B69" s="464" t="s">
        <v>1707</v>
      </c>
      <c r="C69" s="464" t="s">
        <v>440</v>
      </c>
      <c r="D69" s="464" t="s">
        <v>1698</v>
      </c>
      <c r="E69" s="464" t="s">
        <v>1708</v>
      </c>
      <c r="F69" s="464" t="s">
        <v>1772</v>
      </c>
      <c r="G69" s="464"/>
      <c r="H69" s="468"/>
      <c r="I69" s="468"/>
      <c r="J69" s="464"/>
      <c r="K69" s="464"/>
      <c r="L69" s="468"/>
      <c r="M69" s="468"/>
      <c r="N69" s="464"/>
      <c r="O69" s="464"/>
      <c r="P69" s="468">
        <v>6</v>
      </c>
      <c r="Q69" s="468">
        <v>0</v>
      </c>
      <c r="R69" s="491"/>
      <c r="S69" s="469">
        <v>0</v>
      </c>
    </row>
    <row r="70" spans="1:19" ht="14.4" customHeight="1" x14ac:dyDescent="0.3">
      <c r="A70" s="463"/>
      <c r="B70" s="464" t="s">
        <v>1707</v>
      </c>
      <c r="C70" s="464" t="s">
        <v>440</v>
      </c>
      <c r="D70" s="464" t="s">
        <v>1698</v>
      </c>
      <c r="E70" s="464" t="s">
        <v>1708</v>
      </c>
      <c r="F70" s="464" t="s">
        <v>1773</v>
      </c>
      <c r="G70" s="464"/>
      <c r="H70" s="468"/>
      <c r="I70" s="468"/>
      <c r="J70" s="464"/>
      <c r="K70" s="464"/>
      <c r="L70" s="468"/>
      <c r="M70" s="468"/>
      <c r="N70" s="464"/>
      <c r="O70" s="464"/>
      <c r="P70" s="468">
        <v>1</v>
      </c>
      <c r="Q70" s="468">
        <v>1014</v>
      </c>
      <c r="R70" s="491"/>
      <c r="S70" s="469">
        <v>1014</v>
      </c>
    </row>
    <row r="71" spans="1:19" ht="14.4" customHeight="1" x14ac:dyDescent="0.3">
      <c r="A71" s="463"/>
      <c r="B71" s="464" t="s">
        <v>1707</v>
      </c>
      <c r="C71" s="464" t="s">
        <v>440</v>
      </c>
      <c r="D71" s="464" t="s">
        <v>1698</v>
      </c>
      <c r="E71" s="464" t="s">
        <v>1708</v>
      </c>
      <c r="F71" s="464" t="s">
        <v>1774</v>
      </c>
      <c r="G71" s="464"/>
      <c r="H71" s="468"/>
      <c r="I71" s="468"/>
      <c r="J71" s="464"/>
      <c r="K71" s="464"/>
      <c r="L71" s="468"/>
      <c r="M71" s="468"/>
      <c r="N71" s="464"/>
      <c r="O71" s="464"/>
      <c r="P71" s="468">
        <v>0</v>
      </c>
      <c r="Q71" s="468">
        <v>0</v>
      </c>
      <c r="R71" s="491"/>
      <c r="S71" s="469"/>
    </row>
    <row r="72" spans="1:19" ht="14.4" customHeight="1" x14ac:dyDescent="0.3">
      <c r="A72" s="463"/>
      <c r="B72" s="464" t="s">
        <v>1707</v>
      </c>
      <c r="C72" s="464" t="s">
        <v>440</v>
      </c>
      <c r="D72" s="464" t="s">
        <v>1698</v>
      </c>
      <c r="E72" s="464" t="s">
        <v>1708</v>
      </c>
      <c r="F72" s="464" t="s">
        <v>1775</v>
      </c>
      <c r="G72" s="464"/>
      <c r="H72" s="468">
        <v>2</v>
      </c>
      <c r="I72" s="468">
        <v>1880</v>
      </c>
      <c r="J72" s="464">
        <v>1</v>
      </c>
      <c r="K72" s="464">
        <v>940</v>
      </c>
      <c r="L72" s="468">
        <v>2</v>
      </c>
      <c r="M72" s="468">
        <v>1880</v>
      </c>
      <c r="N72" s="464">
        <v>1</v>
      </c>
      <c r="O72" s="464">
        <v>940</v>
      </c>
      <c r="P72" s="468"/>
      <c r="Q72" s="468"/>
      <c r="R72" s="491"/>
      <c r="S72" s="469"/>
    </row>
    <row r="73" spans="1:19" ht="14.4" customHeight="1" x14ac:dyDescent="0.3">
      <c r="A73" s="463"/>
      <c r="B73" s="464" t="s">
        <v>1707</v>
      </c>
      <c r="C73" s="464" t="s">
        <v>440</v>
      </c>
      <c r="D73" s="464" t="s">
        <v>1698</v>
      </c>
      <c r="E73" s="464" t="s">
        <v>1708</v>
      </c>
      <c r="F73" s="464" t="s">
        <v>1776</v>
      </c>
      <c r="G73" s="464"/>
      <c r="H73" s="468"/>
      <c r="I73" s="468"/>
      <c r="J73" s="464"/>
      <c r="K73" s="464"/>
      <c r="L73" s="468"/>
      <c r="M73" s="468"/>
      <c r="N73" s="464"/>
      <c r="O73" s="464"/>
      <c r="P73" s="468">
        <v>1</v>
      </c>
      <c r="Q73" s="468">
        <v>0</v>
      </c>
      <c r="R73" s="491"/>
      <c r="S73" s="469">
        <v>0</v>
      </c>
    </row>
    <row r="74" spans="1:19" ht="14.4" customHeight="1" x14ac:dyDescent="0.3">
      <c r="A74" s="463"/>
      <c r="B74" s="464" t="s">
        <v>1707</v>
      </c>
      <c r="C74" s="464" t="s">
        <v>440</v>
      </c>
      <c r="D74" s="464" t="s">
        <v>1698</v>
      </c>
      <c r="E74" s="464" t="s">
        <v>1708</v>
      </c>
      <c r="F74" s="464" t="s">
        <v>1777</v>
      </c>
      <c r="G74" s="464"/>
      <c r="H74" s="468"/>
      <c r="I74" s="468"/>
      <c r="J74" s="464"/>
      <c r="K74" s="464"/>
      <c r="L74" s="468"/>
      <c r="M74" s="468"/>
      <c r="N74" s="464"/>
      <c r="O74" s="464"/>
      <c r="P74" s="468">
        <v>2</v>
      </c>
      <c r="Q74" s="468">
        <v>0</v>
      </c>
      <c r="R74" s="491"/>
      <c r="S74" s="469">
        <v>0</v>
      </c>
    </row>
    <row r="75" spans="1:19" ht="14.4" customHeight="1" x14ac:dyDescent="0.3">
      <c r="A75" s="463"/>
      <c r="B75" s="464" t="s">
        <v>1707</v>
      </c>
      <c r="C75" s="464" t="s">
        <v>440</v>
      </c>
      <c r="D75" s="464" t="s">
        <v>1698</v>
      </c>
      <c r="E75" s="464" t="s">
        <v>1778</v>
      </c>
      <c r="F75" s="464" t="s">
        <v>1779</v>
      </c>
      <c r="G75" s="464" t="s">
        <v>1780</v>
      </c>
      <c r="H75" s="468">
        <v>3</v>
      </c>
      <c r="I75" s="468">
        <v>1326.67</v>
      </c>
      <c r="J75" s="464">
        <v>0.55794480565906013</v>
      </c>
      <c r="K75" s="464">
        <v>442.22333333333336</v>
      </c>
      <c r="L75" s="468">
        <v>5</v>
      </c>
      <c r="M75" s="468">
        <v>2377.7800000000002</v>
      </c>
      <c r="N75" s="464">
        <v>1</v>
      </c>
      <c r="O75" s="464">
        <v>475.55600000000004</v>
      </c>
      <c r="P75" s="468"/>
      <c r="Q75" s="468"/>
      <c r="R75" s="491"/>
      <c r="S75" s="469"/>
    </row>
    <row r="76" spans="1:19" ht="14.4" customHeight="1" x14ac:dyDescent="0.3">
      <c r="A76" s="463"/>
      <c r="B76" s="464" t="s">
        <v>1707</v>
      </c>
      <c r="C76" s="464" t="s">
        <v>440</v>
      </c>
      <c r="D76" s="464" t="s">
        <v>1698</v>
      </c>
      <c r="E76" s="464" t="s">
        <v>1778</v>
      </c>
      <c r="F76" s="464" t="s">
        <v>1779</v>
      </c>
      <c r="G76" s="464" t="s">
        <v>1781</v>
      </c>
      <c r="H76" s="468">
        <v>1</v>
      </c>
      <c r="I76" s="468">
        <v>442.22</v>
      </c>
      <c r="J76" s="464"/>
      <c r="K76" s="464">
        <v>442.22</v>
      </c>
      <c r="L76" s="468"/>
      <c r="M76" s="468"/>
      <c r="N76" s="464"/>
      <c r="O76" s="464"/>
      <c r="P76" s="468"/>
      <c r="Q76" s="468"/>
      <c r="R76" s="491"/>
      <c r="S76" s="469"/>
    </row>
    <row r="77" spans="1:19" ht="14.4" customHeight="1" x14ac:dyDescent="0.3">
      <c r="A77" s="463"/>
      <c r="B77" s="464" t="s">
        <v>1707</v>
      </c>
      <c r="C77" s="464" t="s">
        <v>440</v>
      </c>
      <c r="D77" s="464" t="s">
        <v>1698</v>
      </c>
      <c r="E77" s="464" t="s">
        <v>1778</v>
      </c>
      <c r="F77" s="464" t="s">
        <v>1782</v>
      </c>
      <c r="G77" s="464" t="s">
        <v>1783</v>
      </c>
      <c r="H77" s="468">
        <v>52</v>
      </c>
      <c r="I77" s="468">
        <v>23688.89</v>
      </c>
      <c r="J77" s="464">
        <v>1.2682925915178356</v>
      </c>
      <c r="K77" s="464">
        <v>455.5555769230769</v>
      </c>
      <c r="L77" s="468">
        <v>41</v>
      </c>
      <c r="M77" s="468">
        <v>18677.78</v>
      </c>
      <c r="N77" s="464">
        <v>1</v>
      </c>
      <c r="O77" s="464">
        <v>455.55560975609751</v>
      </c>
      <c r="P77" s="468">
        <v>42</v>
      </c>
      <c r="Q77" s="468">
        <v>21000</v>
      </c>
      <c r="R77" s="491">
        <v>1.1243306217334181</v>
      </c>
      <c r="S77" s="469">
        <v>500</v>
      </c>
    </row>
    <row r="78" spans="1:19" ht="14.4" customHeight="1" x14ac:dyDescent="0.3">
      <c r="A78" s="463"/>
      <c r="B78" s="464" t="s">
        <v>1707</v>
      </c>
      <c r="C78" s="464" t="s">
        <v>440</v>
      </c>
      <c r="D78" s="464" t="s">
        <v>1698</v>
      </c>
      <c r="E78" s="464" t="s">
        <v>1778</v>
      </c>
      <c r="F78" s="464" t="s">
        <v>1784</v>
      </c>
      <c r="G78" s="464" t="s">
        <v>1785</v>
      </c>
      <c r="H78" s="468">
        <v>745</v>
      </c>
      <c r="I78" s="468">
        <v>57944.44</v>
      </c>
      <c r="J78" s="464">
        <v>0.86829821495522341</v>
      </c>
      <c r="K78" s="464">
        <v>77.777771812080545</v>
      </c>
      <c r="L78" s="468">
        <v>858</v>
      </c>
      <c r="M78" s="468">
        <v>66733.34</v>
      </c>
      <c r="N78" s="464">
        <v>1</v>
      </c>
      <c r="O78" s="464">
        <v>77.777785547785541</v>
      </c>
      <c r="P78" s="468">
        <v>1038</v>
      </c>
      <c r="Q78" s="468">
        <v>80733.33</v>
      </c>
      <c r="R78" s="491">
        <v>1.2097900389820142</v>
      </c>
      <c r="S78" s="469">
        <v>77.777774566473994</v>
      </c>
    </row>
    <row r="79" spans="1:19" ht="14.4" customHeight="1" x14ac:dyDescent="0.3">
      <c r="A79" s="463"/>
      <c r="B79" s="464" t="s">
        <v>1707</v>
      </c>
      <c r="C79" s="464" t="s">
        <v>440</v>
      </c>
      <c r="D79" s="464" t="s">
        <v>1698</v>
      </c>
      <c r="E79" s="464" t="s">
        <v>1778</v>
      </c>
      <c r="F79" s="464" t="s">
        <v>1786</v>
      </c>
      <c r="G79" s="464" t="s">
        <v>1787</v>
      </c>
      <c r="H79" s="468"/>
      <c r="I79" s="468"/>
      <c r="J79" s="464"/>
      <c r="K79" s="464"/>
      <c r="L79" s="468">
        <v>6</v>
      </c>
      <c r="M79" s="468">
        <v>1500</v>
      </c>
      <c r="N79" s="464">
        <v>1</v>
      </c>
      <c r="O79" s="464">
        <v>250</v>
      </c>
      <c r="P79" s="468">
        <v>19</v>
      </c>
      <c r="Q79" s="468">
        <v>4750</v>
      </c>
      <c r="R79" s="491">
        <v>3.1666666666666665</v>
      </c>
      <c r="S79" s="469">
        <v>250</v>
      </c>
    </row>
    <row r="80" spans="1:19" ht="14.4" customHeight="1" x14ac:dyDescent="0.3">
      <c r="A80" s="463"/>
      <c r="B80" s="464" t="s">
        <v>1707</v>
      </c>
      <c r="C80" s="464" t="s">
        <v>440</v>
      </c>
      <c r="D80" s="464" t="s">
        <v>1698</v>
      </c>
      <c r="E80" s="464" t="s">
        <v>1778</v>
      </c>
      <c r="F80" s="464" t="s">
        <v>1788</v>
      </c>
      <c r="G80" s="464" t="s">
        <v>1789</v>
      </c>
      <c r="H80" s="468"/>
      <c r="I80" s="468"/>
      <c r="J80" s="464"/>
      <c r="K80" s="464"/>
      <c r="L80" s="468">
        <v>1</v>
      </c>
      <c r="M80" s="468">
        <v>300</v>
      </c>
      <c r="N80" s="464">
        <v>1</v>
      </c>
      <c r="O80" s="464">
        <v>300</v>
      </c>
      <c r="P80" s="468">
        <v>0</v>
      </c>
      <c r="Q80" s="468">
        <v>0</v>
      </c>
      <c r="R80" s="491">
        <v>0</v>
      </c>
      <c r="S80" s="469"/>
    </row>
    <row r="81" spans="1:19" ht="14.4" customHeight="1" x14ac:dyDescent="0.3">
      <c r="A81" s="463"/>
      <c r="B81" s="464" t="s">
        <v>1707</v>
      </c>
      <c r="C81" s="464" t="s">
        <v>440</v>
      </c>
      <c r="D81" s="464" t="s">
        <v>1698</v>
      </c>
      <c r="E81" s="464" t="s">
        <v>1778</v>
      </c>
      <c r="F81" s="464" t="s">
        <v>1790</v>
      </c>
      <c r="G81" s="464" t="s">
        <v>1791</v>
      </c>
      <c r="H81" s="468">
        <v>270</v>
      </c>
      <c r="I81" s="468">
        <v>30000</v>
      </c>
      <c r="J81" s="464">
        <v>0.91509894964942573</v>
      </c>
      <c r="K81" s="464">
        <v>111.11111111111111</v>
      </c>
      <c r="L81" s="468">
        <v>281</v>
      </c>
      <c r="M81" s="468">
        <v>32783.339999999997</v>
      </c>
      <c r="N81" s="464">
        <v>1</v>
      </c>
      <c r="O81" s="464">
        <v>116.66669039145906</v>
      </c>
      <c r="P81" s="468">
        <v>263</v>
      </c>
      <c r="Q81" s="468">
        <v>30683.33</v>
      </c>
      <c r="R81" s="491">
        <v>0.93594276849155711</v>
      </c>
      <c r="S81" s="469">
        <v>116.66665399239544</v>
      </c>
    </row>
    <row r="82" spans="1:19" ht="14.4" customHeight="1" x14ac:dyDescent="0.3">
      <c r="A82" s="463"/>
      <c r="B82" s="464" t="s">
        <v>1707</v>
      </c>
      <c r="C82" s="464" t="s">
        <v>440</v>
      </c>
      <c r="D82" s="464" t="s">
        <v>1698</v>
      </c>
      <c r="E82" s="464" t="s">
        <v>1778</v>
      </c>
      <c r="F82" s="464" t="s">
        <v>1792</v>
      </c>
      <c r="G82" s="464" t="s">
        <v>1793</v>
      </c>
      <c r="H82" s="468">
        <v>453</v>
      </c>
      <c r="I82" s="468">
        <v>121806.68</v>
      </c>
      <c r="J82" s="464">
        <v>3.1232482051282049</v>
      </c>
      <c r="K82" s="464">
        <v>268.88891832229581</v>
      </c>
      <c r="L82" s="468">
        <v>130</v>
      </c>
      <c r="M82" s="468">
        <v>39000</v>
      </c>
      <c r="N82" s="464">
        <v>1</v>
      </c>
      <c r="O82" s="464">
        <v>300</v>
      </c>
      <c r="P82" s="468">
        <v>260</v>
      </c>
      <c r="Q82" s="468">
        <v>78000</v>
      </c>
      <c r="R82" s="491">
        <v>2</v>
      </c>
      <c r="S82" s="469">
        <v>300</v>
      </c>
    </row>
    <row r="83" spans="1:19" ht="14.4" customHeight="1" x14ac:dyDescent="0.3">
      <c r="A83" s="463"/>
      <c r="B83" s="464" t="s">
        <v>1707</v>
      </c>
      <c r="C83" s="464" t="s">
        <v>440</v>
      </c>
      <c r="D83" s="464" t="s">
        <v>1698</v>
      </c>
      <c r="E83" s="464" t="s">
        <v>1778</v>
      </c>
      <c r="F83" s="464" t="s">
        <v>1794</v>
      </c>
      <c r="G83" s="464" t="s">
        <v>1795</v>
      </c>
      <c r="H83" s="468">
        <v>58</v>
      </c>
      <c r="I83" s="468">
        <v>17077.78</v>
      </c>
      <c r="J83" s="464">
        <v>4.8333522013290615</v>
      </c>
      <c r="K83" s="464">
        <v>294.44448275862067</v>
      </c>
      <c r="L83" s="468">
        <v>12</v>
      </c>
      <c r="M83" s="468">
        <v>3533.3199999999997</v>
      </c>
      <c r="N83" s="464">
        <v>1</v>
      </c>
      <c r="O83" s="464">
        <v>294.44333333333333</v>
      </c>
      <c r="P83" s="468">
        <v>19</v>
      </c>
      <c r="Q83" s="468">
        <v>5594.4400000000005</v>
      </c>
      <c r="R83" s="491">
        <v>1.5833380503322656</v>
      </c>
      <c r="S83" s="469">
        <v>294.44421052631583</v>
      </c>
    </row>
    <row r="84" spans="1:19" ht="14.4" customHeight="1" x14ac:dyDescent="0.3">
      <c r="A84" s="463"/>
      <c r="B84" s="464" t="s">
        <v>1707</v>
      </c>
      <c r="C84" s="464" t="s">
        <v>440</v>
      </c>
      <c r="D84" s="464" t="s">
        <v>1698</v>
      </c>
      <c r="E84" s="464" t="s">
        <v>1778</v>
      </c>
      <c r="F84" s="464" t="s">
        <v>1796</v>
      </c>
      <c r="G84" s="464" t="s">
        <v>1797</v>
      </c>
      <c r="H84" s="468">
        <v>94</v>
      </c>
      <c r="I84" s="468">
        <v>1044.45</v>
      </c>
      <c r="J84" s="464"/>
      <c r="K84" s="464">
        <v>11.111170212765957</v>
      </c>
      <c r="L84" s="468"/>
      <c r="M84" s="468"/>
      <c r="N84" s="464"/>
      <c r="O84" s="464"/>
      <c r="P84" s="468">
        <v>9</v>
      </c>
      <c r="Q84" s="468">
        <v>300</v>
      </c>
      <c r="R84" s="491"/>
      <c r="S84" s="469">
        <v>33.333333333333336</v>
      </c>
    </row>
    <row r="85" spans="1:19" ht="14.4" customHeight="1" x14ac:dyDescent="0.3">
      <c r="A85" s="463"/>
      <c r="B85" s="464" t="s">
        <v>1707</v>
      </c>
      <c r="C85" s="464" t="s">
        <v>440</v>
      </c>
      <c r="D85" s="464" t="s">
        <v>1698</v>
      </c>
      <c r="E85" s="464" t="s">
        <v>1778</v>
      </c>
      <c r="F85" s="464" t="s">
        <v>1798</v>
      </c>
      <c r="G85" s="464" t="s">
        <v>1783</v>
      </c>
      <c r="H85" s="468">
        <v>584</v>
      </c>
      <c r="I85" s="468">
        <v>218026.65999999997</v>
      </c>
      <c r="J85" s="464">
        <v>1.5168830001445732</v>
      </c>
      <c r="K85" s="464">
        <v>373.33332191780818</v>
      </c>
      <c r="L85" s="468">
        <v>385</v>
      </c>
      <c r="M85" s="468">
        <v>143733.34</v>
      </c>
      <c r="N85" s="464">
        <v>1</v>
      </c>
      <c r="O85" s="464">
        <v>373.33335064935062</v>
      </c>
      <c r="P85" s="468">
        <v>205</v>
      </c>
      <c r="Q85" s="468">
        <v>85644.45</v>
      </c>
      <c r="R85" s="491">
        <v>0.59585653544264683</v>
      </c>
      <c r="S85" s="469">
        <v>417.77780487804876</v>
      </c>
    </row>
    <row r="86" spans="1:19" ht="14.4" customHeight="1" x14ac:dyDescent="0.3">
      <c r="A86" s="463"/>
      <c r="B86" s="464" t="s">
        <v>1707</v>
      </c>
      <c r="C86" s="464" t="s">
        <v>440</v>
      </c>
      <c r="D86" s="464" t="s">
        <v>1698</v>
      </c>
      <c r="E86" s="464" t="s">
        <v>1778</v>
      </c>
      <c r="F86" s="464" t="s">
        <v>1799</v>
      </c>
      <c r="G86" s="464" t="s">
        <v>1800</v>
      </c>
      <c r="H86" s="468">
        <v>253</v>
      </c>
      <c r="I86" s="468">
        <v>47226.66</v>
      </c>
      <c r="J86" s="464">
        <v>0.90937091844486007</v>
      </c>
      <c r="K86" s="464">
        <v>186.66664031620556</v>
      </c>
      <c r="L86" s="468">
        <v>246</v>
      </c>
      <c r="M86" s="468">
        <v>51933.33</v>
      </c>
      <c r="N86" s="464">
        <v>1</v>
      </c>
      <c r="O86" s="464">
        <v>211.11109756097562</v>
      </c>
      <c r="P86" s="468">
        <v>204</v>
      </c>
      <c r="Q86" s="468">
        <v>43066.67</v>
      </c>
      <c r="R86" s="491">
        <v>0.82926841009424967</v>
      </c>
      <c r="S86" s="469">
        <v>211.11112745098038</v>
      </c>
    </row>
    <row r="87" spans="1:19" ht="14.4" customHeight="1" x14ac:dyDescent="0.3">
      <c r="A87" s="463"/>
      <c r="B87" s="464" t="s">
        <v>1707</v>
      </c>
      <c r="C87" s="464" t="s">
        <v>440</v>
      </c>
      <c r="D87" s="464" t="s">
        <v>1698</v>
      </c>
      <c r="E87" s="464" t="s">
        <v>1778</v>
      </c>
      <c r="F87" s="464" t="s">
        <v>1801</v>
      </c>
      <c r="G87" s="464" t="s">
        <v>1802</v>
      </c>
      <c r="H87" s="468">
        <v>40</v>
      </c>
      <c r="I87" s="468">
        <v>23333.33</v>
      </c>
      <c r="J87" s="464">
        <v>0.90909066115705717</v>
      </c>
      <c r="K87" s="464">
        <v>583.33325000000002</v>
      </c>
      <c r="L87" s="468">
        <v>44</v>
      </c>
      <c r="M87" s="468">
        <v>25666.67</v>
      </c>
      <c r="N87" s="464">
        <v>1</v>
      </c>
      <c r="O87" s="464">
        <v>583.33340909090907</v>
      </c>
      <c r="P87" s="468">
        <v>73</v>
      </c>
      <c r="Q87" s="468">
        <v>42583.33</v>
      </c>
      <c r="R87" s="491">
        <v>1.6590905637544724</v>
      </c>
      <c r="S87" s="469">
        <v>583.33328767123294</v>
      </c>
    </row>
    <row r="88" spans="1:19" ht="14.4" customHeight="1" x14ac:dyDescent="0.3">
      <c r="A88" s="463"/>
      <c r="B88" s="464" t="s">
        <v>1707</v>
      </c>
      <c r="C88" s="464" t="s">
        <v>440</v>
      </c>
      <c r="D88" s="464" t="s">
        <v>1698</v>
      </c>
      <c r="E88" s="464" t="s">
        <v>1778</v>
      </c>
      <c r="F88" s="464" t="s">
        <v>1803</v>
      </c>
      <c r="G88" s="464" t="s">
        <v>1804</v>
      </c>
      <c r="H88" s="468">
        <v>90</v>
      </c>
      <c r="I88" s="468">
        <v>42000</v>
      </c>
      <c r="J88" s="464">
        <v>1.6071430621355947</v>
      </c>
      <c r="K88" s="464">
        <v>466.66666666666669</v>
      </c>
      <c r="L88" s="468">
        <v>56</v>
      </c>
      <c r="M88" s="468">
        <v>26133.33</v>
      </c>
      <c r="N88" s="464">
        <v>1</v>
      </c>
      <c r="O88" s="464">
        <v>466.66660714285717</v>
      </c>
      <c r="P88" s="468">
        <v>112</v>
      </c>
      <c r="Q88" s="468">
        <v>52266.66</v>
      </c>
      <c r="R88" s="491">
        <v>2</v>
      </c>
      <c r="S88" s="469">
        <v>466.66660714285717</v>
      </c>
    </row>
    <row r="89" spans="1:19" ht="14.4" customHeight="1" x14ac:dyDescent="0.3">
      <c r="A89" s="463"/>
      <c r="B89" s="464" t="s">
        <v>1707</v>
      </c>
      <c r="C89" s="464" t="s">
        <v>440</v>
      </c>
      <c r="D89" s="464" t="s">
        <v>1698</v>
      </c>
      <c r="E89" s="464" t="s">
        <v>1778</v>
      </c>
      <c r="F89" s="464" t="s">
        <v>1805</v>
      </c>
      <c r="G89" s="464" t="s">
        <v>1806</v>
      </c>
      <c r="H89" s="468">
        <v>92</v>
      </c>
      <c r="I89" s="468">
        <v>4600</v>
      </c>
      <c r="J89" s="464">
        <v>1.9574468085106382</v>
      </c>
      <c r="K89" s="464">
        <v>50</v>
      </c>
      <c r="L89" s="468">
        <v>47</v>
      </c>
      <c r="M89" s="468">
        <v>2350</v>
      </c>
      <c r="N89" s="464">
        <v>1</v>
      </c>
      <c r="O89" s="464">
        <v>50</v>
      </c>
      <c r="P89" s="468">
        <v>56</v>
      </c>
      <c r="Q89" s="468">
        <v>2800</v>
      </c>
      <c r="R89" s="491">
        <v>1.1914893617021276</v>
      </c>
      <c r="S89" s="469">
        <v>50</v>
      </c>
    </row>
    <row r="90" spans="1:19" ht="14.4" customHeight="1" x14ac:dyDescent="0.3">
      <c r="A90" s="463"/>
      <c r="B90" s="464" t="s">
        <v>1707</v>
      </c>
      <c r="C90" s="464" t="s">
        <v>440</v>
      </c>
      <c r="D90" s="464" t="s">
        <v>1698</v>
      </c>
      <c r="E90" s="464" t="s">
        <v>1778</v>
      </c>
      <c r="F90" s="464" t="s">
        <v>1807</v>
      </c>
      <c r="G90" s="464" t="s">
        <v>1808</v>
      </c>
      <c r="H90" s="468">
        <v>258</v>
      </c>
      <c r="I90" s="468">
        <v>26086.67</v>
      </c>
      <c r="J90" s="464">
        <v>1.7432439837374469</v>
      </c>
      <c r="K90" s="464">
        <v>101.11112403100775</v>
      </c>
      <c r="L90" s="468">
        <v>148</v>
      </c>
      <c r="M90" s="468">
        <v>14964.439999999999</v>
      </c>
      <c r="N90" s="464">
        <v>1</v>
      </c>
      <c r="O90" s="464">
        <v>101.11108108108107</v>
      </c>
      <c r="P90" s="468">
        <v>170</v>
      </c>
      <c r="Q90" s="468">
        <v>17188.89</v>
      </c>
      <c r="R90" s="491">
        <v>1.1486490640478362</v>
      </c>
      <c r="S90" s="469">
        <v>101.11111764705882</v>
      </c>
    </row>
    <row r="91" spans="1:19" ht="14.4" customHeight="1" x14ac:dyDescent="0.3">
      <c r="A91" s="463"/>
      <c r="B91" s="464" t="s">
        <v>1707</v>
      </c>
      <c r="C91" s="464" t="s">
        <v>440</v>
      </c>
      <c r="D91" s="464" t="s">
        <v>1698</v>
      </c>
      <c r="E91" s="464" t="s">
        <v>1778</v>
      </c>
      <c r="F91" s="464" t="s">
        <v>1809</v>
      </c>
      <c r="G91" s="464" t="s">
        <v>1810</v>
      </c>
      <c r="H91" s="468">
        <v>70</v>
      </c>
      <c r="I91" s="468">
        <v>5366.66</v>
      </c>
      <c r="J91" s="464">
        <v>2.1875002547557809</v>
      </c>
      <c r="K91" s="464">
        <v>76.66657142857143</v>
      </c>
      <c r="L91" s="468">
        <v>32</v>
      </c>
      <c r="M91" s="468">
        <v>2453.33</v>
      </c>
      <c r="N91" s="464">
        <v>1</v>
      </c>
      <c r="O91" s="464">
        <v>76.666562499999998</v>
      </c>
      <c r="P91" s="468">
        <v>82</v>
      </c>
      <c r="Q91" s="468">
        <v>6286.66</v>
      </c>
      <c r="R91" s="491">
        <v>2.5625007642673427</v>
      </c>
      <c r="S91" s="469">
        <v>76.666585365853663</v>
      </c>
    </row>
    <row r="92" spans="1:19" ht="14.4" customHeight="1" x14ac:dyDescent="0.3">
      <c r="A92" s="463"/>
      <c r="B92" s="464" t="s">
        <v>1707</v>
      </c>
      <c r="C92" s="464" t="s">
        <v>440</v>
      </c>
      <c r="D92" s="464" t="s">
        <v>1698</v>
      </c>
      <c r="E92" s="464" t="s">
        <v>1778</v>
      </c>
      <c r="F92" s="464" t="s">
        <v>1811</v>
      </c>
      <c r="G92" s="464" t="s">
        <v>1812</v>
      </c>
      <c r="H92" s="468">
        <v>836</v>
      </c>
      <c r="I92" s="468">
        <v>0</v>
      </c>
      <c r="J92" s="464"/>
      <c r="K92" s="464">
        <v>0</v>
      </c>
      <c r="L92" s="468">
        <v>674</v>
      </c>
      <c r="M92" s="468">
        <v>0</v>
      </c>
      <c r="N92" s="464"/>
      <c r="O92" s="464">
        <v>0</v>
      </c>
      <c r="P92" s="468">
        <v>856</v>
      </c>
      <c r="Q92" s="468">
        <v>0</v>
      </c>
      <c r="R92" s="491"/>
      <c r="S92" s="469">
        <v>0</v>
      </c>
    </row>
    <row r="93" spans="1:19" ht="14.4" customHeight="1" x14ac:dyDescent="0.3">
      <c r="A93" s="463"/>
      <c r="B93" s="464" t="s">
        <v>1707</v>
      </c>
      <c r="C93" s="464" t="s">
        <v>440</v>
      </c>
      <c r="D93" s="464" t="s">
        <v>1698</v>
      </c>
      <c r="E93" s="464" t="s">
        <v>1778</v>
      </c>
      <c r="F93" s="464" t="s">
        <v>1813</v>
      </c>
      <c r="G93" s="464" t="s">
        <v>1814</v>
      </c>
      <c r="H93" s="468">
        <v>285</v>
      </c>
      <c r="I93" s="468">
        <v>87083.34</v>
      </c>
      <c r="J93" s="464">
        <v>1.2025316822770227</v>
      </c>
      <c r="K93" s="464">
        <v>305.55557894736842</v>
      </c>
      <c r="L93" s="468">
        <v>237</v>
      </c>
      <c r="M93" s="468">
        <v>72416.67</v>
      </c>
      <c r="N93" s="464">
        <v>1</v>
      </c>
      <c r="O93" s="464">
        <v>305.55556962025315</v>
      </c>
      <c r="P93" s="468">
        <v>243</v>
      </c>
      <c r="Q93" s="468">
        <v>74249.990000000005</v>
      </c>
      <c r="R93" s="491">
        <v>1.0253162704112189</v>
      </c>
      <c r="S93" s="469">
        <v>305.55551440329219</v>
      </c>
    </row>
    <row r="94" spans="1:19" ht="14.4" customHeight="1" x14ac:dyDescent="0.3">
      <c r="A94" s="463"/>
      <c r="B94" s="464" t="s">
        <v>1707</v>
      </c>
      <c r="C94" s="464" t="s">
        <v>440</v>
      </c>
      <c r="D94" s="464" t="s">
        <v>1698</v>
      </c>
      <c r="E94" s="464" t="s">
        <v>1778</v>
      </c>
      <c r="F94" s="464" t="s">
        <v>1815</v>
      </c>
      <c r="G94" s="464" t="s">
        <v>1816</v>
      </c>
      <c r="H94" s="468">
        <v>217</v>
      </c>
      <c r="I94" s="468">
        <v>4633.33</v>
      </c>
      <c r="J94" s="464">
        <v>1.1779662525137733</v>
      </c>
      <c r="K94" s="464">
        <v>21.351751152073732</v>
      </c>
      <c r="L94" s="468">
        <v>118</v>
      </c>
      <c r="M94" s="468">
        <v>3933.33</v>
      </c>
      <c r="N94" s="464">
        <v>1</v>
      </c>
      <c r="O94" s="464">
        <v>33.33330508474576</v>
      </c>
      <c r="P94" s="468">
        <v>217</v>
      </c>
      <c r="Q94" s="468">
        <v>7233.33</v>
      </c>
      <c r="R94" s="491">
        <v>1.8389837618506457</v>
      </c>
      <c r="S94" s="469">
        <v>33.33331797235023</v>
      </c>
    </row>
    <row r="95" spans="1:19" ht="14.4" customHeight="1" x14ac:dyDescent="0.3">
      <c r="A95" s="463"/>
      <c r="B95" s="464" t="s">
        <v>1707</v>
      </c>
      <c r="C95" s="464" t="s">
        <v>440</v>
      </c>
      <c r="D95" s="464" t="s">
        <v>1698</v>
      </c>
      <c r="E95" s="464" t="s">
        <v>1778</v>
      </c>
      <c r="F95" s="464" t="s">
        <v>1817</v>
      </c>
      <c r="G95" s="464" t="s">
        <v>1818</v>
      </c>
      <c r="H95" s="468">
        <v>277</v>
      </c>
      <c r="I95" s="468">
        <v>126188.88</v>
      </c>
      <c r="J95" s="464">
        <v>0.86833851010533702</v>
      </c>
      <c r="K95" s="464">
        <v>455.55552346570397</v>
      </c>
      <c r="L95" s="468">
        <v>319</v>
      </c>
      <c r="M95" s="468">
        <v>145322.22</v>
      </c>
      <c r="N95" s="464">
        <v>1</v>
      </c>
      <c r="O95" s="464">
        <v>455.5555485893417</v>
      </c>
      <c r="P95" s="468">
        <v>337</v>
      </c>
      <c r="Q95" s="468">
        <v>153522.22999999998</v>
      </c>
      <c r="R95" s="491">
        <v>1.0564264019638565</v>
      </c>
      <c r="S95" s="469">
        <v>455.5555786350148</v>
      </c>
    </row>
    <row r="96" spans="1:19" ht="14.4" customHeight="1" x14ac:dyDescent="0.3">
      <c r="A96" s="463"/>
      <c r="B96" s="464" t="s">
        <v>1707</v>
      </c>
      <c r="C96" s="464" t="s">
        <v>440</v>
      </c>
      <c r="D96" s="464" t="s">
        <v>1698</v>
      </c>
      <c r="E96" s="464" t="s">
        <v>1778</v>
      </c>
      <c r="F96" s="464" t="s">
        <v>1819</v>
      </c>
      <c r="G96" s="464" t="s">
        <v>1820</v>
      </c>
      <c r="H96" s="468">
        <v>297</v>
      </c>
      <c r="I96" s="468">
        <v>23100</v>
      </c>
      <c r="J96" s="464">
        <v>1.2426784184953585</v>
      </c>
      <c r="K96" s="464">
        <v>77.777777777777771</v>
      </c>
      <c r="L96" s="468">
        <v>239</v>
      </c>
      <c r="M96" s="468">
        <v>18588.88</v>
      </c>
      <c r="N96" s="464">
        <v>1</v>
      </c>
      <c r="O96" s="464">
        <v>77.777740585774069</v>
      </c>
      <c r="P96" s="468">
        <v>254</v>
      </c>
      <c r="Q96" s="468">
        <v>19755.549999999996</v>
      </c>
      <c r="R96" s="491">
        <v>1.0627617156063192</v>
      </c>
      <c r="S96" s="469">
        <v>77.777755905511796</v>
      </c>
    </row>
    <row r="97" spans="1:19" ht="14.4" customHeight="1" x14ac:dyDescent="0.3">
      <c r="A97" s="463"/>
      <c r="B97" s="464" t="s">
        <v>1707</v>
      </c>
      <c r="C97" s="464" t="s">
        <v>440</v>
      </c>
      <c r="D97" s="464" t="s">
        <v>1698</v>
      </c>
      <c r="E97" s="464" t="s">
        <v>1778</v>
      </c>
      <c r="F97" s="464" t="s">
        <v>1821</v>
      </c>
      <c r="G97" s="464" t="s">
        <v>1822</v>
      </c>
      <c r="H97" s="468">
        <v>0</v>
      </c>
      <c r="I97" s="468">
        <v>0</v>
      </c>
      <c r="J97" s="464"/>
      <c r="K97" s="464"/>
      <c r="L97" s="468"/>
      <c r="M97" s="468"/>
      <c r="N97" s="464"/>
      <c r="O97" s="464"/>
      <c r="P97" s="468"/>
      <c r="Q97" s="468"/>
      <c r="R97" s="491"/>
      <c r="S97" s="469"/>
    </row>
    <row r="98" spans="1:19" ht="14.4" customHeight="1" x14ac:dyDescent="0.3">
      <c r="A98" s="463"/>
      <c r="B98" s="464" t="s">
        <v>1707</v>
      </c>
      <c r="C98" s="464" t="s">
        <v>440</v>
      </c>
      <c r="D98" s="464" t="s">
        <v>1698</v>
      </c>
      <c r="E98" s="464" t="s">
        <v>1778</v>
      </c>
      <c r="F98" s="464" t="s">
        <v>1823</v>
      </c>
      <c r="G98" s="464" t="s">
        <v>1824</v>
      </c>
      <c r="H98" s="468">
        <v>1</v>
      </c>
      <c r="I98" s="468">
        <v>270</v>
      </c>
      <c r="J98" s="464">
        <v>1</v>
      </c>
      <c r="K98" s="464">
        <v>270</v>
      </c>
      <c r="L98" s="468">
        <v>1</v>
      </c>
      <c r="M98" s="468">
        <v>270</v>
      </c>
      <c r="N98" s="464">
        <v>1</v>
      </c>
      <c r="O98" s="464">
        <v>270</v>
      </c>
      <c r="P98" s="468">
        <v>13</v>
      </c>
      <c r="Q98" s="468">
        <v>3510</v>
      </c>
      <c r="R98" s="491">
        <v>13</v>
      </c>
      <c r="S98" s="469">
        <v>270</v>
      </c>
    </row>
    <row r="99" spans="1:19" ht="14.4" customHeight="1" x14ac:dyDescent="0.3">
      <c r="A99" s="463"/>
      <c r="B99" s="464" t="s">
        <v>1707</v>
      </c>
      <c r="C99" s="464" t="s">
        <v>440</v>
      </c>
      <c r="D99" s="464" t="s">
        <v>1698</v>
      </c>
      <c r="E99" s="464" t="s">
        <v>1778</v>
      </c>
      <c r="F99" s="464" t="s">
        <v>1825</v>
      </c>
      <c r="G99" s="464" t="s">
        <v>1826</v>
      </c>
      <c r="H99" s="468">
        <v>472</v>
      </c>
      <c r="I99" s="468">
        <v>41955.56</v>
      </c>
      <c r="J99" s="464">
        <v>1.0307085888779293</v>
      </c>
      <c r="K99" s="464">
        <v>88.888898305084737</v>
      </c>
      <c r="L99" s="468">
        <v>431</v>
      </c>
      <c r="M99" s="468">
        <v>40705.550000000003</v>
      </c>
      <c r="N99" s="464">
        <v>1</v>
      </c>
      <c r="O99" s="464">
        <v>94.444431554524371</v>
      </c>
      <c r="P99" s="468">
        <v>600</v>
      </c>
      <c r="Q99" s="468">
        <v>56666.67</v>
      </c>
      <c r="R99" s="491">
        <v>1.3921116407959109</v>
      </c>
      <c r="S99" s="469">
        <v>94.444450000000003</v>
      </c>
    </row>
    <row r="100" spans="1:19" ht="14.4" customHeight="1" x14ac:dyDescent="0.3">
      <c r="A100" s="463"/>
      <c r="B100" s="464" t="s">
        <v>1707</v>
      </c>
      <c r="C100" s="464" t="s">
        <v>440</v>
      </c>
      <c r="D100" s="464" t="s">
        <v>1698</v>
      </c>
      <c r="E100" s="464" t="s">
        <v>1778</v>
      </c>
      <c r="F100" s="464" t="s">
        <v>1827</v>
      </c>
      <c r="G100" s="464" t="s">
        <v>1828</v>
      </c>
      <c r="H100" s="468">
        <v>230</v>
      </c>
      <c r="I100" s="468">
        <v>9966.67</v>
      </c>
      <c r="J100" s="464">
        <v>1.4556981068141255</v>
      </c>
      <c r="K100" s="464">
        <v>43.333347826086957</v>
      </c>
      <c r="L100" s="468">
        <v>158</v>
      </c>
      <c r="M100" s="468">
        <v>6846.66</v>
      </c>
      <c r="N100" s="464">
        <v>1</v>
      </c>
      <c r="O100" s="464">
        <v>43.333291139240508</v>
      </c>
      <c r="P100" s="468">
        <v>206</v>
      </c>
      <c r="Q100" s="468">
        <v>8926.67</v>
      </c>
      <c r="R100" s="491">
        <v>1.3037992247314749</v>
      </c>
      <c r="S100" s="469">
        <v>43.33334951456311</v>
      </c>
    </row>
    <row r="101" spans="1:19" ht="14.4" customHeight="1" x14ac:dyDescent="0.3">
      <c r="A101" s="463"/>
      <c r="B101" s="464" t="s">
        <v>1707</v>
      </c>
      <c r="C101" s="464" t="s">
        <v>440</v>
      </c>
      <c r="D101" s="464" t="s">
        <v>1698</v>
      </c>
      <c r="E101" s="464" t="s">
        <v>1778</v>
      </c>
      <c r="F101" s="464" t="s">
        <v>1829</v>
      </c>
      <c r="G101" s="464" t="s">
        <v>1830</v>
      </c>
      <c r="H101" s="468">
        <v>2</v>
      </c>
      <c r="I101" s="468">
        <v>193.34</v>
      </c>
      <c r="J101" s="464"/>
      <c r="K101" s="464">
        <v>96.67</v>
      </c>
      <c r="L101" s="468"/>
      <c r="M101" s="468"/>
      <c r="N101" s="464"/>
      <c r="O101" s="464"/>
      <c r="P101" s="468">
        <v>4</v>
      </c>
      <c r="Q101" s="468">
        <v>386.67</v>
      </c>
      <c r="R101" s="491"/>
      <c r="S101" s="469">
        <v>96.667500000000004</v>
      </c>
    </row>
    <row r="102" spans="1:19" ht="14.4" customHeight="1" x14ac:dyDescent="0.3">
      <c r="A102" s="463"/>
      <c r="B102" s="464" t="s">
        <v>1707</v>
      </c>
      <c r="C102" s="464" t="s">
        <v>440</v>
      </c>
      <c r="D102" s="464" t="s">
        <v>1698</v>
      </c>
      <c r="E102" s="464" t="s">
        <v>1778</v>
      </c>
      <c r="F102" s="464" t="s">
        <v>1831</v>
      </c>
      <c r="G102" s="464" t="s">
        <v>1832</v>
      </c>
      <c r="H102" s="468"/>
      <c r="I102" s="468"/>
      <c r="J102" s="464"/>
      <c r="K102" s="464"/>
      <c r="L102" s="468">
        <v>1</v>
      </c>
      <c r="M102" s="468">
        <v>201.11</v>
      </c>
      <c r="N102" s="464">
        <v>1</v>
      </c>
      <c r="O102" s="464">
        <v>201.11</v>
      </c>
      <c r="P102" s="468">
        <v>3</v>
      </c>
      <c r="Q102" s="468">
        <v>603.33000000000004</v>
      </c>
      <c r="R102" s="491">
        <v>3</v>
      </c>
      <c r="S102" s="469">
        <v>201.11</v>
      </c>
    </row>
    <row r="103" spans="1:19" ht="14.4" customHeight="1" x14ac:dyDescent="0.3">
      <c r="A103" s="463"/>
      <c r="B103" s="464" t="s">
        <v>1707</v>
      </c>
      <c r="C103" s="464" t="s">
        <v>440</v>
      </c>
      <c r="D103" s="464" t="s">
        <v>1698</v>
      </c>
      <c r="E103" s="464" t="s">
        <v>1778</v>
      </c>
      <c r="F103" s="464" t="s">
        <v>1833</v>
      </c>
      <c r="G103" s="464" t="s">
        <v>1834</v>
      </c>
      <c r="H103" s="468">
        <v>5</v>
      </c>
      <c r="I103" s="468">
        <v>700</v>
      </c>
      <c r="J103" s="464">
        <v>0.71590746384667303</v>
      </c>
      <c r="K103" s="464">
        <v>140</v>
      </c>
      <c r="L103" s="468">
        <v>5</v>
      </c>
      <c r="M103" s="468">
        <v>977.78000000000009</v>
      </c>
      <c r="N103" s="464">
        <v>1</v>
      </c>
      <c r="O103" s="464">
        <v>195.55600000000001</v>
      </c>
      <c r="P103" s="468">
        <v>10</v>
      </c>
      <c r="Q103" s="468">
        <v>1955.56</v>
      </c>
      <c r="R103" s="491">
        <v>1.9999999999999998</v>
      </c>
      <c r="S103" s="469">
        <v>195.55599999999998</v>
      </c>
    </row>
    <row r="104" spans="1:19" ht="14.4" customHeight="1" x14ac:dyDescent="0.3">
      <c r="A104" s="463"/>
      <c r="B104" s="464" t="s">
        <v>1707</v>
      </c>
      <c r="C104" s="464" t="s">
        <v>440</v>
      </c>
      <c r="D104" s="464" t="s">
        <v>1698</v>
      </c>
      <c r="E104" s="464" t="s">
        <v>1778</v>
      </c>
      <c r="F104" s="464" t="s">
        <v>1835</v>
      </c>
      <c r="G104" s="464" t="s">
        <v>1836</v>
      </c>
      <c r="H104" s="468">
        <v>4</v>
      </c>
      <c r="I104" s="468">
        <v>466.67</v>
      </c>
      <c r="J104" s="464">
        <v>3.9999142881631955</v>
      </c>
      <c r="K104" s="464">
        <v>116.6675</v>
      </c>
      <c r="L104" s="468">
        <v>1</v>
      </c>
      <c r="M104" s="468">
        <v>116.67</v>
      </c>
      <c r="N104" s="464">
        <v>1</v>
      </c>
      <c r="O104" s="464">
        <v>116.67</v>
      </c>
      <c r="P104" s="468">
        <v>3</v>
      </c>
      <c r="Q104" s="468">
        <v>350.01</v>
      </c>
      <c r="R104" s="491">
        <v>3</v>
      </c>
      <c r="S104" s="469">
        <v>116.67</v>
      </c>
    </row>
    <row r="105" spans="1:19" ht="14.4" customHeight="1" x14ac:dyDescent="0.3">
      <c r="A105" s="463"/>
      <c r="B105" s="464" t="s">
        <v>1707</v>
      </c>
      <c r="C105" s="464" t="s">
        <v>440</v>
      </c>
      <c r="D105" s="464" t="s">
        <v>1698</v>
      </c>
      <c r="E105" s="464" t="s">
        <v>1778</v>
      </c>
      <c r="F105" s="464" t="s">
        <v>1837</v>
      </c>
      <c r="G105" s="464" t="s">
        <v>1838</v>
      </c>
      <c r="H105" s="468">
        <v>30</v>
      </c>
      <c r="I105" s="468">
        <v>1466.6699999999998</v>
      </c>
      <c r="J105" s="464">
        <v>1.5789490682427412</v>
      </c>
      <c r="K105" s="464">
        <v>48.888999999999996</v>
      </c>
      <c r="L105" s="468">
        <v>19</v>
      </c>
      <c r="M105" s="468">
        <v>928.89</v>
      </c>
      <c r="N105" s="464">
        <v>1</v>
      </c>
      <c r="O105" s="464">
        <v>48.88894736842105</v>
      </c>
      <c r="P105" s="468">
        <v>23</v>
      </c>
      <c r="Q105" s="468">
        <v>1124.45</v>
      </c>
      <c r="R105" s="491">
        <v>1.2105308486473103</v>
      </c>
      <c r="S105" s="469">
        <v>48.889130434782608</v>
      </c>
    </row>
    <row r="106" spans="1:19" ht="14.4" customHeight="1" x14ac:dyDescent="0.3">
      <c r="A106" s="463"/>
      <c r="B106" s="464" t="s">
        <v>1707</v>
      </c>
      <c r="C106" s="464" t="s">
        <v>440</v>
      </c>
      <c r="D106" s="464" t="s">
        <v>1698</v>
      </c>
      <c r="E106" s="464" t="s">
        <v>1778</v>
      </c>
      <c r="F106" s="464" t="s">
        <v>1839</v>
      </c>
      <c r="G106" s="464" t="s">
        <v>1840</v>
      </c>
      <c r="H106" s="468">
        <v>3</v>
      </c>
      <c r="I106" s="468">
        <v>983.33999999999992</v>
      </c>
      <c r="J106" s="464"/>
      <c r="K106" s="464">
        <v>327.78</v>
      </c>
      <c r="L106" s="468"/>
      <c r="M106" s="468"/>
      <c r="N106" s="464"/>
      <c r="O106" s="464"/>
      <c r="P106" s="468">
        <v>10</v>
      </c>
      <c r="Q106" s="468">
        <v>3444.4399999999996</v>
      </c>
      <c r="R106" s="491"/>
      <c r="S106" s="469">
        <v>344.44399999999996</v>
      </c>
    </row>
    <row r="107" spans="1:19" ht="14.4" customHeight="1" x14ac:dyDescent="0.3">
      <c r="A107" s="463"/>
      <c r="B107" s="464" t="s">
        <v>1707</v>
      </c>
      <c r="C107" s="464" t="s">
        <v>440</v>
      </c>
      <c r="D107" s="464" t="s">
        <v>1698</v>
      </c>
      <c r="E107" s="464" t="s">
        <v>1778</v>
      </c>
      <c r="F107" s="464" t="s">
        <v>1841</v>
      </c>
      <c r="G107" s="464" t="s">
        <v>1842</v>
      </c>
      <c r="H107" s="468">
        <v>26</v>
      </c>
      <c r="I107" s="468">
        <v>7597.77</v>
      </c>
      <c r="J107" s="464">
        <v>3.2500074857663503</v>
      </c>
      <c r="K107" s="464">
        <v>292.22192307692308</v>
      </c>
      <c r="L107" s="468">
        <v>8</v>
      </c>
      <c r="M107" s="468">
        <v>2337.77</v>
      </c>
      <c r="N107" s="464">
        <v>1</v>
      </c>
      <c r="O107" s="464">
        <v>292.22125</v>
      </c>
      <c r="P107" s="468">
        <v>8</v>
      </c>
      <c r="Q107" s="468">
        <v>2337.77</v>
      </c>
      <c r="R107" s="491">
        <v>1</v>
      </c>
      <c r="S107" s="469">
        <v>292.22125</v>
      </c>
    </row>
    <row r="108" spans="1:19" ht="14.4" customHeight="1" x14ac:dyDescent="0.3">
      <c r="A108" s="463"/>
      <c r="B108" s="464" t="s">
        <v>1707</v>
      </c>
      <c r="C108" s="464" t="s">
        <v>440</v>
      </c>
      <c r="D108" s="464" t="s">
        <v>1698</v>
      </c>
      <c r="E108" s="464" t="s">
        <v>1778</v>
      </c>
      <c r="F108" s="464" t="s">
        <v>1843</v>
      </c>
      <c r="G108" s="464" t="s">
        <v>1844</v>
      </c>
      <c r="H108" s="468"/>
      <c r="I108" s="468"/>
      <c r="J108" s="464"/>
      <c r="K108" s="464"/>
      <c r="L108" s="468"/>
      <c r="M108" s="468"/>
      <c r="N108" s="464"/>
      <c r="O108" s="464"/>
      <c r="P108" s="468">
        <v>47</v>
      </c>
      <c r="Q108" s="468">
        <v>10444.439999999999</v>
      </c>
      <c r="R108" s="491"/>
      <c r="S108" s="469">
        <v>222.22212765957445</v>
      </c>
    </row>
    <row r="109" spans="1:19" ht="14.4" customHeight="1" x14ac:dyDescent="0.3">
      <c r="A109" s="463"/>
      <c r="B109" s="464" t="s">
        <v>1707</v>
      </c>
      <c r="C109" s="464" t="s">
        <v>440</v>
      </c>
      <c r="D109" s="464" t="s">
        <v>1698</v>
      </c>
      <c r="E109" s="464" t="s">
        <v>1778</v>
      </c>
      <c r="F109" s="464" t="s">
        <v>1845</v>
      </c>
      <c r="G109" s="464" t="s">
        <v>1846</v>
      </c>
      <c r="H109" s="468"/>
      <c r="I109" s="468"/>
      <c r="J109" s="464"/>
      <c r="K109" s="464"/>
      <c r="L109" s="468">
        <v>0</v>
      </c>
      <c r="M109" s="468">
        <v>0</v>
      </c>
      <c r="N109" s="464"/>
      <c r="O109" s="464"/>
      <c r="P109" s="468">
        <v>1</v>
      </c>
      <c r="Q109" s="468">
        <v>116.67</v>
      </c>
      <c r="R109" s="491"/>
      <c r="S109" s="469">
        <v>116.67</v>
      </c>
    </row>
    <row r="110" spans="1:19" ht="14.4" customHeight="1" x14ac:dyDescent="0.3">
      <c r="A110" s="463"/>
      <c r="B110" s="464" t="s">
        <v>1707</v>
      </c>
      <c r="C110" s="464" t="s">
        <v>440</v>
      </c>
      <c r="D110" s="464" t="s">
        <v>1698</v>
      </c>
      <c r="E110" s="464" t="s">
        <v>1778</v>
      </c>
      <c r="F110" s="464" t="s">
        <v>1847</v>
      </c>
      <c r="G110" s="464" t="s">
        <v>1848</v>
      </c>
      <c r="H110" s="468">
        <v>5</v>
      </c>
      <c r="I110" s="468">
        <v>1794.4499999999998</v>
      </c>
      <c r="J110" s="464">
        <v>5</v>
      </c>
      <c r="K110" s="464">
        <v>358.89</v>
      </c>
      <c r="L110" s="468">
        <v>1</v>
      </c>
      <c r="M110" s="468">
        <v>358.89</v>
      </c>
      <c r="N110" s="464">
        <v>1</v>
      </c>
      <c r="O110" s="464">
        <v>358.89</v>
      </c>
      <c r="P110" s="468">
        <v>2</v>
      </c>
      <c r="Q110" s="468">
        <v>717.78</v>
      </c>
      <c r="R110" s="491">
        <v>2</v>
      </c>
      <c r="S110" s="469">
        <v>358.89</v>
      </c>
    </row>
    <row r="111" spans="1:19" ht="14.4" customHeight="1" x14ac:dyDescent="0.3">
      <c r="A111" s="463"/>
      <c r="B111" s="464" t="s">
        <v>1707</v>
      </c>
      <c r="C111" s="464" t="s">
        <v>1700</v>
      </c>
      <c r="D111" s="464" t="s">
        <v>1698</v>
      </c>
      <c r="E111" s="464" t="s">
        <v>1708</v>
      </c>
      <c r="F111" s="464" t="s">
        <v>1711</v>
      </c>
      <c r="G111" s="464"/>
      <c r="H111" s="468"/>
      <c r="I111" s="468"/>
      <c r="J111" s="464"/>
      <c r="K111" s="464"/>
      <c r="L111" s="468">
        <v>2</v>
      </c>
      <c r="M111" s="468">
        <v>226</v>
      </c>
      <c r="N111" s="464">
        <v>1</v>
      </c>
      <c r="O111" s="464">
        <v>113</v>
      </c>
      <c r="P111" s="468">
        <v>19</v>
      </c>
      <c r="Q111" s="468">
        <v>2147</v>
      </c>
      <c r="R111" s="491">
        <v>9.5</v>
      </c>
      <c r="S111" s="469">
        <v>113</v>
      </c>
    </row>
    <row r="112" spans="1:19" ht="14.4" customHeight="1" x14ac:dyDescent="0.3">
      <c r="A112" s="463"/>
      <c r="B112" s="464" t="s">
        <v>1707</v>
      </c>
      <c r="C112" s="464" t="s">
        <v>1700</v>
      </c>
      <c r="D112" s="464" t="s">
        <v>1698</v>
      </c>
      <c r="E112" s="464" t="s">
        <v>1708</v>
      </c>
      <c r="F112" s="464" t="s">
        <v>1723</v>
      </c>
      <c r="G112" s="464"/>
      <c r="H112" s="468"/>
      <c r="I112" s="468"/>
      <c r="J112" s="464"/>
      <c r="K112" s="464"/>
      <c r="L112" s="468">
        <v>2</v>
      </c>
      <c r="M112" s="468">
        <v>1600</v>
      </c>
      <c r="N112" s="464">
        <v>1</v>
      </c>
      <c r="O112" s="464">
        <v>800</v>
      </c>
      <c r="P112" s="468"/>
      <c r="Q112" s="468"/>
      <c r="R112" s="491"/>
      <c r="S112" s="469"/>
    </row>
    <row r="113" spans="1:19" ht="14.4" customHeight="1" x14ac:dyDescent="0.3">
      <c r="A113" s="463"/>
      <c r="B113" s="464" t="s">
        <v>1707</v>
      </c>
      <c r="C113" s="464" t="s">
        <v>1700</v>
      </c>
      <c r="D113" s="464" t="s">
        <v>1698</v>
      </c>
      <c r="E113" s="464" t="s">
        <v>1708</v>
      </c>
      <c r="F113" s="464" t="s">
        <v>1734</v>
      </c>
      <c r="G113" s="464"/>
      <c r="H113" s="468">
        <v>1</v>
      </c>
      <c r="I113" s="468">
        <v>679</v>
      </c>
      <c r="J113" s="464"/>
      <c r="K113" s="464">
        <v>679</v>
      </c>
      <c r="L113" s="468"/>
      <c r="M113" s="468"/>
      <c r="N113" s="464"/>
      <c r="O113" s="464"/>
      <c r="P113" s="468"/>
      <c r="Q113" s="468"/>
      <c r="R113" s="491"/>
      <c r="S113" s="469"/>
    </row>
    <row r="114" spans="1:19" ht="14.4" customHeight="1" x14ac:dyDescent="0.3">
      <c r="A114" s="463"/>
      <c r="B114" s="464" t="s">
        <v>1707</v>
      </c>
      <c r="C114" s="464" t="s">
        <v>1700</v>
      </c>
      <c r="D114" s="464" t="s">
        <v>1698</v>
      </c>
      <c r="E114" s="464" t="s">
        <v>1708</v>
      </c>
      <c r="F114" s="464" t="s">
        <v>1750</v>
      </c>
      <c r="G114" s="464"/>
      <c r="H114" s="468"/>
      <c r="I114" s="468"/>
      <c r="J114" s="464"/>
      <c r="K114" s="464"/>
      <c r="L114" s="468"/>
      <c r="M114" s="468"/>
      <c r="N114" s="464"/>
      <c r="O114" s="464"/>
      <c r="P114" s="468">
        <v>1</v>
      </c>
      <c r="Q114" s="468">
        <v>587</v>
      </c>
      <c r="R114" s="491"/>
      <c r="S114" s="469">
        <v>587</v>
      </c>
    </row>
    <row r="115" spans="1:19" ht="14.4" customHeight="1" x14ac:dyDescent="0.3">
      <c r="A115" s="463"/>
      <c r="B115" s="464" t="s">
        <v>1707</v>
      </c>
      <c r="C115" s="464" t="s">
        <v>1700</v>
      </c>
      <c r="D115" s="464" t="s">
        <v>1698</v>
      </c>
      <c r="E115" s="464" t="s">
        <v>1778</v>
      </c>
      <c r="F115" s="464" t="s">
        <v>1779</v>
      </c>
      <c r="G115" s="464" t="s">
        <v>1780</v>
      </c>
      <c r="H115" s="468">
        <v>15</v>
      </c>
      <c r="I115" s="468">
        <v>6633.33</v>
      </c>
      <c r="J115" s="464">
        <v>0.34871481877509564</v>
      </c>
      <c r="K115" s="464">
        <v>442.22199999999998</v>
      </c>
      <c r="L115" s="468">
        <v>40</v>
      </c>
      <c r="M115" s="468">
        <v>19022.22</v>
      </c>
      <c r="N115" s="464">
        <v>1</v>
      </c>
      <c r="O115" s="464">
        <v>475.55550000000005</v>
      </c>
      <c r="P115" s="468">
        <v>20</v>
      </c>
      <c r="Q115" s="468">
        <v>10177.780000000001</v>
      </c>
      <c r="R115" s="491">
        <v>0.53504690829987245</v>
      </c>
      <c r="S115" s="469">
        <v>508.88900000000001</v>
      </c>
    </row>
    <row r="116" spans="1:19" ht="14.4" customHeight="1" x14ac:dyDescent="0.3">
      <c r="A116" s="463"/>
      <c r="B116" s="464" t="s">
        <v>1707</v>
      </c>
      <c r="C116" s="464" t="s">
        <v>1700</v>
      </c>
      <c r="D116" s="464" t="s">
        <v>1698</v>
      </c>
      <c r="E116" s="464" t="s">
        <v>1778</v>
      </c>
      <c r="F116" s="464" t="s">
        <v>1779</v>
      </c>
      <c r="G116" s="464" t="s">
        <v>1781</v>
      </c>
      <c r="H116" s="468">
        <v>10</v>
      </c>
      <c r="I116" s="468">
        <v>4422.2300000000005</v>
      </c>
      <c r="J116" s="464">
        <v>1.5498487731878194</v>
      </c>
      <c r="K116" s="464">
        <v>442.22300000000007</v>
      </c>
      <c r="L116" s="468">
        <v>6</v>
      </c>
      <c r="M116" s="468">
        <v>2853.33</v>
      </c>
      <c r="N116" s="464">
        <v>1</v>
      </c>
      <c r="O116" s="464">
        <v>475.55500000000001</v>
      </c>
      <c r="P116" s="468">
        <v>3</v>
      </c>
      <c r="Q116" s="468">
        <v>1526.67</v>
      </c>
      <c r="R116" s="491">
        <v>0.53504852225294663</v>
      </c>
      <c r="S116" s="469">
        <v>508.89000000000004</v>
      </c>
    </row>
    <row r="117" spans="1:19" ht="14.4" customHeight="1" x14ac:dyDescent="0.3">
      <c r="A117" s="463"/>
      <c r="B117" s="464" t="s">
        <v>1707</v>
      </c>
      <c r="C117" s="464" t="s">
        <v>1700</v>
      </c>
      <c r="D117" s="464" t="s">
        <v>1698</v>
      </c>
      <c r="E117" s="464" t="s">
        <v>1778</v>
      </c>
      <c r="F117" s="464" t="s">
        <v>1782</v>
      </c>
      <c r="G117" s="464" t="s">
        <v>1783</v>
      </c>
      <c r="H117" s="468">
        <v>647</v>
      </c>
      <c r="I117" s="468">
        <v>294744.45</v>
      </c>
      <c r="J117" s="464">
        <v>1.3395444981201488</v>
      </c>
      <c r="K117" s="464">
        <v>455.55556414219478</v>
      </c>
      <c r="L117" s="468">
        <v>483</v>
      </c>
      <c r="M117" s="468">
        <v>220033.33999999997</v>
      </c>
      <c r="N117" s="464">
        <v>1</v>
      </c>
      <c r="O117" s="464">
        <v>455.55556935817799</v>
      </c>
      <c r="P117" s="468">
        <v>443</v>
      </c>
      <c r="Q117" s="468">
        <v>221500</v>
      </c>
      <c r="R117" s="491">
        <v>1.0066656262182814</v>
      </c>
      <c r="S117" s="469">
        <v>500</v>
      </c>
    </row>
    <row r="118" spans="1:19" ht="14.4" customHeight="1" x14ac:dyDescent="0.3">
      <c r="A118" s="463"/>
      <c r="B118" s="464" t="s">
        <v>1707</v>
      </c>
      <c r="C118" s="464" t="s">
        <v>1700</v>
      </c>
      <c r="D118" s="464" t="s">
        <v>1698</v>
      </c>
      <c r="E118" s="464" t="s">
        <v>1778</v>
      </c>
      <c r="F118" s="464" t="s">
        <v>1849</v>
      </c>
      <c r="G118" s="464" t="s">
        <v>1850</v>
      </c>
      <c r="H118" s="468">
        <v>177</v>
      </c>
      <c r="I118" s="468">
        <v>18683.340000000004</v>
      </c>
      <c r="J118" s="464">
        <v>1.7352958113286761</v>
      </c>
      <c r="K118" s="464">
        <v>105.55559322033901</v>
      </c>
      <c r="L118" s="468">
        <v>102</v>
      </c>
      <c r="M118" s="468">
        <v>10766.66</v>
      </c>
      <c r="N118" s="464">
        <v>1</v>
      </c>
      <c r="O118" s="464">
        <v>105.55549019607842</v>
      </c>
      <c r="P118" s="468">
        <v>104</v>
      </c>
      <c r="Q118" s="468">
        <v>10977.77</v>
      </c>
      <c r="R118" s="491">
        <v>1.0196077520791036</v>
      </c>
      <c r="S118" s="469">
        <v>105.55548076923077</v>
      </c>
    </row>
    <row r="119" spans="1:19" ht="14.4" customHeight="1" x14ac:dyDescent="0.3">
      <c r="A119" s="463"/>
      <c r="B119" s="464" t="s">
        <v>1707</v>
      </c>
      <c r="C119" s="464" t="s">
        <v>1700</v>
      </c>
      <c r="D119" s="464" t="s">
        <v>1698</v>
      </c>
      <c r="E119" s="464" t="s">
        <v>1778</v>
      </c>
      <c r="F119" s="464" t="s">
        <v>1784</v>
      </c>
      <c r="G119" s="464" t="s">
        <v>1785</v>
      </c>
      <c r="H119" s="468">
        <v>3563</v>
      </c>
      <c r="I119" s="468">
        <v>277122.22000000003</v>
      </c>
      <c r="J119" s="464">
        <v>0.88919389084539369</v>
      </c>
      <c r="K119" s="464">
        <v>77.777777154083651</v>
      </c>
      <c r="L119" s="468">
        <v>4007</v>
      </c>
      <c r="M119" s="468">
        <v>311655.56</v>
      </c>
      <c r="N119" s="464">
        <v>1</v>
      </c>
      <c r="O119" s="464">
        <v>77.777778886947843</v>
      </c>
      <c r="P119" s="468">
        <v>3872</v>
      </c>
      <c r="Q119" s="468">
        <v>301155.56</v>
      </c>
      <c r="R119" s="491">
        <v>0.96630895980164766</v>
      </c>
      <c r="S119" s="469">
        <v>77.777778925619828</v>
      </c>
    </row>
    <row r="120" spans="1:19" ht="14.4" customHeight="1" x14ac:dyDescent="0.3">
      <c r="A120" s="463"/>
      <c r="B120" s="464" t="s">
        <v>1707</v>
      </c>
      <c r="C120" s="464" t="s">
        <v>1700</v>
      </c>
      <c r="D120" s="464" t="s">
        <v>1698</v>
      </c>
      <c r="E120" s="464" t="s">
        <v>1778</v>
      </c>
      <c r="F120" s="464" t="s">
        <v>1786</v>
      </c>
      <c r="G120" s="464" t="s">
        <v>1787</v>
      </c>
      <c r="H120" s="468">
        <v>7</v>
      </c>
      <c r="I120" s="468">
        <v>1750</v>
      </c>
      <c r="J120" s="464">
        <v>7</v>
      </c>
      <c r="K120" s="464">
        <v>250</v>
      </c>
      <c r="L120" s="468">
        <v>1</v>
      </c>
      <c r="M120" s="468">
        <v>250</v>
      </c>
      <c r="N120" s="464">
        <v>1</v>
      </c>
      <c r="O120" s="464">
        <v>250</v>
      </c>
      <c r="P120" s="468">
        <v>2</v>
      </c>
      <c r="Q120" s="468">
        <v>500</v>
      </c>
      <c r="R120" s="491">
        <v>2</v>
      </c>
      <c r="S120" s="469">
        <v>250</v>
      </c>
    </row>
    <row r="121" spans="1:19" ht="14.4" customHeight="1" x14ac:dyDescent="0.3">
      <c r="A121" s="463"/>
      <c r="B121" s="464" t="s">
        <v>1707</v>
      </c>
      <c r="C121" s="464" t="s">
        <v>1700</v>
      </c>
      <c r="D121" s="464" t="s">
        <v>1698</v>
      </c>
      <c r="E121" s="464" t="s">
        <v>1778</v>
      </c>
      <c r="F121" s="464" t="s">
        <v>1788</v>
      </c>
      <c r="G121" s="464" t="s">
        <v>1789</v>
      </c>
      <c r="H121" s="468"/>
      <c r="I121" s="468"/>
      <c r="J121" s="464"/>
      <c r="K121" s="464"/>
      <c r="L121" s="468"/>
      <c r="M121" s="468"/>
      <c r="N121" s="464"/>
      <c r="O121" s="464"/>
      <c r="P121" s="468">
        <v>1</v>
      </c>
      <c r="Q121" s="468">
        <v>300</v>
      </c>
      <c r="R121" s="491"/>
      <c r="S121" s="469">
        <v>300</v>
      </c>
    </row>
    <row r="122" spans="1:19" ht="14.4" customHeight="1" x14ac:dyDescent="0.3">
      <c r="A122" s="463"/>
      <c r="B122" s="464" t="s">
        <v>1707</v>
      </c>
      <c r="C122" s="464" t="s">
        <v>1700</v>
      </c>
      <c r="D122" s="464" t="s">
        <v>1698</v>
      </c>
      <c r="E122" s="464" t="s">
        <v>1778</v>
      </c>
      <c r="F122" s="464" t="s">
        <v>1790</v>
      </c>
      <c r="G122" s="464" t="s">
        <v>1791</v>
      </c>
      <c r="H122" s="468">
        <v>1164</v>
      </c>
      <c r="I122" s="468">
        <v>129333.33</v>
      </c>
      <c r="J122" s="464">
        <v>0.82667511494566215</v>
      </c>
      <c r="K122" s="464">
        <v>111.11110824742268</v>
      </c>
      <c r="L122" s="468">
        <v>1341</v>
      </c>
      <c r="M122" s="468">
        <v>156450.01</v>
      </c>
      <c r="N122" s="464">
        <v>1</v>
      </c>
      <c r="O122" s="464">
        <v>116.66667412378823</v>
      </c>
      <c r="P122" s="468">
        <v>1090</v>
      </c>
      <c r="Q122" s="468">
        <v>127166.67</v>
      </c>
      <c r="R122" s="491">
        <v>0.81282621841954494</v>
      </c>
      <c r="S122" s="469">
        <v>116.66666972477064</v>
      </c>
    </row>
    <row r="123" spans="1:19" ht="14.4" customHeight="1" x14ac:dyDescent="0.3">
      <c r="A123" s="463"/>
      <c r="B123" s="464" t="s">
        <v>1707</v>
      </c>
      <c r="C123" s="464" t="s">
        <v>1700</v>
      </c>
      <c r="D123" s="464" t="s">
        <v>1698</v>
      </c>
      <c r="E123" s="464" t="s">
        <v>1778</v>
      </c>
      <c r="F123" s="464" t="s">
        <v>1851</v>
      </c>
      <c r="G123" s="464" t="s">
        <v>1852</v>
      </c>
      <c r="H123" s="468">
        <v>13</v>
      </c>
      <c r="I123" s="468">
        <v>4550</v>
      </c>
      <c r="J123" s="464">
        <v>5.8499832857620406</v>
      </c>
      <c r="K123" s="464">
        <v>350</v>
      </c>
      <c r="L123" s="468">
        <v>2</v>
      </c>
      <c r="M123" s="468">
        <v>777.78</v>
      </c>
      <c r="N123" s="464">
        <v>1</v>
      </c>
      <c r="O123" s="464">
        <v>388.89</v>
      </c>
      <c r="P123" s="468">
        <v>1</v>
      </c>
      <c r="Q123" s="468">
        <v>388.89</v>
      </c>
      <c r="R123" s="491">
        <v>0.5</v>
      </c>
      <c r="S123" s="469">
        <v>388.89</v>
      </c>
    </row>
    <row r="124" spans="1:19" ht="14.4" customHeight="1" x14ac:dyDescent="0.3">
      <c r="A124" s="463"/>
      <c r="B124" s="464" t="s">
        <v>1707</v>
      </c>
      <c r="C124" s="464" t="s">
        <v>1700</v>
      </c>
      <c r="D124" s="464" t="s">
        <v>1698</v>
      </c>
      <c r="E124" s="464" t="s">
        <v>1778</v>
      </c>
      <c r="F124" s="464" t="s">
        <v>1792</v>
      </c>
      <c r="G124" s="464" t="s">
        <v>1793</v>
      </c>
      <c r="H124" s="468">
        <v>1513</v>
      </c>
      <c r="I124" s="468">
        <v>406828.89</v>
      </c>
      <c r="J124" s="464">
        <v>0.93653059392265192</v>
      </c>
      <c r="K124" s="464">
        <v>268.88888962326507</v>
      </c>
      <c r="L124" s="468">
        <v>1448</v>
      </c>
      <c r="M124" s="468">
        <v>434400</v>
      </c>
      <c r="N124" s="464">
        <v>1</v>
      </c>
      <c r="O124" s="464">
        <v>300</v>
      </c>
      <c r="P124" s="468">
        <v>1075</v>
      </c>
      <c r="Q124" s="468">
        <v>322500</v>
      </c>
      <c r="R124" s="491">
        <v>0.74240331491712708</v>
      </c>
      <c r="S124" s="469">
        <v>300</v>
      </c>
    </row>
    <row r="125" spans="1:19" ht="14.4" customHeight="1" x14ac:dyDescent="0.3">
      <c r="A125" s="463"/>
      <c r="B125" s="464" t="s">
        <v>1707</v>
      </c>
      <c r="C125" s="464" t="s">
        <v>1700</v>
      </c>
      <c r="D125" s="464" t="s">
        <v>1698</v>
      </c>
      <c r="E125" s="464" t="s">
        <v>1778</v>
      </c>
      <c r="F125" s="464" t="s">
        <v>1794</v>
      </c>
      <c r="G125" s="464" t="s">
        <v>1795</v>
      </c>
      <c r="H125" s="468">
        <v>510</v>
      </c>
      <c r="I125" s="468">
        <v>150166.66</v>
      </c>
      <c r="J125" s="464">
        <v>1.4325842364338401</v>
      </c>
      <c r="K125" s="464">
        <v>294.44443137254905</v>
      </c>
      <c r="L125" s="468">
        <v>356</v>
      </c>
      <c r="M125" s="468">
        <v>104822.22</v>
      </c>
      <c r="N125" s="464">
        <v>1</v>
      </c>
      <c r="O125" s="464">
        <v>294.44443820224717</v>
      </c>
      <c r="P125" s="468">
        <v>237</v>
      </c>
      <c r="Q125" s="468">
        <v>69783.33</v>
      </c>
      <c r="R125" s="491">
        <v>0.66573031939220517</v>
      </c>
      <c r="S125" s="469">
        <v>294.44443037974685</v>
      </c>
    </row>
    <row r="126" spans="1:19" ht="14.4" customHeight="1" x14ac:dyDescent="0.3">
      <c r="A126" s="463"/>
      <c r="B126" s="464" t="s">
        <v>1707</v>
      </c>
      <c r="C126" s="464" t="s">
        <v>1700</v>
      </c>
      <c r="D126" s="464" t="s">
        <v>1698</v>
      </c>
      <c r="E126" s="464" t="s">
        <v>1778</v>
      </c>
      <c r="F126" s="464" t="s">
        <v>1796</v>
      </c>
      <c r="G126" s="464" t="s">
        <v>1797</v>
      </c>
      <c r="H126" s="468">
        <v>10</v>
      </c>
      <c r="I126" s="468">
        <v>111.1</v>
      </c>
      <c r="J126" s="464">
        <v>1.6666666666666667</v>
      </c>
      <c r="K126" s="464">
        <v>11.11</v>
      </c>
      <c r="L126" s="468">
        <v>2</v>
      </c>
      <c r="M126" s="468">
        <v>66.66</v>
      </c>
      <c r="N126" s="464">
        <v>1</v>
      </c>
      <c r="O126" s="464">
        <v>33.33</v>
      </c>
      <c r="P126" s="468"/>
      <c r="Q126" s="468"/>
      <c r="R126" s="491"/>
      <c r="S126" s="469"/>
    </row>
    <row r="127" spans="1:19" ht="14.4" customHeight="1" x14ac:dyDescent="0.3">
      <c r="A127" s="463"/>
      <c r="B127" s="464" t="s">
        <v>1707</v>
      </c>
      <c r="C127" s="464" t="s">
        <v>1700</v>
      </c>
      <c r="D127" s="464" t="s">
        <v>1698</v>
      </c>
      <c r="E127" s="464" t="s">
        <v>1778</v>
      </c>
      <c r="F127" s="464" t="s">
        <v>1798</v>
      </c>
      <c r="G127" s="464" t="s">
        <v>1783</v>
      </c>
      <c r="H127" s="468">
        <v>986</v>
      </c>
      <c r="I127" s="468">
        <v>368106.65</v>
      </c>
      <c r="J127" s="464">
        <v>1.2772020294828139</v>
      </c>
      <c r="K127" s="464">
        <v>373.33331643002032</v>
      </c>
      <c r="L127" s="468">
        <v>772</v>
      </c>
      <c r="M127" s="468">
        <v>288213.33</v>
      </c>
      <c r="N127" s="464">
        <v>1</v>
      </c>
      <c r="O127" s="464">
        <v>373.33332901554405</v>
      </c>
      <c r="P127" s="468">
        <v>775</v>
      </c>
      <c r="Q127" s="468">
        <v>323777.77</v>
      </c>
      <c r="R127" s="491">
        <v>1.1233962356980505</v>
      </c>
      <c r="S127" s="469">
        <v>417.77776774193552</v>
      </c>
    </row>
    <row r="128" spans="1:19" ht="14.4" customHeight="1" x14ac:dyDescent="0.3">
      <c r="A128" s="463"/>
      <c r="B128" s="464" t="s">
        <v>1707</v>
      </c>
      <c r="C128" s="464" t="s">
        <v>1700</v>
      </c>
      <c r="D128" s="464" t="s">
        <v>1698</v>
      </c>
      <c r="E128" s="464" t="s">
        <v>1778</v>
      </c>
      <c r="F128" s="464" t="s">
        <v>1799</v>
      </c>
      <c r="G128" s="464" t="s">
        <v>1800</v>
      </c>
      <c r="H128" s="468">
        <v>72</v>
      </c>
      <c r="I128" s="468">
        <v>13439.99</v>
      </c>
      <c r="J128" s="464">
        <v>0.92265419801107462</v>
      </c>
      <c r="K128" s="464">
        <v>186.66652777777779</v>
      </c>
      <c r="L128" s="468">
        <v>69</v>
      </c>
      <c r="M128" s="468">
        <v>14566.66</v>
      </c>
      <c r="N128" s="464">
        <v>1</v>
      </c>
      <c r="O128" s="464">
        <v>211.11101449275361</v>
      </c>
      <c r="P128" s="468">
        <v>87</v>
      </c>
      <c r="Q128" s="468">
        <v>18366.669999999998</v>
      </c>
      <c r="R128" s="491">
        <v>1.2608703711077212</v>
      </c>
      <c r="S128" s="469">
        <v>211.11114942528732</v>
      </c>
    </row>
    <row r="129" spans="1:19" ht="14.4" customHeight="1" x14ac:dyDescent="0.3">
      <c r="A129" s="463"/>
      <c r="B129" s="464" t="s">
        <v>1707</v>
      </c>
      <c r="C129" s="464" t="s">
        <v>1700</v>
      </c>
      <c r="D129" s="464" t="s">
        <v>1698</v>
      </c>
      <c r="E129" s="464" t="s">
        <v>1778</v>
      </c>
      <c r="F129" s="464" t="s">
        <v>1801</v>
      </c>
      <c r="G129" s="464" t="s">
        <v>1802</v>
      </c>
      <c r="H129" s="468">
        <v>41</v>
      </c>
      <c r="I129" s="468">
        <v>23916.67</v>
      </c>
      <c r="J129" s="464">
        <v>0.59420298136645955</v>
      </c>
      <c r="K129" s="464">
        <v>583.33341463414627</v>
      </c>
      <c r="L129" s="468">
        <v>69</v>
      </c>
      <c r="M129" s="468">
        <v>40250</v>
      </c>
      <c r="N129" s="464">
        <v>1</v>
      </c>
      <c r="O129" s="464">
        <v>583.33333333333337</v>
      </c>
      <c r="P129" s="468">
        <v>46</v>
      </c>
      <c r="Q129" s="468">
        <v>26833.339999999997</v>
      </c>
      <c r="R129" s="491">
        <v>0.66666683229813661</v>
      </c>
      <c r="S129" s="469">
        <v>583.33347826086947</v>
      </c>
    </row>
    <row r="130" spans="1:19" ht="14.4" customHeight="1" x14ac:dyDescent="0.3">
      <c r="A130" s="463"/>
      <c r="B130" s="464" t="s">
        <v>1707</v>
      </c>
      <c r="C130" s="464" t="s">
        <v>1700</v>
      </c>
      <c r="D130" s="464" t="s">
        <v>1698</v>
      </c>
      <c r="E130" s="464" t="s">
        <v>1778</v>
      </c>
      <c r="F130" s="464" t="s">
        <v>1803</v>
      </c>
      <c r="G130" s="464" t="s">
        <v>1804</v>
      </c>
      <c r="H130" s="468">
        <v>225</v>
      </c>
      <c r="I130" s="468">
        <v>105000.01</v>
      </c>
      <c r="J130" s="464">
        <v>0.87209310631229231</v>
      </c>
      <c r="K130" s="464">
        <v>466.66671111111111</v>
      </c>
      <c r="L130" s="468">
        <v>258</v>
      </c>
      <c r="M130" s="468">
        <v>120400</v>
      </c>
      <c r="N130" s="464">
        <v>1</v>
      </c>
      <c r="O130" s="464">
        <v>466.66666666666669</v>
      </c>
      <c r="P130" s="468">
        <v>168</v>
      </c>
      <c r="Q130" s="468">
        <v>78399.990000000005</v>
      </c>
      <c r="R130" s="491">
        <v>0.6511627076411961</v>
      </c>
      <c r="S130" s="469">
        <v>466.66660714285717</v>
      </c>
    </row>
    <row r="131" spans="1:19" ht="14.4" customHeight="1" x14ac:dyDescent="0.3">
      <c r="A131" s="463"/>
      <c r="B131" s="464" t="s">
        <v>1707</v>
      </c>
      <c r="C131" s="464" t="s">
        <v>1700</v>
      </c>
      <c r="D131" s="464" t="s">
        <v>1698</v>
      </c>
      <c r="E131" s="464" t="s">
        <v>1778</v>
      </c>
      <c r="F131" s="464" t="s">
        <v>1805</v>
      </c>
      <c r="G131" s="464" t="s">
        <v>1806</v>
      </c>
      <c r="H131" s="468">
        <v>63</v>
      </c>
      <c r="I131" s="468">
        <v>3150</v>
      </c>
      <c r="J131" s="464">
        <v>0.66315789473684206</v>
      </c>
      <c r="K131" s="464">
        <v>50</v>
      </c>
      <c r="L131" s="468">
        <v>95</v>
      </c>
      <c r="M131" s="468">
        <v>4750</v>
      </c>
      <c r="N131" s="464">
        <v>1</v>
      </c>
      <c r="O131" s="464">
        <v>50</v>
      </c>
      <c r="P131" s="468">
        <v>57</v>
      </c>
      <c r="Q131" s="468">
        <v>2850</v>
      </c>
      <c r="R131" s="491">
        <v>0.6</v>
      </c>
      <c r="S131" s="469">
        <v>50</v>
      </c>
    </row>
    <row r="132" spans="1:19" ht="14.4" customHeight="1" x14ac:dyDescent="0.3">
      <c r="A132" s="463"/>
      <c r="B132" s="464" t="s">
        <v>1707</v>
      </c>
      <c r="C132" s="464" t="s">
        <v>1700</v>
      </c>
      <c r="D132" s="464" t="s">
        <v>1698</v>
      </c>
      <c r="E132" s="464" t="s">
        <v>1778</v>
      </c>
      <c r="F132" s="464" t="s">
        <v>1807</v>
      </c>
      <c r="G132" s="464" t="s">
        <v>1808</v>
      </c>
      <c r="H132" s="468">
        <v>26</v>
      </c>
      <c r="I132" s="468">
        <v>2628.8900000000003</v>
      </c>
      <c r="J132" s="464">
        <v>2.000007607802563</v>
      </c>
      <c r="K132" s="464">
        <v>101.11115384615385</v>
      </c>
      <c r="L132" s="468">
        <v>13</v>
      </c>
      <c r="M132" s="468">
        <v>1314.4399999999998</v>
      </c>
      <c r="N132" s="464">
        <v>1</v>
      </c>
      <c r="O132" s="464">
        <v>101.11076923076922</v>
      </c>
      <c r="P132" s="468">
        <v>8</v>
      </c>
      <c r="Q132" s="468">
        <v>808.87999999999988</v>
      </c>
      <c r="R132" s="491">
        <v>0.61537993365996169</v>
      </c>
      <c r="S132" s="469">
        <v>101.10999999999999</v>
      </c>
    </row>
    <row r="133" spans="1:19" ht="14.4" customHeight="1" x14ac:dyDescent="0.3">
      <c r="A133" s="463"/>
      <c r="B133" s="464" t="s">
        <v>1707</v>
      </c>
      <c r="C133" s="464" t="s">
        <v>1700</v>
      </c>
      <c r="D133" s="464" t="s">
        <v>1698</v>
      </c>
      <c r="E133" s="464" t="s">
        <v>1778</v>
      </c>
      <c r="F133" s="464" t="s">
        <v>1809</v>
      </c>
      <c r="G133" s="464" t="s">
        <v>1810</v>
      </c>
      <c r="H133" s="468">
        <v>1</v>
      </c>
      <c r="I133" s="468">
        <v>76.67</v>
      </c>
      <c r="J133" s="464">
        <v>0.25000815208530341</v>
      </c>
      <c r="K133" s="464">
        <v>76.67</v>
      </c>
      <c r="L133" s="468">
        <v>4</v>
      </c>
      <c r="M133" s="468">
        <v>306.67</v>
      </c>
      <c r="N133" s="464">
        <v>1</v>
      </c>
      <c r="O133" s="464">
        <v>76.667500000000004</v>
      </c>
      <c r="P133" s="468"/>
      <c r="Q133" s="468"/>
      <c r="R133" s="491"/>
      <c r="S133" s="469"/>
    </row>
    <row r="134" spans="1:19" ht="14.4" customHeight="1" x14ac:dyDescent="0.3">
      <c r="A134" s="463"/>
      <c r="B134" s="464" t="s">
        <v>1707</v>
      </c>
      <c r="C134" s="464" t="s">
        <v>1700</v>
      </c>
      <c r="D134" s="464" t="s">
        <v>1698</v>
      </c>
      <c r="E134" s="464" t="s">
        <v>1778</v>
      </c>
      <c r="F134" s="464" t="s">
        <v>1853</v>
      </c>
      <c r="G134" s="464" t="s">
        <v>1854</v>
      </c>
      <c r="H134" s="468">
        <v>1</v>
      </c>
      <c r="I134" s="468">
        <v>0</v>
      </c>
      <c r="J134" s="464"/>
      <c r="K134" s="464">
        <v>0</v>
      </c>
      <c r="L134" s="468"/>
      <c r="M134" s="468"/>
      <c r="N134" s="464"/>
      <c r="O134" s="464"/>
      <c r="P134" s="468"/>
      <c r="Q134" s="468"/>
      <c r="R134" s="491"/>
      <c r="S134" s="469"/>
    </row>
    <row r="135" spans="1:19" ht="14.4" customHeight="1" x14ac:dyDescent="0.3">
      <c r="A135" s="463"/>
      <c r="B135" s="464" t="s">
        <v>1707</v>
      </c>
      <c r="C135" s="464" t="s">
        <v>1700</v>
      </c>
      <c r="D135" s="464" t="s">
        <v>1698</v>
      </c>
      <c r="E135" s="464" t="s">
        <v>1778</v>
      </c>
      <c r="F135" s="464" t="s">
        <v>1811</v>
      </c>
      <c r="G135" s="464" t="s">
        <v>1812</v>
      </c>
      <c r="H135" s="468">
        <v>1</v>
      </c>
      <c r="I135" s="468">
        <v>0</v>
      </c>
      <c r="J135" s="464"/>
      <c r="K135" s="464">
        <v>0</v>
      </c>
      <c r="L135" s="468">
        <v>3</v>
      </c>
      <c r="M135" s="468">
        <v>0</v>
      </c>
      <c r="N135" s="464"/>
      <c r="O135" s="464">
        <v>0</v>
      </c>
      <c r="P135" s="468">
        <v>7</v>
      </c>
      <c r="Q135" s="468">
        <v>0</v>
      </c>
      <c r="R135" s="491"/>
      <c r="S135" s="469">
        <v>0</v>
      </c>
    </row>
    <row r="136" spans="1:19" ht="14.4" customHeight="1" x14ac:dyDescent="0.3">
      <c r="A136" s="463"/>
      <c r="B136" s="464" t="s">
        <v>1707</v>
      </c>
      <c r="C136" s="464" t="s">
        <v>1700</v>
      </c>
      <c r="D136" s="464" t="s">
        <v>1698</v>
      </c>
      <c r="E136" s="464" t="s">
        <v>1778</v>
      </c>
      <c r="F136" s="464" t="s">
        <v>1813</v>
      </c>
      <c r="G136" s="464" t="s">
        <v>1814</v>
      </c>
      <c r="H136" s="468">
        <v>519</v>
      </c>
      <c r="I136" s="468">
        <v>158583.33000000002</v>
      </c>
      <c r="J136" s="464">
        <v>0.97740110939907565</v>
      </c>
      <c r="K136" s="464">
        <v>305.55554913294799</v>
      </c>
      <c r="L136" s="468">
        <v>531</v>
      </c>
      <c r="M136" s="468">
        <v>162250</v>
      </c>
      <c r="N136" s="464">
        <v>1</v>
      </c>
      <c r="O136" s="464">
        <v>305.55555555555554</v>
      </c>
      <c r="P136" s="468">
        <v>514</v>
      </c>
      <c r="Q136" s="468">
        <v>157055.54999999999</v>
      </c>
      <c r="R136" s="491">
        <v>0.96798489984591674</v>
      </c>
      <c r="S136" s="469">
        <v>305.55554474708168</v>
      </c>
    </row>
    <row r="137" spans="1:19" ht="14.4" customHeight="1" x14ac:dyDescent="0.3">
      <c r="A137" s="463"/>
      <c r="B137" s="464" t="s">
        <v>1707</v>
      </c>
      <c r="C137" s="464" t="s">
        <v>1700</v>
      </c>
      <c r="D137" s="464" t="s">
        <v>1698</v>
      </c>
      <c r="E137" s="464" t="s">
        <v>1778</v>
      </c>
      <c r="F137" s="464" t="s">
        <v>1815</v>
      </c>
      <c r="G137" s="464" t="s">
        <v>1816</v>
      </c>
      <c r="H137" s="468">
        <v>821</v>
      </c>
      <c r="I137" s="468">
        <v>12333.34</v>
      </c>
      <c r="J137" s="464">
        <v>0.53701037198688362</v>
      </c>
      <c r="K137" s="464">
        <v>15.022338611449452</v>
      </c>
      <c r="L137" s="468">
        <v>689</v>
      </c>
      <c r="M137" s="468">
        <v>22966.67</v>
      </c>
      <c r="N137" s="464">
        <v>1</v>
      </c>
      <c r="O137" s="464">
        <v>33.333338171262696</v>
      </c>
      <c r="P137" s="468">
        <v>543</v>
      </c>
      <c r="Q137" s="468">
        <v>18100</v>
      </c>
      <c r="R137" s="491">
        <v>0.78809857937611338</v>
      </c>
      <c r="S137" s="469">
        <v>33.333333333333336</v>
      </c>
    </row>
    <row r="138" spans="1:19" ht="14.4" customHeight="1" x14ac:dyDescent="0.3">
      <c r="A138" s="463"/>
      <c r="B138" s="464" t="s">
        <v>1707</v>
      </c>
      <c r="C138" s="464" t="s">
        <v>1700</v>
      </c>
      <c r="D138" s="464" t="s">
        <v>1698</v>
      </c>
      <c r="E138" s="464" t="s">
        <v>1778</v>
      </c>
      <c r="F138" s="464" t="s">
        <v>1817</v>
      </c>
      <c r="G138" s="464" t="s">
        <v>1818</v>
      </c>
      <c r="H138" s="468">
        <v>752</v>
      </c>
      <c r="I138" s="468">
        <v>342577.77999999997</v>
      </c>
      <c r="J138" s="464">
        <v>1.1058823521816186</v>
      </c>
      <c r="K138" s="464">
        <v>455.55555851063826</v>
      </c>
      <c r="L138" s="468">
        <v>680</v>
      </c>
      <c r="M138" s="468">
        <v>309777.78000000003</v>
      </c>
      <c r="N138" s="464">
        <v>1</v>
      </c>
      <c r="O138" s="464">
        <v>455.55555882352945</v>
      </c>
      <c r="P138" s="468">
        <v>628</v>
      </c>
      <c r="Q138" s="468">
        <v>286088.88</v>
      </c>
      <c r="R138" s="491">
        <v>0.92352937644526978</v>
      </c>
      <c r="S138" s="469">
        <v>455.5555414012739</v>
      </c>
    </row>
    <row r="139" spans="1:19" ht="14.4" customHeight="1" x14ac:dyDescent="0.3">
      <c r="A139" s="463"/>
      <c r="B139" s="464" t="s">
        <v>1707</v>
      </c>
      <c r="C139" s="464" t="s">
        <v>1700</v>
      </c>
      <c r="D139" s="464" t="s">
        <v>1698</v>
      </c>
      <c r="E139" s="464" t="s">
        <v>1778</v>
      </c>
      <c r="F139" s="464" t="s">
        <v>1855</v>
      </c>
      <c r="G139" s="464" t="s">
        <v>1856</v>
      </c>
      <c r="H139" s="468"/>
      <c r="I139" s="468"/>
      <c r="J139" s="464"/>
      <c r="K139" s="464"/>
      <c r="L139" s="468">
        <v>2</v>
      </c>
      <c r="M139" s="468">
        <v>0</v>
      </c>
      <c r="N139" s="464"/>
      <c r="O139" s="464">
        <v>0</v>
      </c>
      <c r="P139" s="468"/>
      <c r="Q139" s="468"/>
      <c r="R139" s="491"/>
      <c r="S139" s="469"/>
    </row>
    <row r="140" spans="1:19" ht="14.4" customHeight="1" x14ac:dyDescent="0.3">
      <c r="A140" s="463"/>
      <c r="B140" s="464" t="s">
        <v>1707</v>
      </c>
      <c r="C140" s="464" t="s">
        <v>1700</v>
      </c>
      <c r="D140" s="464" t="s">
        <v>1698</v>
      </c>
      <c r="E140" s="464" t="s">
        <v>1778</v>
      </c>
      <c r="F140" s="464" t="s">
        <v>1857</v>
      </c>
      <c r="G140" s="464" t="s">
        <v>1858</v>
      </c>
      <c r="H140" s="468">
        <v>1</v>
      </c>
      <c r="I140" s="468">
        <v>58.89</v>
      </c>
      <c r="J140" s="464">
        <v>1</v>
      </c>
      <c r="K140" s="464">
        <v>58.89</v>
      </c>
      <c r="L140" s="468">
        <v>1</v>
      </c>
      <c r="M140" s="468">
        <v>58.89</v>
      </c>
      <c r="N140" s="464">
        <v>1</v>
      </c>
      <c r="O140" s="464">
        <v>58.89</v>
      </c>
      <c r="P140" s="468"/>
      <c r="Q140" s="468"/>
      <c r="R140" s="491"/>
      <c r="S140" s="469"/>
    </row>
    <row r="141" spans="1:19" ht="14.4" customHeight="1" x14ac:dyDescent="0.3">
      <c r="A141" s="463"/>
      <c r="B141" s="464" t="s">
        <v>1707</v>
      </c>
      <c r="C141" s="464" t="s">
        <v>1700</v>
      </c>
      <c r="D141" s="464" t="s">
        <v>1698</v>
      </c>
      <c r="E141" s="464" t="s">
        <v>1778</v>
      </c>
      <c r="F141" s="464" t="s">
        <v>1819</v>
      </c>
      <c r="G141" s="464" t="s">
        <v>1820</v>
      </c>
      <c r="H141" s="468">
        <v>530</v>
      </c>
      <c r="I141" s="468">
        <v>41222.230000000003</v>
      </c>
      <c r="J141" s="464">
        <v>1.0018906564289125</v>
      </c>
      <c r="K141" s="464">
        <v>77.777792452830198</v>
      </c>
      <c r="L141" s="468">
        <v>529</v>
      </c>
      <c r="M141" s="468">
        <v>41144.44</v>
      </c>
      <c r="N141" s="464">
        <v>1</v>
      </c>
      <c r="O141" s="464">
        <v>77.777769376181482</v>
      </c>
      <c r="P141" s="468">
        <v>526</v>
      </c>
      <c r="Q141" s="468">
        <v>40911.119999999995</v>
      </c>
      <c r="R141" s="491">
        <v>0.99432924594428784</v>
      </c>
      <c r="S141" s="469">
        <v>77.777794676806081</v>
      </c>
    </row>
    <row r="142" spans="1:19" ht="14.4" customHeight="1" x14ac:dyDescent="0.3">
      <c r="A142" s="463"/>
      <c r="B142" s="464" t="s">
        <v>1707</v>
      </c>
      <c r="C142" s="464" t="s">
        <v>1700</v>
      </c>
      <c r="D142" s="464" t="s">
        <v>1698</v>
      </c>
      <c r="E142" s="464" t="s">
        <v>1778</v>
      </c>
      <c r="F142" s="464" t="s">
        <v>1823</v>
      </c>
      <c r="G142" s="464" t="s">
        <v>1824</v>
      </c>
      <c r="H142" s="468">
        <v>9</v>
      </c>
      <c r="I142" s="468">
        <v>2430</v>
      </c>
      <c r="J142" s="464">
        <v>0.81818181818181823</v>
      </c>
      <c r="K142" s="464">
        <v>270</v>
      </c>
      <c r="L142" s="468">
        <v>11</v>
      </c>
      <c r="M142" s="468">
        <v>2970</v>
      </c>
      <c r="N142" s="464">
        <v>1</v>
      </c>
      <c r="O142" s="464">
        <v>270</v>
      </c>
      <c r="P142" s="468"/>
      <c r="Q142" s="468"/>
      <c r="R142" s="491"/>
      <c r="S142" s="469"/>
    </row>
    <row r="143" spans="1:19" ht="14.4" customHeight="1" x14ac:dyDescent="0.3">
      <c r="A143" s="463"/>
      <c r="B143" s="464" t="s">
        <v>1707</v>
      </c>
      <c r="C143" s="464" t="s">
        <v>1700</v>
      </c>
      <c r="D143" s="464" t="s">
        <v>1698</v>
      </c>
      <c r="E143" s="464" t="s">
        <v>1778</v>
      </c>
      <c r="F143" s="464" t="s">
        <v>1825</v>
      </c>
      <c r="G143" s="464" t="s">
        <v>1826</v>
      </c>
      <c r="H143" s="468">
        <v>744</v>
      </c>
      <c r="I143" s="468">
        <v>66133.34</v>
      </c>
      <c r="J143" s="464">
        <v>0.79753460532050391</v>
      </c>
      <c r="K143" s="464">
        <v>88.888897849462367</v>
      </c>
      <c r="L143" s="468">
        <v>878</v>
      </c>
      <c r="M143" s="468">
        <v>82922.22</v>
      </c>
      <c r="N143" s="464">
        <v>1</v>
      </c>
      <c r="O143" s="464">
        <v>94.444441913439633</v>
      </c>
      <c r="P143" s="468">
        <v>742</v>
      </c>
      <c r="Q143" s="468">
        <v>70077.77</v>
      </c>
      <c r="R143" s="491">
        <v>0.84510243454649436</v>
      </c>
      <c r="S143" s="469">
        <v>94.444433962264156</v>
      </c>
    </row>
    <row r="144" spans="1:19" ht="14.4" customHeight="1" x14ac:dyDescent="0.3">
      <c r="A144" s="463"/>
      <c r="B144" s="464" t="s">
        <v>1707</v>
      </c>
      <c r="C144" s="464" t="s">
        <v>1700</v>
      </c>
      <c r="D144" s="464" t="s">
        <v>1698</v>
      </c>
      <c r="E144" s="464" t="s">
        <v>1778</v>
      </c>
      <c r="F144" s="464" t="s">
        <v>1827</v>
      </c>
      <c r="G144" s="464" t="s">
        <v>1828</v>
      </c>
      <c r="H144" s="468"/>
      <c r="I144" s="468"/>
      <c r="J144" s="464"/>
      <c r="K144" s="464"/>
      <c r="L144" s="468">
        <v>1</v>
      </c>
      <c r="M144" s="468">
        <v>43.33</v>
      </c>
      <c r="N144" s="464">
        <v>1</v>
      </c>
      <c r="O144" s="464">
        <v>43.33</v>
      </c>
      <c r="P144" s="468"/>
      <c r="Q144" s="468"/>
      <c r="R144" s="491"/>
      <c r="S144" s="469"/>
    </row>
    <row r="145" spans="1:19" ht="14.4" customHeight="1" x14ac:dyDescent="0.3">
      <c r="A145" s="463"/>
      <c r="B145" s="464" t="s">
        <v>1707</v>
      </c>
      <c r="C145" s="464" t="s">
        <v>1700</v>
      </c>
      <c r="D145" s="464" t="s">
        <v>1698</v>
      </c>
      <c r="E145" s="464" t="s">
        <v>1778</v>
      </c>
      <c r="F145" s="464" t="s">
        <v>1829</v>
      </c>
      <c r="G145" s="464" t="s">
        <v>1830</v>
      </c>
      <c r="H145" s="468">
        <v>102</v>
      </c>
      <c r="I145" s="468">
        <v>9860</v>
      </c>
      <c r="J145" s="464">
        <v>25.499780174308842</v>
      </c>
      <c r="K145" s="464">
        <v>96.666666666666671</v>
      </c>
      <c r="L145" s="468">
        <v>4</v>
      </c>
      <c r="M145" s="468">
        <v>386.67</v>
      </c>
      <c r="N145" s="464">
        <v>1</v>
      </c>
      <c r="O145" s="464">
        <v>96.667500000000004</v>
      </c>
      <c r="P145" s="468"/>
      <c r="Q145" s="468"/>
      <c r="R145" s="491"/>
      <c r="S145" s="469"/>
    </row>
    <row r="146" spans="1:19" ht="14.4" customHeight="1" x14ac:dyDescent="0.3">
      <c r="A146" s="463"/>
      <c r="B146" s="464" t="s">
        <v>1707</v>
      </c>
      <c r="C146" s="464" t="s">
        <v>1700</v>
      </c>
      <c r="D146" s="464" t="s">
        <v>1698</v>
      </c>
      <c r="E146" s="464" t="s">
        <v>1778</v>
      </c>
      <c r="F146" s="464" t="s">
        <v>1831</v>
      </c>
      <c r="G146" s="464" t="s">
        <v>1832</v>
      </c>
      <c r="H146" s="468"/>
      <c r="I146" s="468"/>
      <c r="J146" s="464"/>
      <c r="K146" s="464"/>
      <c r="L146" s="468"/>
      <c r="M146" s="468"/>
      <c r="N146" s="464"/>
      <c r="O146" s="464"/>
      <c r="P146" s="468">
        <v>1</v>
      </c>
      <c r="Q146" s="468">
        <v>201.11</v>
      </c>
      <c r="R146" s="491"/>
      <c r="S146" s="469">
        <v>201.11</v>
      </c>
    </row>
    <row r="147" spans="1:19" ht="14.4" customHeight="1" x14ac:dyDescent="0.3">
      <c r="A147" s="463"/>
      <c r="B147" s="464" t="s">
        <v>1707</v>
      </c>
      <c r="C147" s="464" t="s">
        <v>1700</v>
      </c>
      <c r="D147" s="464" t="s">
        <v>1698</v>
      </c>
      <c r="E147" s="464" t="s">
        <v>1778</v>
      </c>
      <c r="F147" s="464" t="s">
        <v>1833</v>
      </c>
      <c r="G147" s="464" t="s">
        <v>1834</v>
      </c>
      <c r="H147" s="468">
        <v>139</v>
      </c>
      <c r="I147" s="468">
        <v>19460</v>
      </c>
      <c r="J147" s="464">
        <v>49.754551032931069</v>
      </c>
      <c r="K147" s="464">
        <v>140</v>
      </c>
      <c r="L147" s="468">
        <v>2</v>
      </c>
      <c r="M147" s="468">
        <v>391.12</v>
      </c>
      <c r="N147" s="464">
        <v>1</v>
      </c>
      <c r="O147" s="464">
        <v>195.56</v>
      </c>
      <c r="P147" s="468">
        <v>5</v>
      </c>
      <c r="Q147" s="468">
        <v>977.78000000000009</v>
      </c>
      <c r="R147" s="491">
        <v>2.4999488647985273</v>
      </c>
      <c r="S147" s="469">
        <v>195.55600000000001</v>
      </c>
    </row>
    <row r="148" spans="1:19" ht="14.4" customHeight="1" x14ac:dyDescent="0.3">
      <c r="A148" s="463"/>
      <c r="B148" s="464" t="s">
        <v>1707</v>
      </c>
      <c r="C148" s="464" t="s">
        <v>1700</v>
      </c>
      <c r="D148" s="464" t="s">
        <v>1698</v>
      </c>
      <c r="E148" s="464" t="s">
        <v>1778</v>
      </c>
      <c r="F148" s="464" t="s">
        <v>1859</v>
      </c>
      <c r="G148" s="464" t="s">
        <v>1860</v>
      </c>
      <c r="H148" s="468">
        <v>98</v>
      </c>
      <c r="I148" s="468">
        <v>7404.4399999999987</v>
      </c>
      <c r="J148" s="464"/>
      <c r="K148" s="464">
        <v>75.555510204081614</v>
      </c>
      <c r="L148" s="468"/>
      <c r="M148" s="468"/>
      <c r="N148" s="464"/>
      <c r="O148" s="464"/>
      <c r="P148" s="468">
        <v>4</v>
      </c>
      <c r="Q148" s="468">
        <v>302.23</v>
      </c>
      <c r="R148" s="491"/>
      <c r="S148" s="469">
        <v>75.557500000000005</v>
      </c>
    </row>
    <row r="149" spans="1:19" ht="14.4" customHeight="1" x14ac:dyDescent="0.3">
      <c r="A149" s="463"/>
      <c r="B149" s="464" t="s">
        <v>1707</v>
      </c>
      <c r="C149" s="464" t="s">
        <v>1700</v>
      </c>
      <c r="D149" s="464" t="s">
        <v>1698</v>
      </c>
      <c r="E149" s="464" t="s">
        <v>1778</v>
      </c>
      <c r="F149" s="464" t="s">
        <v>1835</v>
      </c>
      <c r="G149" s="464" t="s">
        <v>1836</v>
      </c>
      <c r="H149" s="468">
        <v>13</v>
      </c>
      <c r="I149" s="468">
        <v>1516.6599999999999</v>
      </c>
      <c r="J149" s="464">
        <v>0.86666285714285707</v>
      </c>
      <c r="K149" s="464">
        <v>116.66615384615383</v>
      </c>
      <c r="L149" s="468">
        <v>15</v>
      </c>
      <c r="M149" s="468">
        <v>1750</v>
      </c>
      <c r="N149" s="464">
        <v>1</v>
      </c>
      <c r="O149" s="464">
        <v>116.66666666666667</v>
      </c>
      <c r="P149" s="468">
        <v>15</v>
      </c>
      <c r="Q149" s="468">
        <v>1750.01</v>
      </c>
      <c r="R149" s="491">
        <v>1.0000057142857144</v>
      </c>
      <c r="S149" s="469">
        <v>116.66733333333333</v>
      </c>
    </row>
    <row r="150" spans="1:19" ht="14.4" customHeight="1" x14ac:dyDescent="0.3">
      <c r="A150" s="463"/>
      <c r="B150" s="464" t="s">
        <v>1707</v>
      </c>
      <c r="C150" s="464" t="s">
        <v>1700</v>
      </c>
      <c r="D150" s="464" t="s">
        <v>1698</v>
      </c>
      <c r="E150" s="464" t="s">
        <v>1778</v>
      </c>
      <c r="F150" s="464" t="s">
        <v>1837</v>
      </c>
      <c r="G150" s="464" t="s">
        <v>1838</v>
      </c>
      <c r="H150" s="468"/>
      <c r="I150" s="468"/>
      <c r="J150" s="464"/>
      <c r="K150" s="464"/>
      <c r="L150" s="468">
        <v>17</v>
      </c>
      <c r="M150" s="468">
        <v>831.11</v>
      </c>
      <c r="N150" s="464">
        <v>1</v>
      </c>
      <c r="O150" s="464">
        <v>48.888823529411766</v>
      </c>
      <c r="P150" s="468">
        <v>20</v>
      </c>
      <c r="Q150" s="468">
        <v>977.78</v>
      </c>
      <c r="R150" s="491">
        <v>1.1764748348594047</v>
      </c>
      <c r="S150" s="469">
        <v>48.888999999999996</v>
      </c>
    </row>
    <row r="151" spans="1:19" ht="14.4" customHeight="1" x14ac:dyDescent="0.3">
      <c r="A151" s="463"/>
      <c r="B151" s="464" t="s">
        <v>1707</v>
      </c>
      <c r="C151" s="464" t="s">
        <v>1700</v>
      </c>
      <c r="D151" s="464" t="s">
        <v>1698</v>
      </c>
      <c r="E151" s="464" t="s">
        <v>1778</v>
      </c>
      <c r="F151" s="464" t="s">
        <v>1839</v>
      </c>
      <c r="G151" s="464" t="s">
        <v>1840</v>
      </c>
      <c r="H151" s="468">
        <v>3</v>
      </c>
      <c r="I151" s="468">
        <v>983.33999999999992</v>
      </c>
      <c r="J151" s="464">
        <v>1.427426729956887</v>
      </c>
      <c r="K151" s="464">
        <v>327.78</v>
      </c>
      <c r="L151" s="468">
        <v>2</v>
      </c>
      <c r="M151" s="468">
        <v>688.89</v>
      </c>
      <c r="N151" s="464">
        <v>1</v>
      </c>
      <c r="O151" s="464">
        <v>344.44499999999999</v>
      </c>
      <c r="P151" s="468"/>
      <c r="Q151" s="468"/>
      <c r="R151" s="491"/>
      <c r="S151" s="469"/>
    </row>
    <row r="152" spans="1:19" ht="14.4" customHeight="1" x14ac:dyDescent="0.3">
      <c r="A152" s="463"/>
      <c r="B152" s="464" t="s">
        <v>1707</v>
      </c>
      <c r="C152" s="464" t="s">
        <v>1700</v>
      </c>
      <c r="D152" s="464" t="s">
        <v>1698</v>
      </c>
      <c r="E152" s="464" t="s">
        <v>1778</v>
      </c>
      <c r="F152" s="464" t="s">
        <v>1841</v>
      </c>
      <c r="G152" s="464" t="s">
        <v>1842</v>
      </c>
      <c r="H152" s="468">
        <v>104</v>
      </c>
      <c r="I152" s="468">
        <v>30391.11</v>
      </c>
      <c r="J152" s="464">
        <v>1.1428571965785481</v>
      </c>
      <c r="K152" s="464">
        <v>292.22221153846152</v>
      </c>
      <c r="L152" s="468">
        <v>91</v>
      </c>
      <c r="M152" s="468">
        <v>26592.22</v>
      </c>
      <c r="N152" s="464">
        <v>1</v>
      </c>
      <c r="O152" s="464">
        <v>292.2221978021978</v>
      </c>
      <c r="P152" s="468">
        <v>66</v>
      </c>
      <c r="Q152" s="468">
        <v>19286.68</v>
      </c>
      <c r="R152" s="491">
        <v>0.72527528728327306</v>
      </c>
      <c r="S152" s="469">
        <v>292.22242424242427</v>
      </c>
    </row>
    <row r="153" spans="1:19" ht="14.4" customHeight="1" x14ac:dyDescent="0.3">
      <c r="A153" s="463"/>
      <c r="B153" s="464" t="s">
        <v>1707</v>
      </c>
      <c r="C153" s="464" t="s">
        <v>1700</v>
      </c>
      <c r="D153" s="464" t="s">
        <v>1698</v>
      </c>
      <c r="E153" s="464" t="s">
        <v>1778</v>
      </c>
      <c r="F153" s="464" t="s">
        <v>1845</v>
      </c>
      <c r="G153" s="464" t="s">
        <v>1846</v>
      </c>
      <c r="H153" s="468">
        <v>2</v>
      </c>
      <c r="I153" s="468">
        <v>233.34</v>
      </c>
      <c r="J153" s="464"/>
      <c r="K153" s="464">
        <v>116.67</v>
      </c>
      <c r="L153" s="468"/>
      <c r="M153" s="468"/>
      <c r="N153" s="464"/>
      <c r="O153" s="464"/>
      <c r="P153" s="468"/>
      <c r="Q153" s="468"/>
      <c r="R153" s="491"/>
      <c r="S153" s="469"/>
    </row>
    <row r="154" spans="1:19" ht="14.4" customHeight="1" x14ac:dyDescent="0.3">
      <c r="A154" s="463"/>
      <c r="B154" s="464" t="s">
        <v>1707</v>
      </c>
      <c r="C154" s="464" t="s">
        <v>1700</v>
      </c>
      <c r="D154" s="464" t="s">
        <v>1698</v>
      </c>
      <c r="E154" s="464" t="s">
        <v>1778</v>
      </c>
      <c r="F154" s="464" t="s">
        <v>1847</v>
      </c>
      <c r="G154" s="464" t="s">
        <v>1848</v>
      </c>
      <c r="H154" s="468">
        <v>50</v>
      </c>
      <c r="I154" s="468">
        <v>17944.46</v>
      </c>
      <c r="J154" s="464">
        <v>1.5625019591725846</v>
      </c>
      <c r="K154" s="464">
        <v>358.88919999999996</v>
      </c>
      <c r="L154" s="468">
        <v>32</v>
      </c>
      <c r="M154" s="468">
        <v>11484.44</v>
      </c>
      <c r="N154" s="464">
        <v>1</v>
      </c>
      <c r="O154" s="464">
        <v>358.88875000000002</v>
      </c>
      <c r="P154" s="468">
        <v>30</v>
      </c>
      <c r="Q154" s="468">
        <v>10766.660000000002</v>
      </c>
      <c r="R154" s="491">
        <v>0.93749978231415731</v>
      </c>
      <c r="S154" s="469">
        <v>358.88866666666672</v>
      </c>
    </row>
    <row r="155" spans="1:19" ht="14.4" customHeight="1" x14ac:dyDescent="0.3">
      <c r="A155" s="463"/>
      <c r="B155" s="464" t="s">
        <v>1707</v>
      </c>
      <c r="C155" s="464" t="s">
        <v>1701</v>
      </c>
      <c r="D155" s="464" t="s">
        <v>1698</v>
      </c>
      <c r="E155" s="464" t="s">
        <v>1708</v>
      </c>
      <c r="F155" s="464" t="s">
        <v>1861</v>
      </c>
      <c r="G155" s="464"/>
      <c r="H155" s="468">
        <v>1</v>
      </c>
      <c r="I155" s="468">
        <v>1657</v>
      </c>
      <c r="J155" s="464">
        <v>1</v>
      </c>
      <c r="K155" s="464">
        <v>1657</v>
      </c>
      <c r="L155" s="468">
        <v>1</v>
      </c>
      <c r="M155" s="468">
        <v>1657</v>
      </c>
      <c r="N155" s="464">
        <v>1</v>
      </c>
      <c r="O155" s="464">
        <v>1657</v>
      </c>
      <c r="P155" s="468">
        <v>1</v>
      </c>
      <c r="Q155" s="468">
        <v>1657</v>
      </c>
      <c r="R155" s="491">
        <v>1</v>
      </c>
      <c r="S155" s="469">
        <v>1657</v>
      </c>
    </row>
    <row r="156" spans="1:19" ht="14.4" customHeight="1" x14ac:dyDescent="0.3">
      <c r="A156" s="463"/>
      <c r="B156" s="464" t="s">
        <v>1707</v>
      </c>
      <c r="C156" s="464" t="s">
        <v>1701</v>
      </c>
      <c r="D156" s="464" t="s">
        <v>1698</v>
      </c>
      <c r="E156" s="464" t="s">
        <v>1708</v>
      </c>
      <c r="F156" s="464" t="s">
        <v>1862</v>
      </c>
      <c r="G156" s="464"/>
      <c r="H156" s="468">
        <v>1</v>
      </c>
      <c r="I156" s="468">
        <v>1179</v>
      </c>
      <c r="J156" s="464"/>
      <c r="K156" s="464">
        <v>1179</v>
      </c>
      <c r="L156" s="468"/>
      <c r="M156" s="468"/>
      <c r="N156" s="464"/>
      <c r="O156" s="464"/>
      <c r="P156" s="468">
        <v>1</v>
      </c>
      <c r="Q156" s="468">
        <v>1179</v>
      </c>
      <c r="R156" s="491"/>
      <c r="S156" s="469">
        <v>1179</v>
      </c>
    </row>
    <row r="157" spans="1:19" ht="14.4" customHeight="1" x14ac:dyDescent="0.3">
      <c r="A157" s="463"/>
      <c r="B157" s="464" t="s">
        <v>1707</v>
      </c>
      <c r="C157" s="464" t="s">
        <v>1701</v>
      </c>
      <c r="D157" s="464" t="s">
        <v>1698</v>
      </c>
      <c r="E157" s="464" t="s">
        <v>1708</v>
      </c>
      <c r="F157" s="464" t="s">
        <v>1863</v>
      </c>
      <c r="G157" s="464"/>
      <c r="H157" s="468">
        <v>1</v>
      </c>
      <c r="I157" s="468">
        <v>185</v>
      </c>
      <c r="J157" s="464"/>
      <c r="K157" s="464">
        <v>185</v>
      </c>
      <c r="L157" s="468"/>
      <c r="M157" s="468"/>
      <c r="N157" s="464"/>
      <c r="O157" s="464"/>
      <c r="P157" s="468"/>
      <c r="Q157" s="468"/>
      <c r="R157" s="491"/>
      <c r="S157" s="469"/>
    </row>
    <row r="158" spans="1:19" ht="14.4" customHeight="1" x14ac:dyDescent="0.3">
      <c r="A158" s="463"/>
      <c r="B158" s="464" t="s">
        <v>1707</v>
      </c>
      <c r="C158" s="464" t="s">
        <v>1701</v>
      </c>
      <c r="D158" s="464" t="s">
        <v>1698</v>
      </c>
      <c r="E158" s="464" t="s">
        <v>1708</v>
      </c>
      <c r="F158" s="464" t="s">
        <v>1864</v>
      </c>
      <c r="G158" s="464"/>
      <c r="H158" s="468">
        <v>1</v>
      </c>
      <c r="I158" s="468">
        <v>1281</v>
      </c>
      <c r="J158" s="464">
        <v>0.5</v>
      </c>
      <c r="K158" s="464">
        <v>1281</v>
      </c>
      <c r="L158" s="468">
        <v>2</v>
      </c>
      <c r="M158" s="468">
        <v>2562</v>
      </c>
      <c r="N158" s="464">
        <v>1</v>
      </c>
      <c r="O158" s="464">
        <v>1281</v>
      </c>
      <c r="P158" s="468">
        <v>2</v>
      </c>
      <c r="Q158" s="468">
        <v>2562</v>
      </c>
      <c r="R158" s="491">
        <v>1</v>
      </c>
      <c r="S158" s="469">
        <v>1281</v>
      </c>
    </row>
    <row r="159" spans="1:19" ht="14.4" customHeight="1" x14ac:dyDescent="0.3">
      <c r="A159" s="463"/>
      <c r="B159" s="464" t="s">
        <v>1707</v>
      </c>
      <c r="C159" s="464" t="s">
        <v>1701</v>
      </c>
      <c r="D159" s="464" t="s">
        <v>1698</v>
      </c>
      <c r="E159" s="464" t="s">
        <v>1708</v>
      </c>
      <c r="F159" s="464" t="s">
        <v>1865</v>
      </c>
      <c r="G159" s="464"/>
      <c r="H159" s="468"/>
      <c r="I159" s="468"/>
      <c r="J159" s="464"/>
      <c r="K159" s="464"/>
      <c r="L159" s="468"/>
      <c r="M159" s="468"/>
      <c r="N159" s="464"/>
      <c r="O159" s="464"/>
      <c r="P159" s="468">
        <v>1</v>
      </c>
      <c r="Q159" s="468">
        <v>1008</v>
      </c>
      <c r="R159" s="491"/>
      <c r="S159" s="469">
        <v>1008</v>
      </c>
    </row>
    <row r="160" spans="1:19" ht="14.4" customHeight="1" x14ac:dyDescent="0.3">
      <c r="A160" s="463"/>
      <c r="B160" s="464" t="s">
        <v>1707</v>
      </c>
      <c r="C160" s="464" t="s">
        <v>1701</v>
      </c>
      <c r="D160" s="464" t="s">
        <v>1698</v>
      </c>
      <c r="E160" s="464" t="s">
        <v>1708</v>
      </c>
      <c r="F160" s="464" t="s">
        <v>1714</v>
      </c>
      <c r="G160" s="464"/>
      <c r="H160" s="468"/>
      <c r="I160" s="468"/>
      <c r="J160" s="464"/>
      <c r="K160" s="464"/>
      <c r="L160" s="468"/>
      <c r="M160" s="468"/>
      <c r="N160" s="464"/>
      <c r="O160" s="464"/>
      <c r="P160" s="468">
        <v>1</v>
      </c>
      <c r="Q160" s="468">
        <v>219</v>
      </c>
      <c r="R160" s="491"/>
      <c r="S160" s="469">
        <v>219</v>
      </c>
    </row>
    <row r="161" spans="1:19" ht="14.4" customHeight="1" x14ac:dyDescent="0.3">
      <c r="A161" s="463"/>
      <c r="B161" s="464" t="s">
        <v>1707</v>
      </c>
      <c r="C161" s="464" t="s">
        <v>1701</v>
      </c>
      <c r="D161" s="464" t="s">
        <v>1698</v>
      </c>
      <c r="E161" s="464" t="s">
        <v>1708</v>
      </c>
      <c r="F161" s="464" t="s">
        <v>1738</v>
      </c>
      <c r="G161" s="464"/>
      <c r="H161" s="468"/>
      <c r="I161" s="468"/>
      <c r="J161" s="464"/>
      <c r="K161" s="464"/>
      <c r="L161" s="468"/>
      <c r="M161" s="468"/>
      <c r="N161" s="464"/>
      <c r="O161" s="464"/>
      <c r="P161" s="468">
        <v>1</v>
      </c>
      <c r="Q161" s="468">
        <v>2000</v>
      </c>
      <c r="R161" s="491"/>
      <c r="S161" s="469">
        <v>2000</v>
      </c>
    </row>
    <row r="162" spans="1:19" ht="14.4" customHeight="1" x14ac:dyDescent="0.3">
      <c r="A162" s="463"/>
      <c r="B162" s="464" t="s">
        <v>1707</v>
      </c>
      <c r="C162" s="464" t="s">
        <v>1701</v>
      </c>
      <c r="D162" s="464" t="s">
        <v>1698</v>
      </c>
      <c r="E162" s="464" t="s">
        <v>1708</v>
      </c>
      <c r="F162" s="464" t="s">
        <v>1748</v>
      </c>
      <c r="G162" s="464"/>
      <c r="H162" s="468">
        <v>1</v>
      </c>
      <c r="I162" s="468">
        <v>225</v>
      </c>
      <c r="J162" s="464"/>
      <c r="K162" s="464">
        <v>225</v>
      </c>
      <c r="L162" s="468"/>
      <c r="M162" s="468"/>
      <c r="N162" s="464"/>
      <c r="O162" s="464"/>
      <c r="P162" s="468"/>
      <c r="Q162" s="468"/>
      <c r="R162" s="491"/>
      <c r="S162" s="469"/>
    </row>
    <row r="163" spans="1:19" ht="14.4" customHeight="1" x14ac:dyDescent="0.3">
      <c r="A163" s="463"/>
      <c r="B163" s="464" t="s">
        <v>1707</v>
      </c>
      <c r="C163" s="464" t="s">
        <v>1701</v>
      </c>
      <c r="D163" s="464" t="s">
        <v>1698</v>
      </c>
      <c r="E163" s="464" t="s">
        <v>1708</v>
      </c>
      <c r="F163" s="464" t="s">
        <v>1866</v>
      </c>
      <c r="G163" s="464"/>
      <c r="H163" s="468">
        <v>1</v>
      </c>
      <c r="I163" s="468">
        <v>258</v>
      </c>
      <c r="J163" s="464"/>
      <c r="K163" s="464">
        <v>258</v>
      </c>
      <c r="L163" s="468"/>
      <c r="M163" s="468"/>
      <c r="N163" s="464"/>
      <c r="O163" s="464"/>
      <c r="P163" s="468"/>
      <c r="Q163" s="468"/>
      <c r="R163" s="491"/>
      <c r="S163" s="469"/>
    </row>
    <row r="164" spans="1:19" ht="14.4" customHeight="1" x14ac:dyDescent="0.3">
      <c r="A164" s="463"/>
      <c r="B164" s="464" t="s">
        <v>1707</v>
      </c>
      <c r="C164" s="464" t="s">
        <v>1701</v>
      </c>
      <c r="D164" s="464" t="s">
        <v>1698</v>
      </c>
      <c r="E164" s="464" t="s">
        <v>1708</v>
      </c>
      <c r="F164" s="464" t="s">
        <v>1771</v>
      </c>
      <c r="G164" s="464"/>
      <c r="H164" s="468"/>
      <c r="I164" s="468"/>
      <c r="J164" s="464"/>
      <c r="K164" s="464"/>
      <c r="L164" s="468">
        <v>2</v>
      </c>
      <c r="M164" s="468">
        <v>1490</v>
      </c>
      <c r="N164" s="464">
        <v>1</v>
      </c>
      <c r="O164" s="464">
        <v>745</v>
      </c>
      <c r="P164" s="468"/>
      <c r="Q164" s="468"/>
      <c r="R164" s="491"/>
      <c r="S164" s="469"/>
    </row>
    <row r="165" spans="1:19" ht="14.4" customHeight="1" x14ac:dyDescent="0.3">
      <c r="A165" s="463"/>
      <c r="B165" s="464" t="s">
        <v>1707</v>
      </c>
      <c r="C165" s="464" t="s">
        <v>1701</v>
      </c>
      <c r="D165" s="464" t="s">
        <v>1698</v>
      </c>
      <c r="E165" s="464" t="s">
        <v>1708</v>
      </c>
      <c r="F165" s="464" t="s">
        <v>1867</v>
      </c>
      <c r="G165" s="464"/>
      <c r="H165" s="468"/>
      <c r="I165" s="468"/>
      <c r="J165" s="464"/>
      <c r="K165" s="464"/>
      <c r="L165" s="468"/>
      <c r="M165" s="468"/>
      <c r="N165" s="464"/>
      <c r="O165" s="464"/>
      <c r="P165" s="468">
        <v>1</v>
      </c>
      <c r="Q165" s="468">
        <v>2931</v>
      </c>
      <c r="R165" s="491"/>
      <c r="S165" s="469">
        <v>2931</v>
      </c>
    </row>
    <row r="166" spans="1:19" ht="14.4" customHeight="1" x14ac:dyDescent="0.3">
      <c r="A166" s="463"/>
      <c r="B166" s="464" t="s">
        <v>1707</v>
      </c>
      <c r="C166" s="464" t="s">
        <v>1701</v>
      </c>
      <c r="D166" s="464" t="s">
        <v>1698</v>
      </c>
      <c r="E166" s="464" t="s">
        <v>1778</v>
      </c>
      <c r="F166" s="464" t="s">
        <v>1779</v>
      </c>
      <c r="G166" s="464" t="s">
        <v>1780</v>
      </c>
      <c r="H166" s="468">
        <v>95</v>
      </c>
      <c r="I166" s="468">
        <v>42011.12</v>
      </c>
      <c r="J166" s="464">
        <v>1.0643511165508142</v>
      </c>
      <c r="K166" s="464">
        <v>442.22231578947373</v>
      </c>
      <c r="L166" s="468">
        <v>83</v>
      </c>
      <c r="M166" s="468">
        <v>39471.11</v>
      </c>
      <c r="N166" s="464">
        <v>1</v>
      </c>
      <c r="O166" s="464">
        <v>475.55554216867472</v>
      </c>
      <c r="P166" s="468">
        <v>56</v>
      </c>
      <c r="Q166" s="468">
        <v>28497.779999999995</v>
      </c>
      <c r="R166" s="491">
        <v>0.72199084342953601</v>
      </c>
      <c r="S166" s="469">
        <v>508.88892857142849</v>
      </c>
    </row>
    <row r="167" spans="1:19" ht="14.4" customHeight="1" x14ac:dyDescent="0.3">
      <c r="A167" s="463"/>
      <c r="B167" s="464" t="s">
        <v>1707</v>
      </c>
      <c r="C167" s="464" t="s">
        <v>1701</v>
      </c>
      <c r="D167" s="464" t="s">
        <v>1698</v>
      </c>
      <c r="E167" s="464" t="s">
        <v>1778</v>
      </c>
      <c r="F167" s="464" t="s">
        <v>1779</v>
      </c>
      <c r="G167" s="464" t="s">
        <v>1781</v>
      </c>
      <c r="H167" s="468">
        <v>25</v>
      </c>
      <c r="I167" s="468">
        <v>11055.560000000001</v>
      </c>
      <c r="J167" s="464">
        <v>1.22355977542092</v>
      </c>
      <c r="K167" s="464">
        <v>442.22240000000005</v>
      </c>
      <c r="L167" s="468">
        <v>19</v>
      </c>
      <c r="M167" s="468">
        <v>9035.57</v>
      </c>
      <c r="N167" s="464">
        <v>1</v>
      </c>
      <c r="O167" s="464">
        <v>475.55631578947367</v>
      </c>
      <c r="P167" s="468">
        <v>16</v>
      </c>
      <c r="Q167" s="468">
        <v>8142.2199999999993</v>
      </c>
      <c r="R167" s="491">
        <v>0.90112964649712191</v>
      </c>
      <c r="S167" s="469">
        <v>508.88874999999996</v>
      </c>
    </row>
    <row r="168" spans="1:19" ht="14.4" customHeight="1" x14ac:dyDescent="0.3">
      <c r="A168" s="463"/>
      <c r="B168" s="464" t="s">
        <v>1707</v>
      </c>
      <c r="C168" s="464" t="s">
        <v>1701</v>
      </c>
      <c r="D168" s="464" t="s">
        <v>1698</v>
      </c>
      <c r="E168" s="464" t="s">
        <v>1778</v>
      </c>
      <c r="F168" s="464" t="s">
        <v>1782</v>
      </c>
      <c r="G168" s="464" t="s">
        <v>1783</v>
      </c>
      <c r="H168" s="468">
        <v>162</v>
      </c>
      <c r="I168" s="468">
        <v>73800</v>
      </c>
      <c r="J168" s="464">
        <v>0.6377952817149537</v>
      </c>
      <c r="K168" s="464">
        <v>455.55555555555554</v>
      </c>
      <c r="L168" s="468">
        <v>254</v>
      </c>
      <c r="M168" s="468">
        <v>115711.11</v>
      </c>
      <c r="N168" s="464">
        <v>1</v>
      </c>
      <c r="O168" s="464">
        <v>455.55555118110237</v>
      </c>
      <c r="P168" s="468">
        <v>118</v>
      </c>
      <c r="Q168" s="468">
        <v>59000</v>
      </c>
      <c r="R168" s="491">
        <v>0.5098905368723885</v>
      </c>
      <c r="S168" s="469">
        <v>500</v>
      </c>
    </row>
    <row r="169" spans="1:19" ht="14.4" customHeight="1" x14ac:dyDescent="0.3">
      <c r="A169" s="463"/>
      <c r="B169" s="464" t="s">
        <v>1707</v>
      </c>
      <c r="C169" s="464" t="s">
        <v>1701</v>
      </c>
      <c r="D169" s="464" t="s">
        <v>1698</v>
      </c>
      <c r="E169" s="464" t="s">
        <v>1778</v>
      </c>
      <c r="F169" s="464" t="s">
        <v>1849</v>
      </c>
      <c r="G169" s="464" t="s">
        <v>1850</v>
      </c>
      <c r="H169" s="468">
        <v>732</v>
      </c>
      <c r="I169" s="468">
        <v>77266.67</v>
      </c>
      <c r="J169" s="464">
        <v>0.84526545071699688</v>
      </c>
      <c r="K169" s="464">
        <v>105.55556010928962</v>
      </c>
      <c r="L169" s="468">
        <v>866</v>
      </c>
      <c r="M169" s="468">
        <v>91411.13</v>
      </c>
      <c r="N169" s="464">
        <v>1</v>
      </c>
      <c r="O169" s="464">
        <v>105.55557736720554</v>
      </c>
      <c r="P169" s="468">
        <v>870</v>
      </c>
      <c r="Q169" s="468">
        <v>91833.33</v>
      </c>
      <c r="R169" s="491">
        <v>1.0046186935879691</v>
      </c>
      <c r="S169" s="469">
        <v>105.55555172413793</v>
      </c>
    </row>
    <row r="170" spans="1:19" ht="14.4" customHeight="1" x14ac:dyDescent="0.3">
      <c r="A170" s="463"/>
      <c r="B170" s="464" t="s">
        <v>1707</v>
      </c>
      <c r="C170" s="464" t="s">
        <v>1701</v>
      </c>
      <c r="D170" s="464" t="s">
        <v>1698</v>
      </c>
      <c r="E170" s="464" t="s">
        <v>1778</v>
      </c>
      <c r="F170" s="464" t="s">
        <v>1784</v>
      </c>
      <c r="G170" s="464" t="s">
        <v>1785</v>
      </c>
      <c r="H170" s="468">
        <v>323</v>
      </c>
      <c r="I170" s="468">
        <v>25122.22</v>
      </c>
      <c r="J170" s="464">
        <v>0.85676391487411252</v>
      </c>
      <c r="K170" s="464">
        <v>77.777770897832823</v>
      </c>
      <c r="L170" s="468">
        <v>377</v>
      </c>
      <c r="M170" s="468">
        <v>29322.22</v>
      </c>
      <c r="N170" s="464">
        <v>1</v>
      </c>
      <c r="O170" s="464">
        <v>77.777771883289134</v>
      </c>
      <c r="P170" s="468">
        <v>552</v>
      </c>
      <c r="Q170" s="468">
        <v>42933.32</v>
      </c>
      <c r="R170" s="491">
        <v>1.4641906376802301</v>
      </c>
      <c r="S170" s="469">
        <v>77.777753623188403</v>
      </c>
    </row>
    <row r="171" spans="1:19" ht="14.4" customHeight="1" x14ac:dyDescent="0.3">
      <c r="A171" s="463"/>
      <c r="B171" s="464" t="s">
        <v>1707</v>
      </c>
      <c r="C171" s="464" t="s">
        <v>1701</v>
      </c>
      <c r="D171" s="464" t="s">
        <v>1698</v>
      </c>
      <c r="E171" s="464" t="s">
        <v>1778</v>
      </c>
      <c r="F171" s="464" t="s">
        <v>1790</v>
      </c>
      <c r="G171" s="464" t="s">
        <v>1791</v>
      </c>
      <c r="H171" s="468">
        <v>420</v>
      </c>
      <c r="I171" s="468">
        <v>46666.67</v>
      </c>
      <c r="J171" s="464">
        <v>1.0075566745191311</v>
      </c>
      <c r="K171" s="464">
        <v>111.11111904761904</v>
      </c>
      <c r="L171" s="468">
        <v>397</v>
      </c>
      <c r="M171" s="468">
        <v>46316.67</v>
      </c>
      <c r="N171" s="464">
        <v>1</v>
      </c>
      <c r="O171" s="464">
        <v>116.66667506297229</v>
      </c>
      <c r="P171" s="468">
        <v>420</v>
      </c>
      <c r="Q171" s="468">
        <v>49000</v>
      </c>
      <c r="R171" s="491">
        <v>1.0579344326783424</v>
      </c>
      <c r="S171" s="469">
        <v>116.66666666666667</v>
      </c>
    </row>
    <row r="172" spans="1:19" ht="14.4" customHeight="1" x14ac:dyDescent="0.3">
      <c r="A172" s="463"/>
      <c r="B172" s="464" t="s">
        <v>1707</v>
      </c>
      <c r="C172" s="464" t="s">
        <v>1701</v>
      </c>
      <c r="D172" s="464" t="s">
        <v>1698</v>
      </c>
      <c r="E172" s="464" t="s">
        <v>1778</v>
      </c>
      <c r="F172" s="464" t="s">
        <v>1851</v>
      </c>
      <c r="G172" s="464" t="s">
        <v>1852</v>
      </c>
      <c r="H172" s="468">
        <v>90</v>
      </c>
      <c r="I172" s="468">
        <v>31500</v>
      </c>
      <c r="J172" s="464">
        <v>0.93103457448616489</v>
      </c>
      <c r="K172" s="464">
        <v>350</v>
      </c>
      <c r="L172" s="468">
        <v>87</v>
      </c>
      <c r="M172" s="468">
        <v>33833.33</v>
      </c>
      <c r="N172" s="464">
        <v>1</v>
      </c>
      <c r="O172" s="464">
        <v>388.88885057471265</v>
      </c>
      <c r="P172" s="468">
        <v>110</v>
      </c>
      <c r="Q172" s="468">
        <v>42777.79</v>
      </c>
      <c r="R172" s="491">
        <v>1.264368301908207</v>
      </c>
      <c r="S172" s="469">
        <v>388.88900000000001</v>
      </c>
    </row>
    <row r="173" spans="1:19" ht="14.4" customHeight="1" x14ac:dyDescent="0.3">
      <c r="A173" s="463"/>
      <c r="B173" s="464" t="s">
        <v>1707</v>
      </c>
      <c r="C173" s="464" t="s">
        <v>1701</v>
      </c>
      <c r="D173" s="464" t="s">
        <v>1698</v>
      </c>
      <c r="E173" s="464" t="s">
        <v>1778</v>
      </c>
      <c r="F173" s="464" t="s">
        <v>1792</v>
      </c>
      <c r="G173" s="464" t="s">
        <v>1793</v>
      </c>
      <c r="H173" s="468">
        <v>695</v>
      </c>
      <c r="I173" s="468">
        <v>186877.78</v>
      </c>
      <c r="J173" s="464">
        <v>0.50439346828609988</v>
      </c>
      <c r="K173" s="464">
        <v>268.88889208633094</v>
      </c>
      <c r="L173" s="468">
        <v>1235</v>
      </c>
      <c r="M173" s="468">
        <v>370500</v>
      </c>
      <c r="N173" s="464">
        <v>1</v>
      </c>
      <c r="O173" s="464">
        <v>300</v>
      </c>
      <c r="P173" s="468">
        <v>1053</v>
      </c>
      <c r="Q173" s="468">
        <v>315900</v>
      </c>
      <c r="R173" s="491">
        <v>0.85263157894736841</v>
      </c>
      <c r="S173" s="469">
        <v>300</v>
      </c>
    </row>
    <row r="174" spans="1:19" ht="14.4" customHeight="1" x14ac:dyDescent="0.3">
      <c r="A174" s="463"/>
      <c r="B174" s="464" t="s">
        <v>1707</v>
      </c>
      <c r="C174" s="464" t="s">
        <v>1701</v>
      </c>
      <c r="D174" s="464" t="s">
        <v>1698</v>
      </c>
      <c r="E174" s="464" t="s">
        <v>1778</v>
      </c>
      <c r="F174" s="464" t="s">
        <v>1794</v>
      </c>
      <c r="G174" s="464" t="s">
        <v>1795</v>
      </c>
      <c r="H174" s="468">
        <v>43</v>
      </c>
      <c r="I174" s="468">
        <v>12661.110000000002</v>
      </c>
      <c r="J174" s="464">
        <v>1.5357131160962834</v>
      </c>
      <c r="K174" s="464">
        <v>294.44441860465122</v>
      </c>
      <c r="L174" s="468">
        <v>28</v>
      </c>
      <c r="M174" s="468">
        <v>8244.4499999999989</v>
      </c>
      <c r="N174" s="464">
        <v>1</v>
      </c>
      <c r="O174" s="464">
        <v>294.44464285714281</v>
      </c>
      <c r="P174" s="468">
        <v>16</v>
      </c>
      <c r="Q174" s="468">
        <v>4711.1100000000006</v>
      </c>
      <c r="R174" s="491">
        <v>0.57142805159834809</v>
      </c>
      <c r="S174" s="469">
        <v>294.44437500000004</v>
      </c>
    </row>
    <row r="175" spans="1:19" ht="14.4" customHeight="1" x14ac:dyDescent="0.3">
      <c r="A175" s="463"/>
      <c r="B175" s="464" t="s">
        <v>1707</v>
      </c>
      <c r="C175" s="464" t="s">
        <v>1701</v>
      </c>
      <c r="D175" s="464" t="s">
        <v>1698</v>
      </c>
      <c r="E175" s="464" t="s">
        <v>1778</v>
      </c>
      <c r="F175" s="464" t="s">
        <v>1868</v>
      </c>
      <c r="G175" s="464" t="s">
        <v>1869</v>
      </c>
      <c r="H175" s="468"/>
      <c r="I175" s="468"/>
      <c r="J175" s="464"/>
      <c r="K175" s="464"/>
      <c r="L175" s="468"/>
      <c r="M175" s="468"/>
      <c r="N175" s="464"/>
      <c r="O175" s="464"/>
      <c r="P175" s="468">
        <v>1</v>
      </c>
      <c r="Q175" s="468">
        <v>93.33</v>
      </c>
      <c r="R175" s="491"/>
      <c r="S175" s="469">
        <v>93.33</v>
      </c>
    </row>
    <row r="176" spans="1:19" ht="14.4" customHeight="1" x14ac:dyDescent="0.3">
      <c r="A176" s="463"/>
      <c r="B176" s="464" t="s">
        <v>1707</v>
      </c>
      <c r="C176" s="464" t="s">
        <v>1701</v>
      </c>
      <c r="D176" s="464" t="s">
        <v>1698</v>
      </c>
      <c r="E176" s="464" t="s">
        <v>1778</v>
      </c>
      <c r="F176" s="464" t="s">
        <v>1796</v>
      </c>
      <c r="G176" s="464" t="s">
        <v>1797</v>
      </c>
      <c r="H176" s="468"/>
      <c r="I176" s="468"/>
      <c r="J176" s="464"/>
      <c r="K176" s="464"/>
      <c r="L176" s="468">
        <v>18</v>
      </c>
      <c r="M176" s="468">
        <v>600</v>
      </c>
      <c r="N176" s="464">
        <v>1</v>
      </c>
      <c r="O176" s="464">
        <v>33.333333333333336</v>
      </c>
      <c r="P176" s="468">
        <v>13</v>
      </c>
      <c r="Q176" s="468">
        <v>433.34</v>
      </c>
      <c r="R176" s="491">
        <v>0.72223333333333328</v>
      </c>
      <c r="S176" s="469">
        <v>33.333846153846153</v>
      </c>
    </row>
    <row r="177" spans="1:19" ht="14.4" customHeight="1" x14ac:dyDescent="0.3">
      <c r="A177" s="463"/>
      <c r="B177" s="464" t="s">
        <v>1707</v>
      </c>
      <c r="C177" s="464" t="s">
        <v>1701</v>
      </c>
      <c r="D177" s="464" t="s">
        <v>1698</v>
      </c>
      <c r="E177" s="464" t="s">
        <v>1778</v>
      </c>
      <c r="F177" s="464" t="s">
        <v>1798</v>
      </c>
      <c r="G177" s="464" t="s">
        <v>1783</v>
      </c>
      <c r="H177" s="468">
        <v>1142</v>
      </c>
      <c r="I177" s="468">
        <v>426346.66000000003</v>
      </c>
      <c r="J177" s="464">
        <v>0.86253775667982402</v>
      </c>
      <c r="K177" s="464">
        <v>373.33332749562175</v>
      </c>
      <c r="L177" s="468">
        <v>1324</v>
      </c>
      <c r="M177" s="468">
        <v>494293.33000000007</v>
      </c>
      <c r="N177" s="464">
        <v>1</v>
      </c>
      <c r="O177" s="464">
        <v>373.33333081571004</v>
      </c>
      <c r="P177" s="468">
        <v>1316</v>
      </c>
      <c r="Q177" s="468">
        <v>549795.54999999993</v>
      </c>
      <c r="R177" s="491">
        <v>1.112285998275558</v>
      </c>
      <c r="S177" s="469">
        <v>417.77777355623095</v>
      </c>
    </row>
    <row r="178" spans="1:19" ht="14.4" customHeight="1" x14ac:dyDescent="0.3">
      <c r="A178" s="463"/>
      <c r="B178" s="464" t="s">
        <v>1707</v>
      </c>
      <c r="C178" s="464" t="s">
        <v>1701</v>
      </c>
      <c r="D178" s="464" t="s">
        <v>1698</v>
      </c>
      <c r="E178" s="464" t="s">
        <v>1778</v>
      </c>
      <c r="F178" s="464" t="s">
        <v>1799</v>
      </c>
      <c r="G178" s="464" t="s">
        <v>1800</v>
      </c>
      <c r="H178" s="468">
        <v>68</v>
      </c>
      <c r="I178" s="468">
        <v>12693.33</v>
      </c>
      <c r="J178" s="464">
        <v>0.70736801629473178</v>
      </c>
      <c r="K178" s="464">
        <v>186.66661764705881</v>
      </c>
      <c r="L178" s="468">
        <v>85</v>
      </c>
      <c r="M178" s="468">
        <v>17944.45</v>
      </c>
      <c r="N178" s="464">
        <v>1</v>
      </c>
      <c r="O178" s="464">
        <v>211.11117647058825</v>
      </c>
      <c r="P178" s="468">
        <v>89</v>
      </c>
      <c r="Q178" s="468">
        <v>18788.89</v>
      </c>
      <c r="R178" s="491">
        <v>1.047058561282179</v>
      </c>
      <c r="S178" s="469">
        <v>211.1111235955056</v>
      </c>
    </row>
    <row r="179" spans="1:19" ht="14.4" customHeight="1" x14ac:dyDescent="0.3">
      <c r="A179" s="463"/>
      <c r="B179" s="464" t="s">
        <v>1707</v>
      </c>
      <c r="C179" s="464" t="s">
        <v>1701</v>
      </c>
      <c r="D179" s="464" t="s">
        <v>1698</v>
      </c>
      <c r="E179" s="464" t="s">
        <v>1778</v>
      </c>
      <c r="F179" s="464" t="s">
        <v>1801</v>
      </c>
      <c r="G179" s="464" t="s">
        <v>1802</v>
      </c>
      <c r="H179" s="468">
        <v>60</v>
      </c>
      <c r="I179" s="468">
        <v>35000.009999999995</v>
      </c>
      <c r="J179" s="464">
        <v>2.0000017142866939</v>
      </c>
      <c r="K179" s="464">
        <v>583.33349999999996</v>
      </c>
      <c r="L179" s="468">
        <v>30</v>
      </c>
      <c r="M179" s="468">
        <v>17499.989999999998</v>
      </c>
      <c r="N179" s="464">
        <v>1</v>
      </c>
      <c r="O179" s="464">
        <v>583.33299999999997</v>
      </c>
      <c r="P179" s="468">
        <v>44</v>
      </c>
      <c r="Q179" s="468">
        <v>25666.67</v>
      </c>
      <c r="R179" s="491">
        <v>1.466667695238683</v>
      </c>
      <c r="S179" s="469">
        <v>583.33340909090907</v>
      </c>
    </row>
    <row r="180" spans="1:19" ht="14.4" customHeight="1" x14ac:dyDescent="0.3">
      <c r="A180" s="463"/>
      <c r="B180" s="464" t="s">
        <v>1707</v>
      </c>
      <c r="C180" s="464" t="s">
        <v>1701</v>
      </c>
      <c r="D180" s="464" t="s">
        <v>1698</v>
      </c>
      <c r="E180" s="464" t="s">
        <v>1778</v>
      </c>
      <c r="F180" s="464" t="s">
        <v>1803</v>
      </c>
      <c r="G180" s="464" t="s">
        <v>1804</v>
      </c>
      <c r="H180" s="468">
        <v>20</v>
      </c>
      <c r="I180" s="468">
        <v>9333.34</v>
      </c>
      <c r="J180" s="464">
        <v>0.52631626434516243</v>
      </c>
      <c r="K180" s="464">
        <v>466.66700000000003</v>
      </c>
      <c r="L180" s="468">
        <v>38</v>
      </c>
      <c r="M180" s="468">
        <v>17733.330000000002</v>
      </c>
      <c r="N180" s="464">
        <v>1</v>
      </c>
      <c r="O180" s="464">
        <v>466.66657894736846</v>
      </c>
      <c r="P180" s="468">
        <v>23</v>
      </c>
      <c r="Q180" s="468">
        <v>10733.34</v>
      </c>
      <c r="R180" s="491">
        <v>0.60526364760594875</v>
      </c>
      <c r="S180" s="469">
        <v>466.66695652173911</v>
      </c>
    </row>
    <row r="181" spans="1:19" ht="14.4" customHeight="1" x14ac:dyDescent="0.3">
      <c r="A181" s="463"/>
      <c r="B181" s="464" t="s">
        <v>1707</v>
      </c>
      <c r="C181" s="464" t="s">
        <v>1701</v>
      </c>
      <c r="D181" s="464" t="s">
        <v>1698</v>
      </c>
      <c r="E181" s="464" t="s">
        <v>1778</v>
      </c>
      <c r="F181" s="464" t="s">
        <v>1870</v>
      </c>
      <c r="G181" s="464" t="s">
        <v>1804</v>
      </c>
      <c r="H181" s="468">
        <v>8</v>
      </c>
      <c r="I181" s="468">
        <v>8000</v>
      </c>
      <c r="J181" s="464">
        <v>1.3333333333333333</v>
      </c>
      <c r="K181" s="464">
        <v>1000</v>
      </c>
      <c r="L181" s="468">
        <v>6</v>
      </c>
      <c r="M181" s="468">
        <v>6000</v>
      </c>
      <c r="N181" s="464">
        <v>1</v>
      </c>
      <c r="O181" s="464">
        <v>1000</v>
      </c>
      <c r="P181" s="468">
        <v>7</v>
      </c>
      <c r="Q181" s="468">
        <v>7000</v>
      </c>
      <c r="R181" s="491">
        <v>1.1666666666666667</v>
      </c>
      <c r="S181" s="469">
        <v>1000</v>
      </c>
    </row>
    <row r="182" spans="1:19" ht="14.4" customHeight="1" x14ac:dyDescent="0.3">
      <c r="A182" s="463"/>
      <c r="B182" s="464" t="s">
        <v>1707</v>
      </c>
      <c r="C182" s="464" t="s">
        <v>1701</v>
      </c>
      <c r="D182" s="464" t="s">
        <v>1698</v>
      </c>
      <c r="E182" s="464" t="s">
        <v>1778</v>
      </c>
      <c r="F182" s="464" t="s">
        <v>1805</v>
      </c>
      <c r="G182" s="464" t="s">
        <v>1806</v>
      </c>
      <c r="H182" s="468">
        <v>189</v>
      </c>
      <c r="I182" s="468">
        <v>9450</v>
      </c>
      <c r="J182" s="464">
        <v>0.89573459715639814</v>
      </c>
      <c r="K182" s="464">
        <v>50</v>
      </c>
      <c r="L182" s="468">
        <v>211</v>
      </c>
      <c r="M182" s="468">
        <v>10550</v>
      </c>
      <c r="N182" s="464">
        <v>1</v>
      </c>
      <c r="O182" s="464">
        <v>50</v>
      </c>
      <c r="P182" s="468">
        <v>247</v>
      </c>
      <c r="Q182" s="468">
        <v>12350</v>
      </c>
      <c r="R182" s="491">
        <v>1.1706161137440758</v>
      </c>
      <c r="S182" s="469">
        <v>50</v>
      </c>
    </row>
    <row r="183" spans="1:19" ht="14.4" customHeight="1" x14ac:dyDescent="0.3">
      <c r="A183" s="463"/>
      <c r="B183" s="464" t="s">
        <v>1707</v>
      </c>
      <c r="C183" s="464" t="s">
        <v>1701</v>
      </c>
      <c r="D183" s="464" t="s">
        <v>1698</v>
      </c>
      <c r="E183" s="464" t="s">
        <v>1778</v>
      </c>
      <c r="F183" s="464" t="s">
        <v>1853</v>
      </c>
      <c r="G183" s="464" t="s">
        <v>1854</v>
      </c>
      <c r="H183" s="468">
        <v>1</v>
      </c>
      <c r="I183" s="468">
        <v>0</v>
      </c>
      <c r="J183" s="464"/>
      <c r="K183" s="464">
        <v>0</v>
      </c>
      <c r="L183" s="468"/>
      <c r="M183" s="468"/>
      <c r="N183" s="464"/>
      <c r="O183" s="464"/>
      <c r="P183" s="468"/>
      <c r="Q183" s="468"/>
      <c r="R183" s="491"/>
      <c r="S183" s="469"/>
    </row>
    <row r="184" spans="1:19" ht="14.4" customHeight="1" x14ac:dyDescent="0.3">
      <c r="A184" s="463"/>
      <c r="B184" s="464" t="s">
        <v>1707</v>
      </c>
      <c r="C184" s="464" t="s">
        <v>1701</v>
      </c>
      <c r="D184" s="464" t="s">
        <v>1698</v>
      </c>
      <c r="E184" s="464" t="s">
        <v>1778</v>
      </c>
      <c r="F184" s="464" t="s">
        <v>1811</v>
      </c>
      <c r="G184" s="464" t="s">
        <v>1812</v>
      </c>
      <c r="H184" s="468">
        <v>11</v>
      </c>
      <c r="I184" s="468">
        <v>0</v>
      </c>
      <c r="J184" s="464"/>
      <c r="K184" s="464">
        <v>0</v>
      </c>
      <c r="L184" s="468">
        <v>4</v>
      </c>
      <c r="M184" s="468">
        <v>0</v>
      </c>
      <c r="N184" s="464"/>
      <c r="O184" s="464">
        <v>0</v>
      </c>
      <c r="P184" s="468">
        <v>6</v>
      </c>
      <c r="Q184" s="468">
        <v>0</v>
      </c>
      <c r="R184" s="491"/>
      <c r="S184" s="469">
        <v>0</v>
      </c>
    </row>
    <row r="185" spans="1:19" ht="14.4" customHeight="1" x14ac:dyDescent="0.3">
      <c r="A185" s="463"/>
      <c r="B185" s="464" t="s">
        <v>1707</v>
      </c>
      <c r="C185" s="464" t="s">
        <v>1701</v>
      </c>
      <c r="D185" s="464" t="s">
        <v>1698</v>
      </c>
      <c r="E185" s="464" t="s">
        <v>1778</v>
      </c>
      <c r="F185" s="464" t="s">
        <v>1813</v>
      </c>
      <c r="G185" s="464" t="s">
        <v>1814</v>
      </c>
      <c r="H185" s="468">
        <v>290</v>
      </c>
      <c r="I185" s="468">
        <v>88611.12</v>
      </c>
      <c r="J185" s="464">
        <v>1.0283688577033321</v>
      </c>
      <c r="K185" s="464">
        <v>305.55558620689652</v>
      </c>
      <c r="L185" s="468">
        <v>282</v>
      </c>
      <c r="M185" s="468">
        <v>86166.670000000013</v>
      </c>
      <c r="N185" s="464">
        <v>1</v>
      </c>
      <c r="O185" s="464">
        <v>305.5555673758866</v>
      </c>
      <c r="P185" s="468">
        <v>567</v>
      </c>
      <c r="Q185" s="468">
        <v>173250.01</v>
      </c>
      <c r="R185" s="491">
        <v>2.0106383361455187</v>
      </c>
      <c r="S185" s="469">
        <v>305.55557319223988</v>
      </c>
    </row>
    <row r="186" spans="1:19" ht="14.4" customHeight="1" x14ac:dyDescent="0.3">
      <c r="A186" s="463"/>
      <c r="B186" s="464" t="s">
        <v>1707</v>
      </c>
      <c r="C186" s="464" t="s">
        <v>1701</v>
      </c>
      <c r="D186" s="464" t="s">
        <v>1698</v>
      </c>
      <c r="E186" s="464" t="s">
        <v>1778</v>
      </c>
      <c r="F186" s="464" t="s">
        <v>1815</v>
      </c>
      <c r="G186" s="464" t="s">
        <v>1816</v>
      </c>
      <c r="H186" s="468">
        <v>222</v>
      </c>
      <c r="I186" s="468">
        <v>3800</v>
      </c>
      <c r="J186" s="464">
        <v>0.76</v>
      </c>
      <c r="K186" s="464">
        <v>17.117117117117118</v>
      </c>
      <c r="L186" s="468">
        <v>150</v>
      </c>
      <c r="M186" s="468">
        <v>5000</v>
      </c>
      <c r="N186" s="464">
        <v>1</v>
      </c>
      <c r="O186" s="464">
        <v>33.333333333333336</v>
      </c>
      <c r="P186" s="468">
        <v>132</v>
      </c>
      <c r="Q186" s="468">
        <v>4400</v>
      </c>
      <c r="R186" s="491">
        <v>0.88</v>
      </c>
      <c r="S186" s="469">
        <v>33.333333333333336</v>
      </c>
    </row>
    <row r="187" spans="1:19" ht="14.4" customHeight="1" x14ac:dyDescent="0.3">
      <c r="A187" s="463"/>
      <c r="B187" s="464" t="s">
        <v>1707</v>
      </c>
      <c r="C187" s="464" t="s">
        <v>1701</v>
      </c>
      <c r="D187" s="464" t="s">
        <v>1698</v>
      </c>
      <c r="E187" s="464" t="s">
        <v>1778</v>
      </c>
      <c r="F187" s="464" t="s">
        <v>1817</v>
      </c>
      <c r="G187" s="464" t="s">
        <v>1818</v>
      </c>
      <c r="H187" s="468">
        <v>1178</v>
      </c>
      <c r="I187" s="468">
        <v>536644.45000000007</v>
      </c>
      <c r="J187" s="464">
        <v>0.96954731762335478</v>
      </c>
      <c r="K187" s="464">
        <v>455.55556027164693</v>
      </c>
      <c r="L187" s="468">
        <v>1215</v>
      </c>
      <c r="M187" s="468">
        <v>553500.01</v>
      </c>
      <c r="N187" s="464">
        <v>1</v>
      </c>
      <c r="O187" s="464">
        <v>455.55556378600824</v>
      </c>
      <c r="P187" s="468">
        <v>1424</v>
      </c>
      <c r="Q187" s="468">
        <v>648711.11999999988</v>
      </c>
      <c r="R187" s="491">
        <v>1.1720164557901269</v>
      </c>
      <c r="S187" s="469">
        <v>455.55556179775272</v>
      </c>
    </row>
    <row r="188" spans="1:19" ht="14.4" customHeight="1" x14ac:dyDescent="0.3">
      <c r="A188" s="463"/>
      <c r="B188" s="464" t="s">
        <v>1707</v>
      </c>
      <c r="C188" s="464" t="s">
        <v>1701</v>
      </c>
      <c r="D188" s="464" t="s">
        <v>1698</v>
      </c>
      <c r="E188" s="464" t="s">
        <v>1778</v>
      </c>
      <c r="F188" s="464" t="s">
        <v>1819</v>
      </c>
      <c r="G188" s="464" t="s">
        <v>1820</v>
      </c>
      <c r="H188" s="468">
        <v>406</v>
      </c>
      <c r="I188" s="468">
        <v>31577.769999999997</v>
      </c>
      <c r="J188" s="464">
        <v>1.0099495693178808</v>
      </c>
      <c r="K188" s="464">
        <v>77.777758620689653</v>
      </c>
      <c r="L188" s="468">
        <v>402</v>
      </c>
      <c r="M188" s="468">
        <v>31266.68</v>
      </c>
      <c r="N188" s="464">
        <v>1</v>
      </c>
      <c r="O188" s="464">
        <v>77.777810945273629</v>
      </c>
      <c r="P188" s="468">
        <v>707</v>
      </c>
      <c r="Q188" s="468">
        <v>54988.89</v>
      </c>
      <c r="R188" s="491">
        <v>1.7587057532171628</v>
      </c>
      <c r="S188" s="469">
        <v>77.777779349363513</v>
      </c>
    </row>
    <row r="189" spans="1:19" ht="14.4" customHeight="1" x14ac:dyDescent="0.3">
      <c r="A189" s="463"/>
      <c r="B189" s="464" t="s">
        <v>1707</v>
      </c>
      <c r="C189" s="464" t="s">
        <v>1701</v>
      </c>
      <c r="D189" s="464" t="s">
        <v>1698</v>
      </c>
      <c r="E189" s="464" t="s">
        <v>1778</v>
      </c>
      <c r="F189" s="464" t="s">
        <v>1871</v>
      </c>
      <c r="G189" s="464" t="s">
        <v>1872</v>
      </c>
      <c r="H189" s="468">
        <v>29</v>
      </c>
      <c r="I189" s="468">
        <v>20300</v>
      </c>
      <c r="J189" s="464">
        <v>0.72499999999999998</v>
      </c>
      <c r="K189" s="464">
        <v>700</v>
      </c>
      <c r="L189" s="468">
        <v>40</v>
      </c>
      <c r="M189" s="468">
        <v>28000</v>
      </c>
      <c r="N189" s="464">
        <v>1</v>
      </c>
      <c r="O189" s="464">
        <v>700</v>
      </c>
      <c r="P189" s="468">
        <v>53</v>
      </c>
      <c r="Q189" s="468">
        <v>37100</v>
      </c>
      <c r="R189" s="491">
        <v>1.325</v>
      </c>
      <c r="S189" s="469">
        <v>700</v>
      </c>
    </row>
    <row r="190" spans="1:19" ht="14.4" customHeight="1" x14ac:dyDescent="0.3">
      <c r="A190" s="463"/>
      <c r="B190" s="464" t="s">
        <v>1707</v>
      </c>
      <c r="C190" s="464" t="s">
        <v>1701</v>
      </c>
      <c r="D190" s="464" t="s">
        <v>1698</v>
      </c>
      <c r="E190" s="464" t="s">
        <v>1778</v>
      </c>
      <c r="F190" s="464" t="s">
        <v>1823</v>
      </c>
      <c r="G190" s="464" t="s">
        <v>1824</v>
      </c>
      <c r="H190" s="468">
        <v>1</v>
      </c>
      <c r="I190" s="468">
        <v>270</v>
      </c>
      <c r="J190" s="464">
        <v>1</v>
      </c>
      <c r="K190" s="464">
        <v>270</v>
      </c>
      <c r="L190" s="468">
        <v>1</v>
      </c>
      <c r="M190" s="468">
        <v>270</v>
      </c>
      <c r="N190" s="464">
        <v>1</v>
      </c>
      <c r="O190" s="464">
        <v>270</v>
      </c>
      <c r="P190" s="468"/>
      <c r="Q190" s="468"/>
      <c r="R190" s="491"/>
      <c r="S190" s="469"/>
    </row>
    <row r="191" spans="1:19" ht="14.4" customHeight="1" x14ac:dyDescent="0.3">
      <c r="A191" s="463"/>
      <c r="B191" s="464" t="s">
        <v>1707</v>
      </c>
      <c r="C191" s="464" t="s">
        <v>1701</v>
      </c>
      <c r="D191" s="464" t="s">
        <v>1698</v>
      </c>
      <c r="E191" s="464" t="s">
        <v>1778</v>
      </c>
      <c r="F191" s="464" t="s">
        <v>1825</v>
      </c>
      <c r="G191" s="464" t="s">
        <v>1826</v>
      </c>
      <c r="H191" s="468">
        <v>751</v>
      </c>
      <c r="I191" s="468">
        <v>66755.56</v>
      </c>
      <c r="J191" s="464">
        <v>0.91085498622574501</v>
      </c>
      <c r="K191" s="464">
        <v>88.8888948069241</v>
      </c>
      <c r="L191" s="468">
        <v>776</v>
      </c>
      <c r="M191" s="468">
        <v>73288.899999999994</v>
      </c>
      <c r="N191" s="464">
        <v>1</v>
      </c>
      <c r="O191" s="464">
        <v>94.444458762886597</v>
      </c>
      <c r="P191" s="468">
        <v>959</v>
      </c>
      <c r="Q191" s="468">
        <v>90572.23</v>
      </c>
      <c r="R191" s="491">
        <v>1.2358246610332533</v>
      </c>
      <c r="S191" s="469">
        <v>94.444452554744515</v>
      </c>
    </row>
    <row r="192" spans="1:19" ht="14.4" customHeight="1" x14ac:dyDescent="0.3">
      <c r="A192" s="463"/>
      <c r="B192" s="464" t="s">
        <v>1707</v>
      </c>
      <c r="C192" s="464" t="s">
        <v>1701</v>
      </c>
      <c r="D192" s="464" t="s">
        <v>1698</v>
      </c>
      <c r="E192" s="464" t="s">
        <v>1778</v>
      </c>
      <c r="F192" s="464" t="s">
        <v>1827</v>
      </c>
      <c r="G192" s="464" t="s">
        <v>1828</v>
      </c>
      <c r="H192" s="468"/>
      <c r="I192" s="468"/>
      <c r="J192" s="464"/>
      <c r="K192" s="464"/>
      <c r="L192" s="468">
        <v>2</v>
      </c>
      <c r="M192" s="468">
        <v>86.67</v>
      </c>
      <c r="N192" s="464">
        <v>1</v>
      </c>
      <c r="O192" s="464">
        <v>43.335000000000001</v>
      </c>
      <c r="P192" s="468"/>
      <c r="Q192" s="468"/>
      <c r="R192" s="491"/>
      <c r="S192" s="469"/>
    </row>
    <row r="193" spans="1:19" ht="14.4" customHeight="1" x14ac:dyDescent="0.3">
      <c r="A193" s="463"/>
      <c r="B193" s="464" t="s">
        <v>1707</v>
      </c>
      <c r="C193" s="464" t="s">
        <v>1701</v>
      </c>
      <c r="D193" s="464" t="s">
        <v>1698</v>
      </c>
      <c r="E193" s="464" t="s">
        <v>1778</v>
      </c>
      <c r="F193" s="464" t="s">
        <v>1829</v>
      </c>
      <c r="G193" s="464" t="s">
        <v>1830</v>
      </c>
      <c r="H193" s="468">
        <v>770</v>
      </c>
      <c r="I193" s="468">
        <v>74433.33</v>
      </c>
      <c r="J193" s="464">
        <v>0.96009954250588325</v>
      </c>
      <c r="K193" s="464">
        <v>96.666662337662345</v>
      </c>
      <c r="L193" s="468">
        <v>802</v>
      </c>
      <c r="M193" s="468">
        <v>77526.679999999993</v>
      </c>
      <c r="N193" s="464">
        <v>1</v>
      </c>
      <c r="O193" s="464">
        <v>96.666683291770568</v>
      </c>
      <c r="P193" s="468">
        <v>812</v>
      </c>
      <c r="Q193" s="468">
        <v>78493.320000000007</v>
      </c>
      <c r="R193" s="491">
        <v>1.0124684818181304</v>
      </c>
      <c r="S193" s="469">
        <v>96.666650246305423</v>
      </c>
    </row>
    <row r="194" spans="1:19" ht="14.4" customHeight="1" x14ac:dyDescent="0.3">
      <c r="A194" s="463"/>
      <c r="B194" s="464" t="s">
        <v>1707</v>
      </c>
      <c r="C194" s="464" t="s">
        <v>1701</v>
      </c>
      <c r="D194" s="464" t="s">
        <v>1698</v>
      </c>
      <c r="E194" s="464" t="s">
        <v>1778</v>
      </c>
      <c r="F194" s="464" t="s">
        <v>1833</v>
      </c>
      <c r="G194" s="464" t="s">
        <v>1834</v>
      </c>
      <c r="H194" s="468">
        <v>788</v>
      </c>
      <c r="I194" s="468">
        <v>110320</v>
      </c>
      <c r="J194" s="464">
        <v>0.47727272039004498</v>
      </c>
      <c r="K194" s="464">
        <v>140</v>
      </c>
      <c r="L194" s="468">
        <v>1182</v>
      </c>
      <c r="M194" s="468">
        <v>231146.67</v>
      </c>
      <c r="N194" s="464">
        <v>1</v>
      </c>
      <c r="O194" s="464">
        <v>195.55555837563452</v>
      </c>
      <c r="P194" s="468">
        <v>892</v>
      </c>
      <c r="Q194" s="468">
        <v>174435.56</v>
      </c>
      <c r="R194" s="491">
        <v>0.75465313863271311</v>
      </c>
      <c r="S194" s="469">
        <v>195.55556053811659</v>
      </c>
    </row>
    <row r="195" spans="1:19" ht="14.4" customHeight="1" x14ac:dyDescent="0.3">
      <c r="A195" s="463"/>
      <c r="B195" s="464" t="s">
        <v>1707</v>
      </c>
      <c r="C195" s="464" t="s">
        <v>1701</v>
      </c>
      <c r="D195" s="464" t="s">
        <v>1698</v>
      </c>
      <c r="E195" s="464" t="s">
        <v>1778</v>
      </c>
      <c r="F195" s="464" t="s">
        <v>1859</v>
      </c>
      <c r="G195" s="464" t="s">
        <v>1860</v>
      </c>
      <c r="H195" s="468">
        <v>987</v>
      </c>
      <c r="I195" s="468">
        <v>74573.34</v>
      </c>
      <c r="J195" s="464">
        <v>0.81502895480087056</v>
      </c>
      <c r="K195" s="464">
        <v>75.555562310030396</v>
      </c>
      <c r="L195" s="468">
        <v>1211</v>
      </c>
      <c r="M195" s="468">
        <v>91497.78</v>
      </c>
      <c r="N195" s="464">
        <v>1</v>
      </c>
      <c r="O195" s="464">
        <v>75.555557390586287</v>
      </c>
      <c r="P195" s="468">
        <v>1271</v>
      </c>
      <c r="Q195" s="468">
        <v>96031.11</v>
      </c>
      <c r="R195" s="491">
        <v>1.0495457922585663</v>
      </c>
      <c r="S195" s="469">
        <v>75.555554681353271</v>
      </c>
    </row>
    <row r="196" spans="1:19" ht="14.4" customHeight="1" x14ac:dyDescent="0.3">
      <c r="A196" s="463"/>
      <c r="B196" s="464" t="s">
        <v>1707</v>
      </c>
      <c r="C196" s="464" t="s">
        <v>1701</v>
      </c>
      <c r="D196" s="464" t="s">
        <v>1698</v>
      </c>
      <c r="E196" s="464" t="s">
        <v>1778</v>
      </c>
      <c r="F196" s="464" t="s">
        <v>1873</v>
      </c>
      <c r="G196" s="464" t="s">
        <v>1874</v>
      </c>
      <c r="H196" s="468">
        <v>76</v>
      </c>
      <c r="I196" s="468">
        <v>97533.33</v>
      </c>
      <c r="J196" s="464">
        <v>1.101449237718803</v>
      </c>
      <c r="K196" s="464">
        <v>1283.3332894736843</v>
      </c>
      <c r="L196" s="468">
        <v>69</v>
      </c>
      <c r="M196" s="468">
        <v>88550</v>
      </c>
      <c r="N196" s="464">
        <v>1</v>
      </c>
      <c r="O196" s="464">
        <v>1283.3333333333333</v>
      </c>
      <c r="P196" s="468">
        <v>99</v>
      </c>
      <c r="Q196" s="468">
        <v>127050.01</v>
      </c>
      <c r="R196" s="491">
        <v>1.4347827216261999</v>
      </c>
      <c r="S196" s="469">
        <v>1283.3334343434342</v>
      </c>
    </row>
    <row r="197" spans="1:19" ht="14.4" customHeight="1" x14ac:dyDescent="0.3">
      <c r="A197" s="463"/>
      <c r="B197" s="464" t="s">
        <v>1707</v>
      </c>
      <c r="C197" s="464" t="s">
        <v>1701</v>
      </c>
      <c r="D197" s="464" t="s">
        <v>1698</v>
      </c>
      <c r="E197" s="464" t="s">
        <v>1778</v>
      </c>
      <c r="F197" s="464" t="s">
        <v>1875</v>
      </c>
      <c r="G197" s="464" t="s">
        <v>1876</v>
      </c>
      <c r="H197" s="468"/>
      <c r="I197" s="468"/>
      <c r="J197" s="464"/>
      <c r="K197" s="464"/>
      <c r="L197" s="468">
        <v>3</v>
      </c>
      <c r="M197" s="468">
        <v>1400.01</v>
      </c>
      <c r="N197" s="464">
        <v>1</v>
      </c>
      <c r="O197" s="464">
        <v>466.67</v>
      </c>
      <c r="P197" s="468">
        <v>4</v>
      </c>
      <c r="Q197" s="468">
        <v>1866.66</v>
      </c>
      <c r="R197" s="491">
        <v>1.3333190477210877</v>
      </c>
      <c r="S197" s="469">
        <v>466.66500000000002</v>
      </c>
    </row>
    <row r="198" spans="1:19" ht="14.4" customHeight="1" x14ac:dyDescent="0.3">
      <c r="A198" s="463"/>
      <c r="B198" s="464" t="s">
        <v>1707</v>
      </c>
      <c r="C198" s="464" t="s">
        <v>1701</v>
      </c>
      <c r="D198" s="464" t="s">
        <v>1698</v>
      </c>
      <c r="E198" s="464" t="s">
        <v>1778</v>
      </c>
      <c r="F198" s="464" t="s">
        <v>1835</v>
      </c>
      <c r="G198" s="464" t="s">
        <v>1836</v>
      </c>
      <c r="H198" s="468">
        <v>2</v>
      </c>
      <c r="I198" s="468">
        <v>233.34</v>
      </c>
      <c r="J198" s="464">
        <v>0.50001071420918419</v>
      </c>
      <c r="K198" s="464">
        <v>116.67</v>
      </c>
      <c r="L198" s="468">
        <v>4</v>
      </c>
      <c r="M198" s="468">
        <v>466.67</v>
      </c>
      <c r="N198" s="464">
        <v>1</v>
      </c>
      <c r="O198" s="464">
        <v>116.6675</v>
      </c>
      <c r="P198" s="468">
        <v>4</v>
      </c>
      <c r="Q198" s="468">
        <v>466.67</v>
      </c>
      <c r="R198" s="491">
        <v>1</v>
      </c>
      <c r="S198" s="469">
        <v>116.6675</v>
      </c>
    </row>
    <row r="199" spans="1:19" ht="14.4" customHeight="1" x14ac:dyDescent="0.3">
      <c r="A199" s="463"/>
      <c r="B199" s="464" t="s">
        <v>1707</v>
      </c>
      <c r="C199" s="464" t="s">
        <v>1701</v>
      </c>
      <c r="D199" s="464" t="s">
        <v>1698</v>
      </c>
      <c r="E199" s="464" t="s">
        <v>1778</v>
      </c>
      <c r="F199" s="464" t="s">
        <v>1877</v>
      </c>
      <c r="G199" s="464" t="s">
        <v>1878</v>
      </c>
      <c r="H199" s="468"/>
      <c r="I199" s="468"/>
      <c r="J199" s="464"/>
      <c r="K199" s="464"/>
      <c r="L199" s="468">
        <v>1</v>
      </c>
      <c r="M199" s="468">
        <v>466.67</v>
      </c>
      <c r="N199" s="464">
        <v>1</v>
      </c>
      <c r="O199" s="464">
        <v>466.67</v>
      </c>
      <c r="P199" s="468">
        <v>2</v>
      </c>
      <c r="Q199" s="468">
        <v>933.34</v>
      </c>
      <c r="R199" s="491">
        <v>2</v>
      </c>
      <c r="S199" s="469">
        <v>466.67</v>
      </c>
    </row>
    <row r="200" spans="1:19" ht="14.4" customHeight="1" x14ac:dyDescent="0.3">
      <c r="A200" s="463"/>
      <c r="B200" s="464" t="s">
        <v>1707</v>
      </c>
      <c r="C200" s="464" t="s">
        <v>1701</v>
      </c>
      <c r="D200" s="464" t="s">
        <v>1698</v>
      </c>
      <c r="E200" s="464" t="s">
        <v>1778</v>
      </c>
      <c r="F200" s="464" t="s">
        <v>1839</v>
      </c>
      <c r="G200" s="464" t="s">
        <v>1840</v>
      </c>
      <c r="H200" s="468">
        <v>2</v>
      </c>
      <c r="I200" s="468">
        <v>655.56</v>
      </c>
      <c r="J200" s="464">
        <v>0.95163163395656714</v>
      </c>
      <c r="K200" s="464">
        <v>327.78</v>
      </c>
      <c r="L200" s="468">
        <v>2</v>
      </c>
      <c r="M200" s="468">
        <v>688.88</v>
      </c>
      <c r="N200" s="464">
        <v>1</v>
      </c>
      <c r="O200" s="464">
        <v>344.44</v>
      </c>
      <c r="P200" s="468">
        <v>4</v>
      </c>
      <c r="Q200" s="468">
        <v>1377.78</v>
      </c>
      <c r="R200" s="491">
        <v>2.0000290326326793</v>
      </c>
      <c r="S200" s="469">
        <v>344.44499999999999</v>
      </c>
    </row>
    <row r="201" spans="1:19" ht="14.4" customHeight="1" x14ac:dyDescent="0.3">
      <c r="A201" s="463"/>
      <c r="B201" s="464" t="s">
        <v>1707</v>
      </c>
      <c r="C201" s="464" t="s">
        <v>1701</v>
      </c>
      <c r="D201" s="464" t="s">
        <v>1698</v>
      </c>
      <c r="E201" s="464" t="s">
        <v>1778</v>
      </c>
      <c r="F201" s="464" t="s">
        <v>1879</v>
      </c>
      <c r="G201" s="464" t="s">
        <v>1880</v>
      </c>
      <c r="H201" s="468"/>
      <c r="I201" s="468"/>
      <c r="J201" s="464"/>
      <c r="K201" s="464"/>
      <c r="L201" s="468">
        <v>1</v>
      </c>
      <c r="M201" s="468">
        <v>466.67</v>
      </c>
      <c r="N201" s="464">
        <v>1</v>
      </c>
      <c r="O201" s="464">
        <v>466.67</v>
      </c>
      <c r="P201" s="468"/>
      <c r="Q201" s="468"/>
      <c r="R201" s="491"/>
      <c r="S201" s="469"/>
    </row>
    <row r="202" spans="1:19" ht="14.4" customHeight="1" x14ac:dyDescent="0.3">
      <c r="A202" s="463"/>
      <c r="B202" s="464" t="s">
        <v>1707</v>
      </c>
      <c r="C202" s="464" t="s">
        <v>1701</v>
      </c>
      <c r="D202" s="464" t="s">
        <v>1698</v>
      </c>
      <c r="E202" s="464" t="s">
        <v>1778</v>
      </c>
      <c r="F202" s="464" t="s">
        <v>1841</v>
      </c>
      <c r="G202" s="464" t="s">
        <v>1842</v>
      </c>
      <c r="H202" s="468">
        <v>7</v>
      </c>
      <c r="I202" s="468">
        <v>2045.5500000000002</v>
      </c>
      <c r="J202" s="464">
        <v>0.77777566539923959</v>
      </c>
      <c r="K202" s="464">
        <v>292.22142857142859</v>
      </c>
      <c r="L202" s="468">
        <v>9</v>
      </c>
      <c r="M202" s="468">
        <v>2630</v>
      </c>
      <c r="N202" s="464">
        <v>1</v>
      </c>
      <c r="O202" s="464">
        <v>292.22222222222223</v>
      </c>
      <c r="P202" s="468">
        <v>12</v>
      </c>
      <c r="Q202" s="468">
        <v>3506.6600000000003</v>
      </c>
      <c r="R202" s="491">
        <v>1.3333307984790876</v>
      </c>
      <c r="S202" s="469">
        <v>292.22166666666669</v>
      </c>
    </row>
    <row r="203" spans="1:19" ht="14.4" customHeight="1" x14ac:dyDescent="0.3">
      <c r="A203" s="463"/>
      <c r="B203" s="464" t="s">
        <v>1707</v>
      </c>
      <c r="C203" s="464" t="s">
        <v>1701</v>
      </c>
      <c r="D203" s="464" t="s">
        <v>1698</v>
      </c>
      <c r="E203" s="464" t="s">
        <v>1778</v>
      </c>
      <c r="F203" s="464" t="s">
        <v>1845</v>
      </c>
      <c r="G203" s="464" t="s">
        <v>1846</v>
      </c>
      <c r="H203" s="468">
        <v>20</v>
      </c>
      <c r="I203" s="468">
        <v>2333.33</v>
      </c>
      <c r="J203" s="464">
        <v>0.42553078962821927</v>
      </c>
      <c r="K203" s="464">
        <v>116.6665</v>
      </c>
      <c r="L203" s="468">
        <v>47</v>
      </c>
      <c r="M203" s="468">
        <v>5483.34</v>
      </c>
      <c r="N203" s="464">
        <v>1</v>
      </c>
      <c r="O203" s="464">
        <v>116.6668085106383</v>
      </c>
      <c r="P203" s="468">
        <v>28</v>
      </c>
      <c r="Q203" s="468">
        <v>3266.66</v>
      </c>
      <c r="R203" s="491">
        <v>0.59574274073830913</v>
      </c>
      <c r="S203" s="469">
        <v>116.66642857142857</v>
      </c>
    </row>
    <row r="204" spans="1:19" ht="14.4" customHeight="1" x14ac:dyDescent="0.3">
      <c r="A204" s="463"/>
      <c r="B204" s="464" t="s">
        <v>1707</v>
      </c>
      <c r="C204" s="464" t="s">
        <v>1701</v>
      </c>
      <c r="D204" s="464" t="s">
        <v>1698</v>
      </c>
      <c r="E204" s="464" t="s">
        <v>1778</v>
      </c>
      <c r="F204" s="464" t="s">
        <v>1881</v>
      </c>
      <c r="G204" s="464" t="s">
        <v>1882</v>
      </c>
      <c r="H204" s="468">
        <v>0</v>
      </c>
      <c r="I204" s="468">
        <v>0</v>
      </c>
      <c r="J204" s="464"/>
      <c r="K204" s="464"/>
      <c r="L204" s="468"/>
      <c r="M204" s="468"/>
      <c r="N204" s="464"/>
      <c r="O204" s="464"/>
      <c r="P204" s="468"/>
      <c r="Q204" s="468"/>
      <c r="R204" s="491"/>
      <c r="S204" s="469"/>
    </row>
    <row r="205" spans="1:19" ht="14.4" customHeight="1" x14ac:dyDescent="0.3">
      <c r="A205" s="463"/>
      <c r="B205" s="464" t="s">
        <v>1707</v>
      </c>
      <c r="C205" s="464" t="s">
        <v>1701</v>
      </c>
      <c r="D205" s="464" t="s">
        <v>1698</v>
      </c>
      <c r="E205" s="464" t="s">
        <v>1778</v>
      </c>
      <c r="F205" s="464" t="s">
        <v>1847</v>
      </c>
      <c r="G205" s="464" t="s">
        <v>1848</v>
      </c>
      <c r="H205" s="468">
        <v>1</v>
      </c>
      <c r="I205" s="468">
        <v>358.89</v>
      </c>
      <c r="J205" s="464">
        <v>0.25</v>
      </c>
      <c r="K205" s="464">
        <v>358.89</v>
      </c>
      <c r="L205" s="468">
        <v>4</v>
      </c>
      <c r="M205" s="468">
        <v>1435.56</v>
      </c>
      <c r="N205" s="464">
        <v>1</v>
      </c>
      <c r="O205" s="464">
        <v>358.89</v>
      </c>
      <c r="P205" s="468">
        <v>5</v>
      </c>
      <c r="Q205" s="468">
        <v>1794.45</v>
      </c>
      <c r="R205" s="491">
        <v>1.25</v>
      </c>
      <c r="S205" s="469">
        <v>358.89</v>
      </c>
    </row>
    <row r="206" spans="1:19" ht="14.4" customHeight="1" x14ac:dyDescent="0.3">
      <c r="A206" s="463"/>
      <c r="B206" s="464" t="s">
        <v>1707</v>
      </c>
      <c r="C206" s="464" t="s">
        <v>1702</v>
      </c>
      <c r="D206" s="464" t="s">
        <v>1698</v>
      </c>
      <c r="E206" s="464" t="s">
        <v>1778</v>
      </c>
      <c r="F206" s="464" t="s">
        <v>1779</v>
      </c>
      <c r="G206" s="464" t="s">
        <v>1780</v>
      </c>
      <c r="H206" s="468">
        <v>1</v>
      </c>
      <c r="I206" s="468">
        <v>442.22</v>
      </c>
      <c r="J206" s="464"/>
      <c r="K206" s="464">
        <v>442.22</v>
      </c>
      <c r="L206" s="468"/>
      <c r="M206" s="468"/>
      <c r="N206" s="464"/>
      <c r="O206" s="464"/>
      <c r="P206" s="468"/>
      <c r="Q206" s="468"/>
      <c r="R206" s="491"/>
      <c r="S206" s="469"/>
    </row>
    <row r="207" spans="1:19" ht="14.4" customHeight="1" x14ac:dyDescent="0.3">
      <c r="A207" s="463"/>
      <c r="B207" s="464" t="s">
        <v>1707</v>
      </c>
      <c r="C207" s="464" t="s">
        <v>1702</v>
      </c>
      <c r="D207" s="464" t="s">
        <v>1698</v>
      </c>
      <c r="E207" s="464" t="s">
        <v>1778</v>
      </c>
      <c r="F207" s="464" t="s">
        <v>1849</v>
      </c>
      <c r="G207" s="464" t="s">
        <v>1850</v>
      </c>
      <c r="H207" s="468"/>
      <c r="I207" s="468"/>
      <c r="J207" s="464"/>
      <c r="K207" s="464"/>
      <c r="L207" s="468"/>
      <c r="M207" s="468"/>
      <c r="N207" s="464"/>
      <c r="O207" s="464"/>
      <c r="P207" s="468">
        <v>2</v>
      </c>
      <c r="Q207" s="468">
        <v>211.11</v>
      </c>
      <c r="R207" s="491"/>
      <c r="S207" s="469">
        <v>105.55500000000001</v>
      </c>
    </row>
    <row r="208" spans="1:19" ht="14.4" customHeight="1" x14ac:dyDescent="0.3">
      <c r="A208" s="463"/>
      <c r="B208" s="464" t="s">
        <v>1707</v>
      </c>
      <c r="C208" s="464" t="s">
        <v>1702</v>
      </c>
      <c r="D208" s="464" t="s">
        <v>1698</v>
      </c>
      <c r="E208" s="464" t="s">
        <v>1778</v>
      </c>
      <c r="F208" s="464" t="s">
        <v>1784</v>
      </c>
      <c r="G208" s="464" t="s">
        <v>1785</v>
      </c>
      <c r="H208" s="468">
        <v>186</v>
      </c>
      <c r="I208" s="468">
        <v>14466.650000000001</v>
      </c>
      <c r="J208" s="464">
        <v>0.51955255699162917</v>
      </c>
      <c r="K208" s="464">
        <v>77.777688172043014</v>
      </c>
      <c r="L208" s="468">
        <v>358</v>
      </c>
      <c r="M208" s="468">
        <v>27844.440000000002</v>
      </c>
      <c r="N208" s="464">
        <v>1</v>
      </c>
      <c r="O208" s="464">
        <v>77.777765363128495</v>
      </c>
      <c r="P208" s="468">
        <v>637</v>
      </c>
      <c r="Q208" s="468">
        <v>49544.430000000008</v>
      </c>
      <c r="R208" s="491">
        <v>1.7793293741946328</v>
      </c>
      <c r="S208" s="469">
        <v>77.777755102040828</v>
      </c>
    </row>
    <row r="209" spans="1:19" ht="14.4" customHeight="1" x14ac:dyDescent="0.3">
      <c r="A209" s="463"/>
      <c r="B209" s="464" t="s">
        <v>1707</v>
      </c>
      <c r="C209" s="464" t="s">
        <v>1702</v>
      </c>
      <c r="D209" s="464" t="s">
        <v>1698</v>
      </c>
      <c r="E209" s="464" t="s">
        <v>1778</v>
      </c>
      <c r="F209" s="464" t="s">
        <v>1786</v>
      </c>
      <c r="G209" s="464" t="s">
        <v>1787</v>
      </c>
      <c r="H209" s="468">
        <v>6</v>
      </c>
      <c r="I209" s="468">
        <v>1500</v>
      </c>
      <c r="J209" s="464">
        <v>0.75</v>
      </c>
      <c r="K209" s="464">
        <v>250</v>
      </c>
      <c r="L209" s="468">
        <v>8</v>
      </c>
      <c r="M209" s="468">
        <v>2000</v>
      </c>
      <c r="N209" s="464">
        <v>1</v>
      </c>
      <c r="O209" s="464">
        <v>250</v>
      </c>
      <c r="P209" s="468">
        <v>15</v>
      </c>
      <c r="Q209" s="468">
        <v>3750</v>
      </c>
      <c r="R209" s="491">
        <v>1.875</v>
      </c>
      <c r="S209" s="469">
        <v>250</v>
      </c>
    </row>
    <row r="210" spans="1:19" ht="14.4" customHeight="1" x14ac:dyDescent="0.3">
      <c r="A210" s="463"/>
      <c r="B210" s="464" t="s">
        <v>1707</v>
      </c>
      <c r="C210" s="464" t="s">
        <v>1702</v>
      </c>
      <c r="D210" s="464" t="s">
        <v>1698</v>
      </c>
      <c r="E210" s="464" t="s">
        <v>1778</v>
      </c>
      <c r="F210" s="464" t="s">
        <v>1788</v>
      </c>
      <c r="G210" s="464" t="s">
        <v>1789</v>
      </c>
      <c r="H210" s="468"/>
      <c r="I210" s="468"/>
      <c r="J210" s="464"/>
      <c r="K210" s="464"/>
      <c r="L210" s="468">
        <v>3</v>
      </c>
      <c r="M210" s="468">
        <v>900</v>
      </c>
      <c r="N210" s="464">
        <v>1</v>
      </c>
      <c r="O210" s="464">
        <v>300</v>
      </c>
      <c r="P210" s="468"/>
      <c r="Q210" s="468"/>
      <c r="R210" s="491"/>
      <c r="S210" s="469"/>
    </row>
    <row r="211" spans="1:19" ht="14.4" customHeight="1" x14ac:dyDescent="0.3">
      <c r="A211" s="463"/>
      <c r="B211" s="464" t="s">
        <v>1707</v>
      </c>
      <c r="C211" s="464" t="s">
        <v>1702</v>
      </c>
      <c r="D211" s="464" t="s">
        <v>1698</v>
      </c>
      <c r="E211" s="464" t="s">
        <v>1778</v>
      </c>
      <c r="F211" s="464" t="s">
        <v>1790</v>
      </c>
      <c r="G211" s="464" t="s">
        <v>1791</v>
      </c>
      <c r="H211" s="468">
        <v>243</v>
      </c>
      <c r="I211" s="468">
        <v>26999.999999999996</v>
      </c>
      <c r="J211" s="464">
        <v>0.73938833962680595</v>
      </c>
      <c r="K211" s="464">
        <v>111.1111111111111</v>
      </c>
      <c r="L211" s="468">
        <v>313</v>
      </c>
      <c r="M211" s="468">
        <v>36516.67</v>
      </c>
      <c r="N211" s="464">
        <v>1</v>
      </c>
      <c r="O211" s="464">
        <v>116.66667731629393</v>
      </c>
      <c r="P211" s="468">
        <v>458</v>
      </c>
      <c r="Q211" s="468">
        <v>53433.320000000007</v>
      </c>
      <c r="R211" s="491">
        <v>1.4632582872425117</v>
      </c>
      <c r="S211" s="469">
        <v>116.66663755458517</v>
      </c>
    </row>
    <row r="212" spans="1:19" ht="14.4" customHeight="1" x14ac:dyDescent="0.3">
      <c r="A212" s="463"/>
      <c r="B212" s="464" t="s">
        <v>1707</v>
      </c>
      <c r="C212" s="464" t="s">
        <v>1702</v>
      </c>
      <c r="D212" s="464" t="s">
        <v>1698</v>
      </c>
      <c r="E212" s="464" t="s">
        <v>1778</v>
      </c>
      <c r="F212" s="464" t="s">
        <v>1792</v>
      </c>
      <c r="G212" s="464" t="s">
        <v>1793</v>
      </c>
      <c r="H212" s="468">
        <v>21</v>
      </c>
      <c r="I212" s="468">
        <v>5646.67</v>
      </c>
      <c r="J212" s="464">
        <v>0.50870900900900906</v>
      </c>
      <c r="K212" s="464">
        <v>268.88904761904763</v>
      </c>
      <c r="L212" s="468">
        <v>37</v>
      </c>
      <c r="M212" s="468">
        <v>11100</v>
      </c>
      <c r="N212" s="464">
        <v>1</v>
      </c>
      <c r="O212" s="464">
        <v>300</v>
      </c>
      <c r="P212" s="468">
        <v>52</v>
      </c>
      <c r="Q212" s="468">
        <v>15600</v>
      </c>
      <c r="R212" s="491">
        <v>1.4054054054054055</v>
      </c>
      <c r="S212" s="469">
        <v>300</v>
      </c>
    </row>
    <row r="213" spans="1:19" ht="14.4" customHeight="1" x14ac:dyDescent="0.3">
      <c r="A213" s="463"/>
      <c r="B213" s="464" t="s">
        <v>1707</v>
      </c>
      <c r="C213" s="464" t="s">
        <v>1702</v>
      </c>
      <c r="D213" s="464" t="s">
        <v>1698</v>
      </c>
      <c r="E213" s="464" t="s">
        <v>1778</v>
      </c>
      <c r="F213" s="464" t="s">
        <v>1794</v>
      </c>
      <c r="G213" s="464" t="s">
        <v>1795</v>
      </c>
      <c r="H213" s="468">
        <v>10</v>
      </c>
      <c r="I213" s="468">
        <v>2944.44</v>
      </c>
      <c r="J213" s="464">
        <v>0.55555576519955696</v>
      </c>
      <c r="K213" s="464">
        <v>294.44400000000002</v>
      </c>
      <c r="L213" s="468">
        <v>18</v>
      </c>
      <c r="M213" s="468">
        <v>5299.99</v>
      </c>
      <c r="N213" s="464">
        <v>1</v>
      </c>
      <c r="O213" s="464">
        <v>294.44388888888886</v>
      </c>
      <c r="P213" s="468">
        <v>3</v>
      </c>
      <c r="Q213" s="468">
        <v>883.33</v>
      </c>
      <c r="R213" s="491">
        <v>0.16666635220066453</v>
      </c>
      <c r="S213" s="469">
        <v>294.44333333333333</v>
      </c>
    </row>
    <row r="214" spans="1:19" ht="14.4" customHeight="1" x14ac:dyDescent="0.3">
      <c r="A214" s="463"/>
      <c r="B214" s="464" t="s">
        <v>1707</v>
      </c>
      <c r="C214" s="464" t="s">
        <v>1702</v>
      </c>
      <c r="D214" s="464" t="s">
        <v>1698</v>
      </c>
      <c r="E214" s="464" t="s">
        <v>1778</v>
      </c>
      <c r="F214" s="464" t="s">
        <v>1883</v>
      </c>
      <c r="G214" s="464" t="s">
        <v>1884</v>
      </c>
      <c r="H214" s="468">
        <v>3026</v>
      </c>
      <c r="I214" s="468">
        <v>2353555.5500000003</v>
      </c>
      <c r="J214" s="464">
        <v>1.8725247612979121</v>
      </c>
      <c r="K214" s="464">
        <v>777.77777594183749</v>
      </c>
      <c r="L214" s="468">
        <v>1616</v>
      </c>
      <c r="M214" s="468">
        <v>1256888.8800000001</v>
      </c>
      <c r="N214" s="464">
        <v>1</v>
      </c>
      <c r="O214" s="464">
        <v>777.77777227722777</v>
      </c>
      <c r="P214" s="468">
        <v>1315</v>
      </c>
      <c r="Q214" s="468">
        <v>1022777.78</v>
      </c>
      <c r="R214" s="491">
        <v>0.8137376312852731</v>
      </c>
      <c r="S214" s="469">
        <v>777.7777794676806</v>
      </c>
    </row>
    <row r="215" spans="1:19" ht="14.4" customHeight="1" x14ac:dyDescent="0.3">
      <c r="A215" s="463"/>
      <c r="B215" s="464" t="s">
        <v>1707</v>
      </c>
      <c r="C215" s="464" t="s">
        <v>1702</v>
      </c>
      <c r="D215" s="464" t="s">
        <v>1698</v>
      </c>
      <c r="E215" s="464" t="s">
        <v>1778</v>
      </c>
      <c r="F215" s="464" t="s">
        <v>1868</v>
      </c>
      <c r="G215" s="464" t="s">
        <v>1869</v>
      </c>
      <c r="H215" s="468">
        <v>2472</v>
      </c>
      <c r="I215" s="468">
        <v>230720</v>
      </c>
      <c r="J215" s="464">
        <v>0.72175181729143056</v>
      </c>
      <c r="K215" s="464">
        <v>93.333333333333329</v>
      </c>
      <c r="L215" s="468">
        <v>3425</v>
      </c>
      <c r="M215" s="468">
        <v>319666.67</v>
      </c>
      <c r="N215" s="464">
        <v>1</v>
      </c>
      <c r="O215" s="464">
        <v>93.333334306569341</v>
      </c>
      <c r="P215" s="468">
        <v>4144</v>
      </c>
      <c r="Q215" s="468">
        <v>386773.33</v>
      </c>
      <c r="R215" s="491">
        <v>1.2099269842551932</v>
      </c>
      <c r="S215" s="469">
        <v>93.333332528957527</v>
      </c>
    </row>
    <row r="216" spans="1:19" ht="14.4" customHeight="1" x14ac:dyDescent="0.3">
      <c r="A216" s="463"/>
      <c r="B216" s="464" t="s">
        <v>1707</v>
      </c>
      <c r="C216" s="464" t="s">
        <v>1702</v>
      </c>
      <c r="D216" s="464" t="s">
        <v>1698</v>
      </c>
      <c r="E216" s="464" t="s">
        <v>1778</v>
      </c>
      <c r="F216" s="464" t="s">
        <v>1885</v>
      </c>
      <c r="G216" s="464" t="s">
        <v>1886</v>
      </c>
      <c r="H216" s="468">
        <v>53</v>
      </c>
      <c r="I216" s="468">
        <v>35333.33</v>
      </c>
      <c r="J216" s="464">
        <v>0.77941174848615802</v>
      </c>
      <c r="K216" s="464">
        <v>666.66660377358494</v>
      </c>
      <c r="L216" s="468">
        <v>68</v>
      </c>
      <c r="M216" s="468">
        <v>45333.33</v>
      </c>
      <c r="N216" s="464">
        <v>1</v>
      </c>
      <c r="O216" s="464">
        <v>666.66661764705884</v>
      </c>
      <c r="P216" s="468">
        <v>86</v>
      </c>
      <c r="Q216" s="468">
        <v>57333.320000000007</v>
      </c>
      <c r="R216" s="491">
        <v>1.264705681228359</v>
      </c>
      <c r="S216" s="469">
        <v>666.66651162790708</v>
      </c>
    </row>
    <row r="217" spans="1:19" ht="14.4" customHeight="1" x14ac:dyDescent="0.3">
      <c r="A217" s="463"/>
      <c r="B217" s="464" t="s">
        <v>1707</v>
      </c>
      <c r="C217" s="464" t="s">
        <v>1702</v>
      </c>
      <c r="D217" s="464" t="s">
        <v>1698</v>
      </c>
      <c r="E217" s="464" t="s">
        <v>1778</v>
      </c>
      <c r="F217" s="464" t="s">
        <v>1887</v>
      </c>
      <c r="G217" s="464" t="s">
        <v>1888</v>
      </c>
      <c r="H217" s="468">
        <v>255</v>
      </c>
      <c r="I217" s="468">
        <v>198333.33000000002</v>
      </c>
      <c r="J217" s="464">
        <v>1.0537190029955021</v>
      </c>
      <c r="K217" s="464">
        <v>777.77776470588242</v>
      </c>
      <c r="L217" s="468">
        <v>242</v>
      </c>
      <c r="M217" s="468">
        <v>188222.21999999997</v>
      </c>
      <c r="N217" s="464">
        <v>1</v>
      </c>
      <c r="O217" s="464">
        <v>777.77776859504115</v>
      </c>
      <c r="P217" s="468">
        <v>236</v>
      </c>
      <c r="Q217" s="468">
        <v>183555.55</v>
      </c>
      <c r="R217" s="491">
        <v>0.97520659356796457</v>
      </c>
      <c r="S217" s="469">
        <v>777.77775423728804</v>
      </c>
    </row>
    <row r="218" spans="1:19" ht="14.4" customHeight="1" x14ac:dyDescent="0.3">
      <c r="A218" s="463"/>
      <c r="B218" s="464" t="s">
        <v>1707</v>
      </c>
      <c r="C218" s="464" t="s">
        <v>1702</v>
      </c>
      <c r="D218" s="464" t="s">
        <v>1698</v>
      </c>
      <c r="E218" s="464" t="s">
        <v>1778</v>
      </c>
      <c r="F218" s="464" t="s">
        <v>1889</v>
      </c>
      <c r="G218" s="464" t="s">
        <v>1890</v>
      </c>
      <c r="H218" s="468">
        <v>160</v>
      </c>
      <c r="I218" s="468">
        <v>53333.33</v>
      </c>
      <c r="J218" s="464">
        <v>1.2598425401450819</v>
      </c>
      <c r="K218" s="464">
        <v>333.33331250000003</v>
      </c>
      <c r="L218" s="468">
        <v>127</v>
      </c>
      <c r="M218" s="468">
        <v>42333.33</v>
      </c>
      <c r="N218" s="464">
        <v>1</v>
      </c>
      <c r="O218" s="464">
        <v>333.33330708661418</v>
      </c>
      <c r="P218" s="468">
        <v>147</v>
      </c>
      <c r="Q218" s="468">
        <v>49000.009999999995</v>
      </c>
      <c r="R218" s="491">
        <v>1.1574806423213102</v>
      </c>
      <c r="S218" s="469">
        <v>333.3334013605442</v>
      </c>
    </row>
    <row r="219" spans="1:19" ht="14.4" customHeight="1" x14ac:dyDescent="0.3">
      <c r="A219" s="463"/>
      <c r="B219" s="464" t="s">
        <v>1707</v>
      </c>
      <c r="C219" s="464" t="s">
        <v>1702</v>
      </c>
      <c r="D219" s="464" t="s">
        <v>1698</v>
      </c>
      <c r="E219" s="464" t="s">
        <v>1778</v>
      </c>
      <c r="F219" s="464" t="s">
        <v>1798</v>
      </c>
      <c r="G219" s="464" t="s">
        <v>1783</v>
      </c>
      <c r="H219" s="468">
        <v>2</v>
      </c>
      <c r="I219" s="468">
        <v>746.67</v>
      </c>
      <c r="J219" s="464">
        <v>0.3333348214285714</v>
      </c>
      <c r="K219" s="464">
        <v>373.33499999999998</v>
      </c>
      <c r="L219" s="468">
        <v>6</v>
      </c>
      <c r="M219" s="468">
        <v>2240</v>
      </c>
      <c r="N219" s="464">
        <v>1</v>
      </c>
      <c r="O219" s="464">
        <v>373.33333333333331</v>
      </c>
      <c r="P219" s="468">
        <v>14</v>
      </c>
      <c r="Q219" s="468">
        <v>5848.89</v>
      </c>
      <c r="R219" s="491">
        <v>2.6111116071428575</v>
      </c>
      <c r="S219" s="469">
        <v>417.77785714285716</v>
      </c>
    </row>
    <row r="220" spans="1:19" ht="14.4" customHeight="1" x14ac:dyDescent="0.3">
      <c r="A220" s="463"/>
      <c r="B220" s="464" t="s">
        <v>1707</v>
      </c>
      <c r="C220" s="464" t="s">
        <v>1702</v>
      </c>
      <c r="D220" s="464" t="s">
        <v>1698</v>
      </c>
      <c r="E220" s="464" t="s">
        <v>1778</v>
      </c>
      <c r="F220" s="464" t="s">
        <v>1799</v>
      </c>
      <c r="G220" s="464" t="s">
        <v>1800</v>
      </c>
      <c r="H220" s="468">
        <v>61</v>
      </c>
      <c r="I220" s="468">
        <v>11386.66</v>
      </c>
      <c r="J220" s="464">
        <v>0.39659434852722469</v>
      </c>
      <c r="K220" s="464">
        <v>186.66655737704917</v>
      </c>
      <c r="L220" s="468">
        <v>136</v>
      </c>
      <c r="M220" s="468">
        <v>28711.1</v>
      </c>
      <c r="N220" s="464">
        <v>1</v>
      </c>
      <c r="O220" s="464">
        <v>211.11102941176469</v>
      </c>
      <c r="P220" s="468">
        <v>101</v>
      </c>
      <c r="Q220" s="468">
        <v>21322.22</v>
      </c>
      <c r="R220" s="491">
        <v>0.74264726882634247</v>
      </c>
      <c r="S220" s="469">
        <v>211.1110891089109</v>
      </c>
    </row>
    <row r="221" spans="1:19" ht="14.4" customHeight="1" x14ac:dyDescent="0.3">
      <c r="A221" s="463"/>
      <c r="B221" s="464" t="s">
        <v>1707</v>
      </c>
      <c r="C221" s="464" t="s">
        <v>1702</v>
      </c>
      <c r="D221" s="464" t="s">
        <v>1698</v>
      </c>
      <c r="E221" s="464" t="s">
        <v>1778</v>
      </c>
      <c r="F221" s="464" t="s">
        <v>1801</v>
      </c>
      <c r="G221" s="464" t="s">
        <v>1802</v>
      </c>
      <c r="H221" s="468">
        <v>78</v>
      </c>
      <c r="I221" s="468">
        <v>45500</v>
      </c>
      <c r="J221" s="464">
        <v>1.054053972659925</v>
      </c>
      <c r="K221" s="464">
        <v>583.33333333333337</v>
      </c>
      <c r="L221" s="468">
        <v>74</v>
      </c>
      <c r="M221" s="468">
        <v>43166.67</v>
      </c>
      <c r="N221" s="464">
        <v>1</v>
      </c>
      <c r="O221" s="464">
        <v>583.33337837837837</v>
      </c>
      <c r="P221" s="468">
        <v>74</v>
      </c>
      <c r="Q221" s="468">
        <v>43166.659999999996</v>
      </c>
      <c r="R221" s="491">
        <v>0.99999976833978621</v>
      </c>
      <c r="S221" s="469">
        <v>583.33324324324315</v>
      </c>
    </row>
    <row r="222" spans="1:19" ht="14.4" customHeight="1" x14ac:dyDescent="0.3">
      <c r="A222" s="463"/>
      <c r="B222" s="464" t="s">
        <v>1707</v>
      </c>
      <c r="C222" s="464" t="s">
        <v>1702</v>
      </c>
      <c r="D222" s="464" t="s">
        <v>1698</v>
      </c>
      <c r="E222" s="464" t="s">
        <v>1778</v>
      </c>
      <c r="F222" s="464" t="s">
        <v>1803</v>
      </c>
      <c r="G222" s="464" t="s">
        <v>1804</v>
      </c>
      <c r="H222" s="468">
        <v>100</v>
      </c>
      <c r="I222" s="468">
        <v>46666.65</v>
      </c>
      <c r="J222" s="464">
        <v>1.3157888800950301</v>
      </c>
      <c r="K222" s="464">
        <v>466.66650000000004</v>
      </c>
      <c r="L222" s="468">
        <v>76</v>
      </c>
      <c r="M222" s="468">
        <v>35466.67</v>
      </c>
      <c r="N222" s="464">
        <v>1</v>
      </c>
      <c r="O222" s="464">
        <v>466.66671052631574</v>
      </c>
      <c r="P222" s="468">
        <v>68</v>
      </c>
      <c r="Q222" s="468">
        <v>31733.320000000007</v>
      </c>
      <c r="R222" s="491">
        <v>0.89473638207364858</v>
      </c>
      <c r="S222" s="469">
        <v>466.66647058823537</v>
      </c>
    </row>
    <row r="223" spans="1:19" ht="14.4" customHeight="1" x14ac:dyDescent="0.3">
      <c r="A223" s="463"/>
      <c r="B223" s="464" t="s">
        <v>1707</v>
      </c>
      <c r="C223" s="464" t="s">
        <v>1702</v>
      </c>
      <c r="D223" s="464" t="s">
        <v>1698</v>
      </c>
      <c r="E223" s="464" t="s">
        <v>1778</v>
      </c>
      <c r="F223" s="464" t="s">
        <v>1870</v>
      </c>
      <c r="G223" s="464" t="s">
        <v>1804</v>
      </c>
      <c r="H223" s="468">
        <v>56</v>
      </c>
      <c r="I223" s="468">
        <v>56000</v>
      </c>
      <c r="J223" s="464">
        <v>0.94915254237288138</v>
      </c>
      <c r="K223" s="464">
        <v>1000</v>
      </c>
      <c r="L223" s="468">
        <v>59</v>
      </c>
      <c r="M223" s="468">
        <v>59000</v>
      </c>
      <c r="N223" s="464">
        <v>1</v>
      </c>
      <c r="O223" s="464">
        <v>1000</v>
      </c>
      <c r="P223" s="468">
        <v>41</v>
      </c>
      <c r="Q223" s="468">
        <v>41000</v>
      </c>
      <c r="R223" s="491">
        <v>0.69491525423728817</v>
      </c>
      <c r="S223" s="469">
        <v>1000</v>
      </c>
    </row>
    <row r="224" spans="1:19" ht="14.4" customHeight="1" x14ac:dyDescent="0.3">
      <c r="A224" s="463"/>
      <c r="B224" s="464" t="s">
        <v>1707</v>
      </c>
      <c r="C224" s="464" t="s">
        <v>1702</v>
      </c>
      <c r="D224" s="464" t="s">
        <v>1698</v>
      </c>
      <c r="E224" s="464" t="s">
        <v>1778</v>
      </c>
      <c r="F224" s="464" t="s">
        <v>1805</v>
      </c>
      <c r="G224" s="464" t="s">
        <v>1806</v>
      </c>
      <c r="H224" s="468">
        <v>519</v>
      </c>
      <c r="I224" s="468">
        <v>25950</v>
      </c>
      <c r="J224" s="464">
        <v>0.9593345656192237</v>
      </c>
      <c r="K224" s="464">
        <v>50</v>
      </c>
      <c r="L224" s="468">
        <v>541</v>
      </c>
      <c r="M224" s="468">
        <v>27050</v>
      </c>
      <c r="N224" s="464">
        <v>1</v>
      </c>
      <c r="O224" s="464">
        <v>50</v>
      </c>
      <c r="P224" s="468">
        <v>513</v>
      </c>
      <c r="Q224" s="468">
        <v>25650</v>
      </c>
      <c r="R224" s="491">
        <v>0.94824399260628467</v>
      </c>
      <c r="S224" s="469">
        <v>50</v>
      </c>
    </row>
    <row r="225" spans="1:19" ht="14.4" customHeight="1" x14ac:dyDescent="0.3">
      <c r="A225" s="463"/>
      <c r="B225" s="464" t="s">
        <v>1707</v>
      </c>
      <c r="C225" s="464" t="s">
        <v>1702</v>
      </c>
      <c r="D225" s="464" t="s">
        <v>1698</v>
      </c>
      <c r="E225" s="464" t="s">
        <v>1778</v>
      </c>
      <c r="F225" s="464" t="s">
        <v>1807</v>
      </c>
      <c r="G225" s="464" t="s">
        <v>1808</v>
      </c>
      <c r="H225" s="468"/>
      <c r="I225" s="468"/>
      <c r="J225" s="464"/>
      <c r="K225" s="464"/>
      <c r="L225" s="468"/>
      <c r="M225" s="468"/>
      <c r="N225" s="464"/>
      <c r="O225" s="464"/>
      <c r="P225" s="468">
        <v>1</v>
      </c>
      <c r="Q225" s="468">
        <v>101.11</v>
      </c>
      <c r="R225" s="491"/>
      <c r="S225" s="469">
        <v>101.11</v>
      </c>
    </row>
    <row r="226" spans="1:19" ht="14.4" customHeight="1" x14ac:dyDescent="0.3">
      <c r="A226" s="463"/>
      <c r="B226" s="464" t="s">
        <v>1707</v>
      </c>
      <c r="C226" s="464" t="s">
        <v>1702</v>
      </c>
      <c r="D226" s="464" t="s">
        <v>1698</v>
      </c>
      <c r="E226" s="464" t="s">
        <v>1778</v>
      </c>
      <c r="F226" s="464" t="s">
        <v>1809</v>
      </c>
      <c r="G226" s="464" t="s">
        <v>1810</v>
      </c>
      <c r="H226" s="468"/>
      <c r="I226" s="468"/>
      <c r="J226" s="464"/>
      <c r="K226" s="464"/>
      <c r="L226" s="468"/>
      <c r="M226" s="468"/>
      <c r="N226" s="464"/>
      <c r="O226" s="464"/>
      <c r="P226" s="468">
        <v>1</v>
      </c>
      <c r="Q226" s="468">
        <v>76.67</v>
      </c>
      <c r="R226" s="491"/>
      <c r="S226" s="469">
        <v>76.67</v>
      </c>
    </row>
    <row r="227" spans="1:19" ht="14.4" customHeight="1" x14ac:dyDescent="0.3">
      <c r="A227" s="463"/>
      <c r="B227" s="464" t="s">
        <v>1707</v>
      </c>
      <c r="C227" s="464" t="s">
        <v>1702</v>
      </c>
      <c r="D227" s="464" t="s">
        <v>1698</v>
      </c>
      <c r="E227" s="464" t="s">
        <v>1778</v>
      </c>
      <c r="F227" s="464" t="s">
        <v>1853</v>
      </c>
      <c r="G227" s="464" t="s">
        <v>1854</v>
      </c>
      <c r="H227" s="468">
        <v>2</v>
      </c>
      <c r="I227" s="468">
        <v>0</v>
      </c>
      <c r="J227" s="464"/>
      <c r="K227" s="464">
        <v>0</v>
      </c>
      <c r="L227" s="468">
        <v>2</v>
      </c>
      <c r="M227" s="468">
        <v>0</v>
      </c>
      <c r="N227" s="464"/>
      <c r="O227" s="464">
        <v>0</v>
      </c>
      <c r="P227" s="468">
        <v>1</v>
      </c>
      <c r="Q227" s="468">
        <v>0</v>
      </c>
      <c r="R227" s="491"/>
      <c r="S227" s="469">
        <v>0</v>
      </c>
    </row>
    <row r="228" spans="1:19" ht="14.4" customHeight="1" x14ac:dyDescent="0.3">
      <c r="A228" s="463"/>
      <c r="B228" s="464" t="s">
        <v>1707</v>
      </c>
      <c r="C228" s="464" t="s">
        <v>1702</v>
      </c>
      <c r="D228" s="464" t="s">
        <v>1698</v>
      </c>
      <c r="E228" s="464" t="s">
        <v>1778</v>
      </c>
      <c r="F228" s="464" t="s">
        <v>1813</v>
      </c>
      <c r="G228" s="464" t="s">
        <v>1814</v>
      </c>
      <c r="H228" s="468">
        <v>593</v>
      </c>
      <c r="I228" s="468">
        <v>181194.44</v>
      </c>
      <c r="J228" s="464">
        <v>1.0403508317636205</v>
      </c>
      <c r="K228" s="464">
        <v>305.55554806070825</v>
      </c>
      <c r="L228" s="468">
        <v>570</v>
      </c>
      <c r="M228" s="468">
        <v>174166.66999999998</v>
      </c>
      <c r="N228" s="464">
        <v>1</v>
      </c>
      <c r="O228" s="464">
        <v>305.55556140350876</v>
      </c>
      <c r="P228" s="468">
        <v>735</v>
      </c>
      <c r="Q228" s="468">
        <v>224583.34</v>
      </c>
      <c r="R228" s="491">
        <v>1.2894736978091159</v>
      </c>
      <c r="S228" s="469">
        <v>305.55556462585031</v>
      </c>
    </row>
    <row r="229" spans="1:19" ht="14.4" customHeight="1" x14ac:dyDescent="0.3">
      <c r="A229" s="463"/>
      <c r="B229" s="464" t="s">
        <v>1707</v>
      </c>
      <c r="C229" s="464" t="s">
        <v>1702</v>
      </c>
      <c r="D229" s="464" t="s">
        <v>1698</v>
      </c>
      <c r="E229" s="464" t="s">
        <v>1778</v>
      </c>
      <c r="F229" s="464" t="s">
        <v>1815</v>
      </c>
      <c r="G229" s="464" t="s">
        <v>1816</v>
      </c>
      <c r="H229" s="468">
        <v>3898</v>
      </c>
      <c r="I229" s="468">
        <v>61366.67</v>
      </c>
      <c r="J229" s="464">
        <v>0.42331571801987317</v>
      </c>
      <c r="K229" s="464">
        <v>15.743116983068239</v>
      </c>
      <c r="L229" s="468">
        <v>4349</v>
      </c>
      <c r="M229" s="468">
        <v>144966.66999999998</v>
      </c>
      <c r="N229" s="464">
        <v>1</v>
      </c>
      <c r="O229" s="464">
        <v>33.333334099793049</v>
      </c>
      <c r="P229" s="468">
        <v>4333</v>
      </c>
      <c r="Q229" s="468">
        <v>144433.33000000002</v>
      </c>
      <c r="R229" s="491">
        <v>0.99632094742881261</v>
      </c>
      <c r="S229" s="469">
        <v>33.333332564043388</v>
      </c>
    </row>
    <row r="230" spans="1:19" ht="14.4" customHeight="1" x14ac:dyDescent="0.3">
      <c r="A230" s="463"/>
      <c r="B230" s="464" t="s">
        <v>1707</v>
      </c>
      <c r="C230" s="464" t="s">
        <v>1702</v>
      </c>
      <c r="D230" s="464" t="s">
        <v>1698</v>
      </c>
      <c r="E230" s="464" t="s">
        <v>1778</v>
      </c>
      <c r="F230" s="464" t="s">
        <v>1817</v>
      </c>
      <c r="G230" s="464" t="s">
        <v>1818</v>
      </c>
      <c r="H230" s="468">
        <v>321</v>
      </c>
      <c r="I230" s="468">
        <v>146233.34</v>
      </c>
      <c r="J230" s="464">
        <v>1.0388349742165528</v>
      </c>
      <c r="K230" s="464">
        <v>455.55557632398751</v>
      </c>
      <c r="L230" s="468">
        <v>309</v>
      </c>
      <c r="M230" s="468">
        <v>140766.67000000001</v>
      </c>
      <c r="N230" s="464">
        <v>1</v>
      </c>
      <c r="O230" s="464">
        <v>455.55556634304213</v>
      </c>
      <c r="P230" s="468">
        <v>380</v>
      </c>
      <c r="Q230" s="468">
        <v>173111.10000000003</v>
      </c>
      <c r="R230" s="491">
        <v>1.2297733547294969</v>
      </c>
      <c r="S230" s="469">
        <v>455.55552631578956</v>
      </c>
    </row>
    <row r="231" spans="1:19" ht="14.4" customHeight="1" x14ac:dyDescent="0.3">
      <c r="A231" s="463"/>
      <c r="B231" s="464" t="s">
        <v>1707</v>
      </c>
      <c r="C231" s="464" t="s">
        <v>1702</v>
      </c>
      <c r="D231" s="464" t="s">
        <v>1698</v>
      </c>
      <c r="E231" s="464" t="s">
        <v>1778</v>
      </c>
      <c r="F231" s="464" t="s">
        <v>1857</v>
      </c>
      <c r="G231" s="464" t="s">
        <v>1858</v>
      </c>
      <c r="H231" s="468">
        <v>178</v>
      </c>
      <c r="I231" s="468">
        <v>10482.23</v>
      </c>
      <c r="J231" s="464">
        <v>0.84761944808101131</v>
      </c>
      <c r="K231" s="464">
        <v>58.888932584269661</v>
      </c>
      <c r="L231" s="468">
        <v>210</v>
      </c>
      <c r="M231" s="468">
        <v>12366.67</v>
      </c>
      <c r="N231" s="464">
        <v>1</v>
      </c>
      <c r="O231" s="464">
        <v>58.888904761904762</v>
      </c>
      <c r="P231" s="468">
        <v>232</v>
      </c>
      <c r="Q231" s="468">
        <v>13662.230000000001</v>
      </c>
      <c r="R231" s="491">
        <v>1.1047622359131442</v>
      </c>
      <c r="S231" s="469">
        <v>58.888922413793111</v>
      </c>
    </row>
    <row r="232" spans="1:19" ht="14.4" customHeight="1" x14ac:dyDescent="0.3">
      <c r="A232" s="463"/>
      <c r="B232" s="464" t="s">
        <v>1707</v>
      </c>
      <c r="C232" s="464" t="s">
        <v>1702</v>
      </c>
      <c r="D232" s="464" t="s">
        <v>1698</v>
      </c>
      <c r="E232" s="464" t="s">
        <v>1778</v>
      </c>
      <c r="F232" s="464" t="s">
        <v>1819</v>
      </c>
      <c r="G232" s="464" t="s">
        <v>1820</v>
      </c>
      <c r="H232" s="468">
        <v>613</v>
      </c>
      <c r="I232" s="468">
        <v>47677.78</v>
      </c>
      <c r="J232" s="464">
        <v>0.96840453408290683</v>
      </c>
      <c r="K232" s="464">
        <v>77.77778140293637</v>
      </c>
      <c r="L232" s="468">
        <v>633</v>
      </c>
      <c r="M232" s="468">
        <v>49233.33</v>
      </c>
      <c r="N232" s="464">
        <v>1</v>
      </c>
      <c r="O232" s="464">
        <v>77.77777251184834</v>
      </c>
      <c r="P232" s="468">
        <v>736</v>
      </c>
      <c r="Q232" s="468">
        <v>57244.45</v>
      </c>
      <c r="R232" s="491">
        <v>1.1627174111521605</v>
      </c>
      <c r="S232" s="469">
        <v>77.777785326086956</v>
      </c>
    </row>
    <row r="233" spans="1:19" ht="14.4" customHeight="1" x14ac:dyDescent="0.3">
      <c r="A233" s="463"/>
      <c r="B233" s="464" t="s">
        <v>1707</v>
      </c>
      <c r="C233" s="464" t="s">
        <v>1702</v>
      </c>
      <c r="D233" s="464" t="s">
        <v>1698</v>
      </c>
      <c r="E233" s="464" t="s">
        <v>1778</v>
      </c>
      <c r="F233" s="464" t="s">
        <v>1871</v>
      </c>
      <c r="G233" s="464" t="s">
        <v>1872</v>
      </c>
      <c r="H233" s="468"/>
      <c r="I233" s="468"/>
      <c r="J233" s="464"/>
      <c r="K233" s="464"/>
      <c r="L233" s="468">
        <v>0</v>
      </c>
      <c r="M233" s="468">
        <v>0</v>
      </c>
      <c r="N233" s="464"/>
      <c r="O233" s="464"/>
      <c r="P233" s="468">
        <v>1</v>
      </c>
      <c r="Q233" s="468">
        <v>700</v>
      </c>
      <c r="R233" s="491"/>
      <c r="S233" s="469">
        <v>700</v>
      </c>
    </row>
    <row r="234" spans="1:19" ht="14.4" customHeight="1" x14ac:dyDescent="0.3">
      <c r="A234" s="463"/>
      <c r="B234" s="464" t="s">
        <v>1707</v>
      </c>
      <c r="C234" s="464" t="s">
        <v>1702</v>
      </c>
      <c r="D234" s="464" t="s">
        <v>1698</v>
      </c>
      <c r="E234" s="464" t="s">
        <v>1778</v>
      </c>
      <c r="F234" s="464" t="s">
        <v>1891</v>
      </c>
      <c r="G234" s="464" t="s">
        <v>1892</v>
      </c>
      <c r="H234" s="468">
        <v>240</v>
      </c>
      <c r="I234" s="468">
        <v>266666.65000000002</v>
      </c>
      <c r="J234" s="464">
        <v>0.91954017241379316</v>
      </c>
      <c r="K234" s="464">
        <v>1111.1110416666668</v>
      </c>
      <c r="L234" s="468">
        <v>261</v>
      </c>
      <c r="M234" s="468">
        <v>290000</v>
      </c>
      <c r="N234" s="464">
        <v>1</v>
      </c>
      <c r="O234" s="464">
        <v>1111.1111111111111</v>
      </c>
      <c r="P234" s="468">
        <v>231</v>
      </c>
      <c r="Q234" s="468">
        <v>256666.67</v>
      </c>
      <c r="R234" s="491">
        <v>0.88505748275862073</v>
      </c>
      <c r="S234" s="469">
        <v>1111.1111255411256</v>
      </c>
    </row>
    <row r="235" spans="1:19" ht="14.4" customHeight="1" x14ac:dyDescent="0.3">
      <c r="A235" s="463"/>
      <c r="B235" s="464" t="s">
        <v>1707</v>
      </c>
      <c r="C235" s="464" t="s">
        <v>1702</v>
      </c>
      <c r="D235" s="464" t="s">
        <v>1698</v>
      </c>
      <c r="E235" s="464" t="s">
        <v>1778</v>
      </c>
      <c r="F235" s="464" t="s">
        <v>1823</v>
      </c>
      <c r="G235" s="464" t="s">
        <v>1824</v>
      </c>
      <c r="H235" s="468">
        <v>669</v>
      </c>
      <c r="I235" s="468">
        <v>180630</v>
      </c>
      <c r="J235" s="464">
        <v>0.31556603773584907</v>
      </c>
      <c r="K235" s="464">
        <v>270</v>
      </c>
      <c r="L235" s="468">
        <v>2120</v>
      </c>
      <c r="M235" s="468">
        <v>572400</v>
      </c>
      <c r="N235" s="464">
        <v>1</v>
      </c>
      <c r="O235" s="464">
        <v>270</v>
      </c>
      <c r="P235" s="468">
        <v>2314</v>
      </c>
      <c r="Q235" s="468">
        <v>624780</v>
      </c>
      <c r="R235" s="491">
        <v>1.0915094339622642</v>
      </c>
      <c r="S235" s="469">
        <v>270</v>
      </c>
    </row>
    <row r="236" spans="1:19" ht="14.4" customHeight="1" x14ac:dyDescent="0.3">
      <c r="A236" s="463"/>
      <c r="B236" s="464" t="s">
        <v>1707</v>
      </c>
      <c r="C236" s="464" t="s">
        <v>1702</v>
      </c>
      <c r="D236" s="464" t="s">
        <v>1698</v>
      </c>
      <c r="E236" s="464" t="s">
        <v>1778</v>
      </c>
      <c r="F236" s="464" t="s">
        <v>1825</v>
      </c>
      <c r="G236" s="464" t="s">
        <v>1826</v>
      </c>
      <c r="H236" s="468">
        <v>893</v>
      </c>
      <c r="I236" s="468">
        <v>79377.759999999995</v>
      </c>
      <c r="J236" s="464">
        <v>0.66335470229216487</v>
      </c>
      <c r="K236" s="464">
        <v>88.888868980963039</v>
      </c>
      <c r="L236" s="468">
        <v>1267</v>
      </c>
      <c r="M236" s="468">
        <v>119661.11</v>
      </c>
      <c r="N236" s="464">
        <v>1</v>
      </c>
      <c r="O236" s="464">
        <v>94.444443567482239</v>
      </c>
      <c r="P236" s="468">
        <v>1179</v>
      </c>
      <c r="Q236" s="468">
        <v>111350</v>
      </c>
      <c r="R236" s="491">
        <v>0.93054460216857426</v>
      </c>
      <c r="S236" s="469">
        <v>94.444444444444443</v>
      </c>
    </row>
    <row r="237" spans="1:19" ht="14.4" customHeight="1" x14ac:dyDescent="0.3">
      <c r="A237" s="463"/>
      <c r="B237" s="464" t="s">
        <v>1707</v>
      </c>
      <c r="C237" s="464" t="s">
        <v>1702</v>
      </c>
      <c r="D237" s="464" t="s">
        <v>1698</v>
      </c>
      <c r="E237" s="464" t="s">
        <v>1778</v>
      </c>
      <c r="F237" s="464" t="s">
        <v>1829</v>
      </c>
      <c r="G237" s="464" t="s">
        <v>1830</v>
      </c>
      <c r="H237" s="468">
        <v>10</v>
      </c>
      <c r="I237" s="468">
        <v>966.67</v>
      </c>
      <c r="J237" s="464">
        <v>9.9996896658735892</v>
      </c>
      <c r="K237" s="464">
        <v>96.667000000000002</v>
      </c>
      <c r="L237" s="468">
        <v>1</v>
      </c>
      <c r="M237" s="468">
        <v>96.67</v>
      </c>
      <c r="N237" s="464">
        <v>1</v>
      </c>
      <c r="O237" s="464">
        <v>96.67</v>
      </c>
      <c r="P237" s="468">
        <v>6</v>
      </c>
      <c r="Q237" s="468">
        <v>580.01</v>
      </c>
      <c r="R237" s="491">
        <v>5.9998965552911967</v>
      </c>
      <c r="S237" s="469">
        <v>96.668333333333337</v>
      </c>
    </row>
    <row r="238" spans="1:19" ht="14.4" customHeight="1" x14ac:dyDescent="0.3">
      <c r="A238" s="463"/>
      <c r="B238" s="464" t="s">
        <v>1707</v>
      </c>
      <c r="C238" s="464" t="s">
        <v>1702</v>
      </c>
      <c r="D238" s="464" t="s">
        <v>1698</v>
      </c>
      <c r="E238" s="464" t="s">
        <v>1778</v>
      </c>
      <c r="F238" s="464" t="s">
        <v>1859</v>
      </c>
      <c r="G238" s="464" t="s">
        <v>1860</v>
      </c>
      <c r="H238" s="468"/>
      <c r="I238" s="468"/>
      <c r="J238" s="464"/>
      <c r="K238" s="464"/>
      <c r="L238" s="468"/>
      <c r="M238" s="468"/>
      <c r="N238" s="464"/>
      <c r="O238" s="464"/>
      <c r="P238" s="468">
        <v>14</v>
      </c>
      <c r="Q238" s="468">
        <v>1057.78</v>
      </c>
      <c r="R238" s="491"/>
      <c r="S238" s="469">
        <v>75.555714285714288</v>
      </c>
    </row>
    <row r="239" spans="1:19" ht="14.4" customHeight="1" x14ac:dyDescent="0.3">
      <c r="A239" s="463"/>
      <c r="B239" s="464" t="s">
        <v>1707</v>
      </c>
      <c r="C239" s="464" t="s">
        <v>1702</v>
      </c>
      <c r="D239" s="464" t="s">
        <v>1698</v>
      </c>
      <c r="E239" s="464" t="s">
        <v>1778</v>
      </c>
      <c r="F239" s="464" t="s">
        <v>1873</v>
      </c>
      <c r="G239" s="464" t="s">
        <v>1874</v>
      </c>
      <c r="H239" s="468">
        <v>41</v>
      </c>
      <c r="I239" s="468">
        <v>52616.67</v>
      </c>
      <c r="J239" s="464">
        <v>1.0512821178821179</v>
      </c>
      <c r="K239" s="464">
        <v>1283.3334146341463</v>
      </c>
      <c r="L239" s="468">
        <v>39</v>
      </c>
      <c r="M239" s="468">
        <v>50050</v>
      </c>
      <c r="N239" s="464">
        <v>1</v>
      </c>
      <c r="O239" s="464">
        <v>1283.3333333333333</v>
      </c>
      <c r="P239" s="468">
        <v>36</v>
      </c>
      <c r="Q239" s="468">
        <v>46199.99</v>
      </c>
      <c r="R239" s="491">
        <v>0.92307672327672319</v>
      </c>
      <c r="S239" s="469">
        <v>1283.3330555555556</v>
      </c>
    </row>
    <row r="240" spans="1:19" ht="14.4" customHeight="1" x14ac:dyDescent="0.3">
      <c r="A240" s="463"/>
      <c r="B240" s="464" t="s">
        <v>1707</v>
      </c>
      <c r="C240" s="464" t="s">
        <v>1702</v>
      </c>
      <c r="D240" s="464" t="s">
        <v>1698</v>
      </c>
      <c r="E240" s="464" t="s">
        <v>1778</v>
      </c>
      <c r="F240" s="464" t="s">
        <v>1835</v>
      </c>
      <c r="G240" s="464" t="s">
        <v>1836</v>
      </c>
      <c r="H240" s="468">
        <v>8</v>
      </c>
      <c r="I240" s="468">
        <v>933.33</v>
      </c>
      <c r="J240" s="464">
        <v>1.3333095241496551</v>
      </c>
      <c r="K240" s="464">
        <v>116.66625000000001</v>
      </c>
      <c r="L240" s="468">
        <v>6</v>
      </c>
      <c r="M240" s="468">
        <v>700.01</v>
      </c>
      <c r="N240" s="464">
        <v>1</v>
      </c>
      <c r="O240" s="464">
        <v>116.66833333333334</v>
      </c>
      <c r="P240" s="468">
        <v>11</v>
      </c>
      <c r="Q240" s="468">
        <v>1283.3400000000001</v>
      </c>
      <c r="R240" s="491">
        <v>1.8333166669047587</v>
      </c>
      <c r="S240" s="469">
        <v>116.66727272727275</v>
      </c>
    </row>
    <row r="241" spans="1:19" ht="14.4" customHeight="1" x14ac:dyDescent="0.3">
      <c r="A241" s="463"/>
      <c r="B241" s="464" t="s">
        <v>1707</v>
      </c>
      <c r="C241" s="464" t="s">
        <v>1702</v>
      </c>
      <c r="D241" s="464" t="s">
        <v>1698</v>
      </c>
      <c r="E241" s="464" t="s">
        <v>1778</v>
      </c>
      <c r="F241" s="464" t="s">
        <v>1837</v>
      </c>
      <c r="G241" s="464" t="s">
        <v>1838</v>
      </c>
      <c r="H241" s="468">
        <v>85</v>
      </c>
      <c r="I241" s="468">
        <v>4155.5600000000004</v>
      </c>
      <c r="J241" s="464">
        <v>1.4166746212482786</v>
      </c>
      <c r="K241" s="464">
        <v>48.888941176470595</v>
      </c>
      <c r="L241" s="468">
        <v>60</v>
      </c>
      <c r="M241" s="468">
        <v>2933.3199999999997</v>
      </c>
      <c r="N241" s="464">
        <v>1</v>
      </c>
      <c r="O241" s="464">
        <v>48.888666666666659</v>
      </c>
      <c r="P241" s="468">
        <v>49</v>
      </c>
      <c r="Q241" s="468">
        <v>2395.56</v>
      </c>
      <c r="R241" s="491">
        <v>0.81667189396315443</v>
      </c>
      <c r="S241" s="469">
        <v>48.888979591836737</v>
      </c>
    </row>
    <row r="242" spans="1:19" ht="14.4" customHeight="1" x14ac:dyDescent="0.3">
      <c r="A242" s="463"/>
      <c r="B242" s="464" t="s">
        <v>1707</v>
      </c>
      <c r="C242" s="464" t="s">
        <v>1702</v>
      </c>
      <c r="D242" s="464" t="s">
        <v>1698</v>
      </c>
      <c r="E242" s="464" t="s">
        <v>1778</v>
      </c>
      <c r="F242" s="464" t="s">
        <v>1877</v>
      </c>
      <c r="G242" s="464" t="s">
        <v>1878</v>
      </c>
      <c r="H242" s="468">
        <v>11</v>
      </c>
      <c r="I242" s="468">
        <v>5133.33</v>
      </c>
      <c r="J242" s="464">
        <v>1.0999985000010715</v>
      </c>
      <c r="K242" s="464">
        <v>466.66636363636366</v>
      </c>
      <c r="L242" s="468">
        <v>10</v>
      </c>
      <c r="M242" s="468">
        <v>4666.67</v>
      </c>
      <c r="N242" s="464">
        <v>1</v>
      </c>
      <c r="O242" s="464">
        <v>466.66700000000003</v>
      </c>
      <c r="P242" s="468">
        <v>7</v>
      </c>
      <c r="Q242" s="468">
        <v>3266.67</v>
      </c>
      <c r="R242" s="491">
        <v>0.70000021428556125</v>
      </c>
      <c r="S242" s="469">
        <v>466.66714285714289</v>
      </c>
    </row>
    <row r="243" spans="1:19" ht="14.4" customHeight="1" x14ac:dyDescent="0.3">
      <c r="A243" s="463"/>
      <c r="B243" s="464" t="s">
        <v>1707</v>
      </c>
      <c r="C243" s="464" t="s">
        <v>1702</v>
      </c>
      <c r="D243" s="464" t="s">
        <v>1698</v>
      </c>
      <c r="E243" s="464" t="s">
        <v>1778</v>
      </c>
      <c r="F243" s="464" t="s">
        <v>1839</v>
      </c>
      <c r="G243" s="464" t="s">
        <v>1840</v>
      </c>
      <c r="H243" s="468">
        <v>1</v>
      </c>
      <c r="I243" s="468">
        <v>327.78</v>
      </c>
      <c r="J243" s="464">
        <v>0.31720747486282214</v>
      </c>
      <c r="K243" s="464">
        <v>327.78</v>
      </c>
      <c r="L243" s="468">
        <v>3</v>
      </c>
      <c r="M243" s="468">
        <v>1033.33</v>
      </c>
      <c r="N243" s="464">
        <v>1</v>
      </c>
      <c r="O243" s="464">
        <v>344.44333333333333</v>
      </c>
      <c r="P243" s="468">
        <v>1</v>
      </c>
      <c r="Q243" s="468">
        <v>344.44</v>
      </c>
      <c r="R243" s="491">
        <v>0.3333301075164759</v>
      </c>
      <c r="S243" s="469">
        <v>344.44</v>
      </c>
    </row>
    <row r="244" spans="1:19" ht="14.4" customHeight="1" x14ac:dyDescent="0.3">
      <c r="A244" s="463"/>
      <c r="B244" s="464" t="s">
        <v>1707</v>
      </c>
      <c r="C244" s="464" t="s">
        <v>1702</v>
      </c>
      <c r="D244" s="464" t="s">
        <v>1698</v>
      </c>
      <c r="E244" s="464" t="s">
        <v>1778</v>
      </c>
      <c r="F244" s="464" t="s">
        <v>1879</v>
      </c>
      <c r="G244" s="464" t="s">
        <v>1880</v>
      </c>
      <c r="H244" s="468">
        <v>165</v>
      </c>
      <c r="I244" s="468">
        <v>77000</v>
      </c>
      <c r="J244" s="464">
        <v>1.0312500920759011</v>
      </c>
      <c r="K244" s="464">
        <v>466.66666666666669</v>
      </c>
      <c r="L244" s="468">
        <v>160</v>
      </c>
      <c r="M244" s="468">
        <v>74666.66</v>
      </c>
      <c r="N244" s="464">
        <v>1</v>
      </c>
      <c r="O244" s="464">
        <v>466.66662500000001</v>
      </c>
      <c r="P244" s="468">
        <v>121</v>
      </c>
      <c r="Q244" s="468">
        <v>56466.66</v>
      </c>
      <c r="R244" s="491">
        <v>0.75624997823660522</v>
      </c>
      <c r="S244" s="469">
        <v>466.66661157024794</v>
      </c>
    </row>
    <row r="245" spans="1:19" ht="14.4" customHeight="1" x14ac:dyDescent="0.3">
      <c r="A245" s="463"/>
      <c r="B245" s="464" t="s">
        <v>1707</v>
      </c>
      <c r="C245" s="464" t="s">
        <v>1702</v>
      </c>
      <c r="D245" s="464" t="s">
        <v>1698</v>
      </c>
      <c r="E245" s="464" t="s">
        <v>1778</v>
      </c>
      <c r="F245" s="464" t="s">
        <v>1893</v>
      </c>
      <c r="G245" s="464" t="s">
        <v>1894</v>
      </c>
      <c r="H245" s="468">
        <v>38</v>
      </c>
      <c r="I245" s="468">
        <v>3715.5499999999997</v>
      </c>
      <c r="J245" s="464">
        <v>0.99999999999999978</v>
      </c>
      <c r="K245" s="464">
        <v>97.777631578947364</v>
      </c>
      <c r="L245" s="468">
        <v>38</v>
      </c>
      <c r="M245" s="468">
        <v>3715.5500000000006</v>
      </c>
      <c r="N245" s="464">
        <v>1</v>
      </c>
      <c r="O245" s="464">
        <v>97.777631578947378</v>
      </c>
      <c r="P245" s="468">
        <v>35</v>
      </c>
      <c r="Q245" s="468">
        <v>3422.2300000000005</v>
      </c>
      <c r="R245" s="491">
        <v>0.92105610205756883</v>
      </c>
      <c r="S245" s="469">
        <v>97.77800000000002</v>
      </c>
    </row>
    <row r="246" spans="1:19" ht="14.4" customHeight="1" x14ac:dyDescent="0.3">
      <c r="A246" s="463"/>
      <c r="B246" s="464" t="s">
        <v>1707</v>
      </c>
      <c r="C246" s="464" t="s">
        <v>1702</v>
      </c>
      <c r="D246" s="464" t="s">
        <v>1698</v>
      </c>
      <c r="E246" s="464" t="s">
        <v>1778</v>
      </c>
      <c r="F246" s="464" t="s">
        <v>1841</v>
      </c>
      <c r="G246" s="464" t="s">
        <v>1842</v>
      </c>
      <c r="H246" s="468"/>
      <c r="I246" s="468"/>
      <c r="J246" s="464"/>
      <c r="K246" s="464"/>
      <c r="L246" s="468"/>
      <c r="M246" s="468"/>
      <c r="N246" s="464"/>
      <c r="O246" s="464"/>
      <c r="P246" s="468">
        <v>2</v>
      </c>
      <c r="Q246" s="468">
        <v>584.44000000000005</v>
      </c>
      <c r="R246" s="491"/>
      <c r="S246" s="469">
        <v>292.22000000000003</v>
      </c>
    </row>
    <row r="247" spans="1:19" ht="14.4" customHeight="1" x14ac:dyDescent="0.3">
      <c r="A247" s="463"/>
      <c r="B247" s="464" t="s">
        <v>1707</v>
      </c>
      <c r="C247" s="464" t="s">
        <v>1702</v>
      </c>
      <c r="D247" s="464" t="s">
        <v>1698</v>
      </c>
      <c r="E247" s="464" t="s">
        <v>1778</v>
      </c>
      <c r="F247" s="464" t="s">
        <v>1845</v>
      </c>
      <c r="G247" s="464" t="s">
        <v>1846</v>
      </c>
      <c r="H247" s="468"/>
      <c r="I247" s="468"/>
      <c r="J247" s="464"/>
      <c r="K247" s="464"/>
      <c r="L247" s="468"/>
      <c r="M247" s="468"/>
      <c r="N247" s="464"/>
      <c r="O247" s="464"/>
      <c r="P247" s="468">
        <v>1</v>
      </c>
      <c r="Q247" s="468">
        <v>116.67</v>
      </c>
      <c r="R247" s="491"/>
      <c r="S247" s="469">
        <v>116.67</v>
      </c>
    </row>
    <row r="248" spans="1:19" ht="14.4" customHeight="1" x14ac:dyDescent="0.3">
      <c r="A248" s="463"/>
      <c r="B248" s="464" t="s">
        <v>1707</v>
      </c>
      <c r="C248" s="464" t="s">
        <v>1702</v>
      </c>
      <c r="D248" s="464" t="s">
        <v>1698</v>
      </c>
      <c r="E248" s="464" t="s">
        <v>1778</v>
      </c>
      <c r="F248" s="464" t="s">
        <v>1895</v>
      </c>
      <c r="G248" s="464" t="s">
        <v>1896</v>
      </c>
      <c r="H248" s="468">
        <v>3</v>
      </c>
      <c r="I248" s="468">
        <v>1443.33</v>
      </c>
      <c r="J248" s="464">
        <v>1.4999999999999998</v>
      </c>
      <c r="K248" s="464">
        <v>481.10999999999996</v>
      </c>
      <c r="L248" s="468">
        <v>2</v>
      </c>
      <c r="M248" s="468">
        <v>962.22</v>
      </c>
      <c r="N248" s="464">
        <v>1</v>
      </c>
      <c r="O248" s="464">
        <v>481.11</v>
      </c>
      <c r="P248" s="468"/>
      <c r="Q248" s="468"/>
      <c r="R248" s="491"/>
      <c r="S248" s="469"/>
    </row>
    <row r="249" spans="1:19" ht="14.4" customHeight="1" x14ac:dyDescent="0.3">
      <c r="A249" s="463"/>
      <c r="B249" s="464" t="s">
        <v>1897</v>
      </c>
      <c r="C249" s="464" t="s">
        <v>1699</v>
      </c>
      <c r="D249" s="464" t="s">
        <v>1698</v>
      </c>
      <c r="E249" s="464" t="s">
        <v>1708</v>
      </c>
      <c r="F249" s="464" t="s">
        <v>1898</v>
      </c>
      <c r="G249" s="464"/>
      <c r="H249" s="468">
        <v>11</v>
      </c>
      <c r="I249" s="468">
        <v>1243</v>
      </c>
      <c r="J249" s="464">
        <v>1.8333333333333333</v>
      </c>
      <c r="K249" s="464">
        <v>113</v>
      </c>
      <c r="L249" s="468">
        <v>6</v>
      </c>
      <c r="M249" s="468">
        <v>678</v>
      </c>
      <c r="N249" s="464">
        <v>1</v>
      </c>
      <c r="O249" s="464">
        <v>113</v>
      </c>
      <c r="P249" s="468">
        <v>16</v>
      </c>
      <c r="Q249" s="468">
        <v>1808</v>
      </c>
      <c r="R249" s="491">
        <v>2.6666666666666665</v>
      </c>
      <c r="S249" s="469">
        <v>113</v>
      </c>
    </row>
    <row r="250" spans="1:19" ht="14.4" customHeight="1" x14ac:dyDescent="0.3">
      <c r="A250" s="463"/>
      <c r="B250" s="464" t="s">
        <v>1897</v>
      </c>
      <c r="C250" s="464" t="s">
        <v>1699</v>
      </c>
      <c r="D250" s="464" t="s">
        <v>1698</v>
      </c>
      <c r="E250" s="464" t="s">
        <v>1708</v>
      </c>
      <c r="F250" s="464" t="s">
        <v>1861</v>
      </c>
      <c r="G250" s="464"/>
      <c r="H250" s="468">
        <v>2</v>
      </c>
      <c r="I250" s="468">
        <v>3314</v>
      </c>
      <c r="J250" s="464">
        <v>2</v>
      </c>
      <c r="K250" s="464">
        <v>1657</v>
      </c>
      <c r="L250" s="468">
        <v>1</v>
      </c>
      <c r="M250" s="468">
        <v>1657</v>
      </c>
      <c r="N250" s="464">
        <v>1</v>
      </c>
      <c r="O250" s="464">
        <v>1657</v>
      </c>
      <c r="P250" s="468"/>
      <c r="Q250" s="468"/>
      <c r="R250" s="491"/>
      <c r="S250" s="469"/>
    </row>
    <row r="251" spans="1:19" ht="14.4" customHeight="1" x14ac:dyDescent="0.3">
      <c r="A251" s="463"/>
      <c r="B251" s="464" t="s">
        <v>1897</v>
      </c>
      <c r="C251" s="464" t="s">
        <v>1699</v>
      </c>
      <c r="D251" s="464" t="s">
        <v>1698</v>
      </c>
      <c r="E251" s="464" t="s">
        <v>1708</v>
      </c>
      <c r="F251" s="464" t="s">
        <v>1865</v>
      </c>
      <c r="G251" s="464"/>
      <c r="H251" s="468">
        <v>12</v>
      </c>
      <c r="I251" s="468">
        <v>12096</v>
      </c>
      <c r="J251" s="464">
        <v>4</v>
      </c>
      <c r="K251" s="464">
        <v>1008</v>
      </c>
      <c r="L251" s="468">
        <v>3</v>
      </c>
      <c r="M251" s="468">
        <v>3024</v>
      </c>
      <c r="N251" s="464">
        <v>1</v>
      </c>
      <c r="O251" s="464">
        <v>1008</v>
      </c>
      <c r="P251" s="468">
        <v>8</v>
      </c>
      <c r="Q251" s="468">
        <v>8064</v>
      </c>
      <c r="R251" s="491">
        <v>2.6666666666666665</v>
      </c>
      <c r="S251" s="469">
        <v>1008</v>
      </c>
    </row>
    <row r="252" spans="1:19" ht="14.4" customHeight="1" x14ac:dyDescent="0.3">
      <c r="A252" s="463"/>
      <c r="B252" s="464" t="s">
        <v>1897</v>
      </c>
      <c r="C252" s="464" t="s">
        <v>1699</v>
      </c>
      <c r="D252" s="464" t="s">
        <v>1698</v>
      </c>
      <c r="E252" s="464" t="s">
        <v>1708</v>
      </c>
      <c r="F252" s="464" t="s">
        <v>1899</v>
      </c>
      <c r="G252" s="464"/>
      <c r="H252" s="468">
        <v>404</v>
      </c>
      <c r="I252" s="468">
        <v>87668</v>
      </c>
      <c r="J252" s="464">
        <v>0.97584541062801933</v>
      </c>
      <c r="K252" s="464">
        <v>217</v>
      </c>
      <c r="L252" s="468">
        <v>414</v>
      </c>
      <c r="M252" s="468">
        <v>89838</v>
      </c>
      <c r="N252" s="464">
        <v>1</v>
      </c>
      <c r="O252" s="464">
        <v>217</v>
      </c>
      <c r="P252" s="468">
        <v>453</v>
      </c>
      <c r="Q252" s="468">
        <v>98301</v>
      </c>
      <c r="R252" s="491">
        <v>1.0942028985507246</v>
      </c>
      <c r="S252" s="469">
        <v>217</v>
      </c>
    </row>
    <row r="253" spans="1:19" ht="14.4" customHeight="1" x14ac:dyDescent="0.3">
      <c r="A253" s="463"/>
      <c r="B253" s="464" t="s">
        <v>1897</v>
      </c>
      <c r="C253" s="464" t="s">
        <v>1699</v>
      </c>
      <c r="D253" s="464" t="s">
        <v>1698</v>
      </c>
      <c r="E253" s="464" t="s">
        <v>1708</v>
      </c>
      <c r="F253" s="464" t="s">
        <v>1900</v>
      </c>
      <c r="G253" s="464"/>
      <c r="H253" s="468">
        <v>1</v>
      </c>
      <c r="I253" s="468">
        <v>1289</v>
      </c>
      <c r="J253" s="464">
        <v>0.5</v>
      </c>
      <c r="K253" s="464">
        <v>1289</v>
      </c>
      <c r="L253" s="468">
        <v>2</v>
      </c>
      <c r="M253" s="468">
        <v>2578</v>
      </c>
      <c r="N253" s="464">
        <v>1</v>
      </c>
      <c r="O253" s="464">
        <v>1289</v>
      </c>
      <c r="P253" s="468">
        <v>2</v>
      </c>
      <c r="Q253" s="468">
        <v>2578</v>
      </c>
      <c r="R253" s="491">
        <v>1</v>
      </c>
      <c r="S253" s="469">
        <v>1289</v>
      </c>
    </row>
    <row r="254" spans="1:19" ht="14.4" customHeight="1" x14ac:dyDescent="0.3">
      <c r="A254" s="463"/>
      <c r="B254" s="464" t="s">
        <v>1897</v>
      </c>
      <c r="C254" s="464" t="s">
        <v>1699</v>
      </c>
      <c r="D254" s="464" t="s">
        <v>1698</v>
      </c>
      <c r="E254" s="464" t="s">
        <v>1708</v>
      </c>
      <c r="F254" s="464" t="s">
        <v>1901</v>
      </c>
      <c r="G254" s="464"/>
      <c r="H254" s="468"/>
      <c r="I254" s="468"/>
      <c r="J254" s="464"/>
      <c r="K254" s="464"/>
      <c r="L254" s="468">
        <v>3</v>
      </c>
      <c r="M254" s="468">
        <v>5310</v>
      </c>
      <c r="N254" s="464">
        <v>1</v>
      </c>
      <c r="O254" s="464">
        <v>1770</v>
      </c>
      <c r="P254" s="468">
        <v>2</v>
      </c>
      <c r="Q254" s="468">
        <v>3540</v>
      </c>
      <c r="R254" s="491">
        <v>0.66666666666666663</v>
      </c>
      <c r="S254" s="469">
        <v>1770</v>
      </c>
    </row>
    <row r="255" spans="1:19" ht="14.4" customHeight="1" x14ac:dyDescent="0.3">
      <c r="A255" s="463"/>
      <c r="B255" s="464" t="s">
        <v>1897</v>
      </c>
      <c r="C255" s="464" t="s">
        <v>1699</v>
      </c>
      <c r="D255" s="464" t="s">
        <v>1698</v>
      </c>
      <c r="E255" s="464" t="s">
        <v>1708</v>
      </c>
      <c r="F255" s="464" t="s">
        <v>1902</v>
      </c>
      <c r="G255" s="464"/>
      <c r="H255" s="468">
        <v>4</v>
      </c>
      <c r="I255" s="468">
        <v>9800</v>
      </c>
      <c r="J255" s="464">
        <v>1</v>
      </c>
      <c r="K255" s="464">
        <v>2450</v>
      </c>
      <c r="L255" s="468">
        <v>4</v>
      </c>
      <c r="M255" s="468">
        <v>9800</v>
      </c>
      <c r="N255" s="464">
        <v>1</v>
      </c>
      <c r="O255" s="464">
        <v>2450</v>
      </c>
      <c r="P255" s="468">
        <v>5</v>
      </c>
      <c r="Q255" s="468">
        <v>12250</v>
      </c>
      <c r="R255" s="491">
        <v>1.25</v>
      </c>
      <c r="S255" s="469">
        <v>2450</v>
      </c>
    </row>
    <row r="256" spans="1:19" ht="14.4" customHeight="1" x14ac:dyDescent="0.3">
      <c r="A256" s="463"/>
      <c r="B256" s="464" t="s">
        <v>1897</v>
      </c>
      <c r="C256" s="464" t="s">
        <v>1699</v>
      </c>
      <c r="D256" s="464" t="s">
        <v>1698</v>
      </c>
      <c r="E256" s="464" t="s">
        <v>1708</v>
      </c>
      <c r="F256" s="464" t="s">
        <v>1903</v>
      </c>
      <c r="G256" s="464"/>
      <c r="H256" s="468">
        <v>2</v>
      </c>
      <c r="I256" s="468">
        <v>2606</v>
      </c>
      <c r="J256" s="464">
        <v>1</v>
      </c>
      <c r="K256" s="464">
        <v>1303</v>
      </c>
      <c r="L256" s="468">
        <v>2</v>
      </c>
      <c r="M256" s="468">
        <v>2606</v>
      </c>
      <c r="N256" s="464">
        <v>1</v>
      </c>
      <c r="O256" s="464">
        <v>1303</v>
      </c>
      <c r="P256" s="468"/>
      <c r="Q256" s="468"/>
      <c r="R256" s="491"/>
      <c r="S256" s="469"/>
    </row>
    <row r="257" spans="1:19" ht="14.4" customHeight="1" x14ac:dyDescent="0.3">
      <c r="A257" s="463"/>
      <c r="B257" s="464" t="s">
        <v>1897</v>
      </c>
      <c r="C257" s="464" t="s">
        <v>1699</v>
      </c>
      <c r="D257" s="464" t="s">
        <v>1698</v>
      </c>
      <c r="E257" s="464" t="s">
        <v>1708</v>
      </c>
      <c r="F257" s="464" t="s">
        <v>1904</v>
      </c>
      <c r="G257" s="464"/>
      <c r="H257" s="468">
        <v>182</v>
      </c>
      <c r="I257" s="468">
        <v>189826</v>
      </c>
      <c r="J257" s="464">
        <v>0.87922705314009664</v>
      </c>
      <c r="K257" s="464">
        <v>1043</v>
      </c>
      <c r="L257" s="468">
        <v>207</v>
      </c>
      <c r="M257" s="468">
        <v>215901</v>
      </c>
      <c r="N257" s="464">
        <v>1</v>
      </c>
      <c r="O257" s="464">
        <v>1043</v>
      </c>
      <c r="P257" s="468">
        <v>221</v>
      </c>
      <c r="Q257" s="468">
        <v>230503</v>
      </c>
      <c r="R257" s="491">
        <v>1.067632850241546</v>
      </c>
      <c r="S257" s="469">
        <v>1043</v>
      </c>
    </row>
    <row r="258" spans="1:19" ht="14.4" customHeight="1" x14ac:dyDescent="0.3">
      <c r="A258" s="463"/>
      <c r="B258" s="464" t="s">
        <v>1897</v>
      </c>
      <c r="C258" s="464" t="s">
        <v>1699</v>
      </c>
      <c r="D258" s="464" t="s">
        <v>1698</v>
      </c>
      <c r="E258" s="464" t="s">
        <v>1708</v>
      </c>
      <c r="F258" s="464" t="s">
        <v>1905</v>
      </c>
      <c r="G258" s="464"/>
      <c r="H258" s="468"/>
      <c r="I258" s="468"/>
      <c r="J258" s="464"/>
      <c r="K258" s="464"/>
      <c r="L258" s="468">
        <v>1</v>
      </c>
      <c r="M258" s="468">
        <v>1654</v>
      </c>
      <c r="N258" s="464">
        <v>1</v>
      </c>
      <c r="O258" s="464">
        <v>1654</v>
      </c>
      <c r="P258" s="468">
        <v>2</v>
      </c>
      <c r="Q258" s="468">
        <v>3308</v>
      </c>
      <c r="R258" s="491">
        <v>2</v>
      </c>
      <c r="S258" s="469">
        <v>1654</v>
      </c>
    </row>
    <row r="259" spans="1:19" ht="14.4" customHeight="1" x14ac:dyDescent="0.3">
      <c r="A259" s="463"/>
      <c r="B259" s="464" t="s">
        <v>1897</v>
      </c>
      <c r="C259" s="464" t="s">
        <v>1699</v>
      </c>
      <c r="D259" s="464" t="s">
        <v>1698</v>
      </c>
      <c r="E259" s="464" t="s">
        <v>1708</v>
      </c>
      <c r="F259" s="464" t="s">
        <v>1906</v>
      </c>
      <c r="G259" s="464"/>
      <c r="H259" s="468">
        <v>31</v>
      </c>
      <c r="I259" s="468">
        <v>41013</v>
      </c>
      <c r="J259" s="464">
        <v>0.86111111111111116</v>
      </c>
      <c r="K259" s="464">
        <v>1323</v>
      </c>
      <c r="L259" s="468">
        <v>36</v>
      </c>
      <c r="M259" s="468">
        <v>47628</v>
      </c>
      <c r="N259" s="464">
        <v>1</v>
      </c>
      <c r="O259" s="464">
        <v>1323</v>
      </c>
      <c r="P259" s="468">
        <v>36</v>
      </c>
      <c r="Q259" s="468">
        <v>47628</v>
      </c>
      <c r="R259" s="491">
        <v>1</v>
      </c>
      <c r="S259" s="469">
        <v>1323</v>
      </c>
    </row>
    <row r="260" spans="1:19" ht="14.4" customHeight="1" x14ac:dyDescent="0.3">
      <c r="A260" s="463"/>
      <c r="B260" s="464" t="s">
        <v>1897</v>
      </c>
      <c r="C260" s="464" t="s">
        <v>1699</v>
      </c>
      <c r="D260" s="464" t="s">
        <v>1698</v>
      </c>
      <c r="E260" s="464" t="s">
        <v>1708</v>
      </c>
      <c r="F260" s="464" t="s">
        <v>1907</v>
      </c>
      <c r="G260" s="464"/>
      <c r="H260" s="468"/>
      <c r="I260" s="468"/>
      <c r="J260" s="464"/>
      <c r="K260" s="464"/>
      <c r="L260" s="468">
        <v>2</v>
      </c>
      <c r="M260" s="468">
        <v>4832</v>
      </c>
      <c r="N260" s="464">
        <v>1</v>
      </c>
      <c r="O260" s="464">
        <v>2416</v>
      </c>
      <c r="P260" s="468"/>
      <c r="Q260" s="468"/>
      <c r="R260" s="491"/>
      <c r="S260" s="469"/>
    </row>
    <row r="261" spans="1:19" ht="14.4" customHeight="1" x14ac:dyDescent="0.3">
      <c r="A261" s="463"/>
      <c r="B261" s="464" t="s">
        <v>1897</v>
      </c>
      <c r="C261" s="464" t="s">
        <v>1699</v>
      </c>
      <c r="D261" s="464" t="s">
        <v>1698</v>
      </c>
      <c r="E261" s="464" t="s">
        <v>1708</v>
      </c>
      <c r="F261" s="464" t="s">
        <v>1908</v>
      </c>
      <c r="G261" s="464"/>
      <c r="H261" s="468">
        <v>5</v>
      </c>
      <c r="I261" s="468">
        <v>9665</v>
      </c>
      <c r="J261" s="464">
        <v>2.5</v>
      </c>
      <c r="K261" s="464">
        <v>1933</v>
      </c>
      <c r="L261" s="468">
        <v>2</v>
      </c>
      <c r="M261" s="468">
        <v>3866</v>
      </c>
      <c r="N261" s="464">
        <v>1</v>
      </c>
      <c r="O261" s="464">
        <v>1933</v>
      </c>
      <c r="P261" s="468">
        <v>4</v>
      </c>
      <c r="Q261" s="468">
        <v>7732</v>
      </c>
      <c r="R261" s="491">
        <v>2</v>
      </c>
      <c r="S261" s="469">
        <v>1933</v>
      </c>
    </row>
    <row r="262" spans="1:19" ht="14.4" customHeight="1" x14ac:dyDescent="0.3">
      <c r="A262" s="463"/>
      <c r="B262" s="464" t="s">
        <v>1897</v>
      </c>
      <c r="C262" s="464" t="s">
        <v>1699</v>
      </c>
      <c r="D262" s="464" t="s">
        <v>1698</v>
      </c>
      <c r="E262" s="464" t="s">
        <v>1708</v>
      </c>
      <c r="F262" s="464" t="s">
        <v>1909</v>
      </c>
      <c r="G262" s="464"/>
      <c r="H262" s="468"/>
      <c r="I262" s="468"/>
      <c r="J262" s="464"/>
      <c r="K262" s="464"/>
      <c r="L262" s="468"/>
      <c r="M262" s="468"/>
      <c r="N262" s="464"/>
      <c r="O262" s="464"/>
      <c r="P262" s="468">
        <v>1</v>
      </c>
      <c r="Q262" s="468">
        <v>678</v>
      </c>
      <c r="R262" s="491"/>
      <c r="S262" s="469">
        <v>678</v>
      </c>
    </row>
    <row r="263" spans="1:19" ht="14.4" customHeight="1" x14ac:dyDescent="0.3">
      <c r="A263" s="463"/>
      <c r="B263" s="464" t="s">
        <v>1897</v>
      </c>
      <c r="C263" s="464" t="s">
        <v>1699</v>
      </c>
      <c r="D263" s="464" t="s">
        <v>1698</v>
      </c>
      <c r="E263" s="464" t="s">
        <v>1708</v>
      </c>
      <c r="F263" s="464" t="s">
        <v>1910</v>
      </c>
      <c r="G263" s="464"/>
      <c r="H263" s="468">
        <v>91</v>
      </c>
      <c r="I263" s="468">
        <v>49322</v>
      </c>
      <c r="J263" s="464">
        <v>1.2816901408450705</v>
      </c>
      <c r="K263" s="464">
        <v>542</v>
      </c>
      <c r="L263" s="468">
        <v>71</v>
      </c>
      <c r="M263" s="468">
        <v>38482</v>
      </c>
      <c r="N263" s="464">
        <v>1</v>
      </c>
      <c r="O263" s="464">
        <v>542</v>
      </c>
      <c r="P263" s="468">
        <v>79</v>
      </c>
      <c r="Q263" s="468">
        <v>42818</v>
      </c>
      <c r="R263" s="491">
        <v>1.1126760563380282</v>
      </c>
      <c r="S263" s="469">
        <v>542</v>
      </c>
    </row>
    <row r="264" spans="1:19" ht="14.4" customHeight="1" x14ac:dyDescent="0.3">
      <c r="A264" s="463"/>
      <c r="B264" s="464" t="s">
        <v>1897</v>
      </c>
      <c r="C264" s="464" t="s">
        <v>1699</v>
      </c>
      <c r="D264" s="464" t="s">
        <v>1698</v>
      </c>
      <c r="E264" s="464" t="s">
        <v>1708</v>
      </c>
      <c r="F264" s="464" t="s">
        <v>1911</v>
      </c>
      <c r="G264" s="464"/>
      <c r="H264" s="468">
        <v>1</v>
      </c>
      <c r="I264" s="468">
        <v>298</v>
      </c>
      <c r="J264" s="464">
        <v>0.5</v>
      </c>
      <c r="K264" s="464">
        <v>298</v>
      </c>
      <c r="L264" s="468">
        <v>2</v>
      </c>
      <c r="M264" s="468">
        <v>596</v>
      </c>
      <c r="N264" s="464">
        <v>1</v>
      </c>
      <c r="O264" s="464">
        <v>298</v>
      </c>
      <c r="P264" s="468"/>
      <c r="Q264" s="468"/>
      <c r="R264" s="491"/>
      <c r="S264" s="469"/>
    </row>
    <row r="265" spans="1:19" ht="14.4" customHeight="1" x14ac:dyDescent="0.3">
      <c r="A265" s="463"/>
      <c r="B265" s="464" t="s">
        <v>1897</v>
      </c>
      <c r="C265" s="464" t="s">
        <v>1699</v>
      </c>
      <c r="D265" s="464" t="s">
        <v>1698</v>
      </c>
      <c r="E265" s="464" t="s">
        <v>1708</v>
      </c>
      <c r="F265" s="464" t="s">
        <v>1912</v>
      </c>
      <c r="G265" s="464"/>
      <c r="H265" s="468">
        <v>53</v>
      </c>
      <c r="I265" s="468">
        <v>30687</v>
      </c>
      <c r="J265" s="464">
        <v>0.91379310344827591</v>
      </c>
      <c r="K265" s="464">
        <v>579</v>
      </c>
      <c r="L265" s="468">
        <v>58</v>
      </c>
      <c r="M265" s="468">
        <v>33582</v>
      </c>
      <c r="N265" s="464">
        <v>1</v>
      </c>
      <c r="O265" s="464">
        <v>579</v>
      </c>
      <c r="P265" s="468">
        <v>63</v>
      </c>
      <c r="Q265" s="468">
        <v>36477</v>
      </c>
      <c r="R265" s="491">
        <v>1.0862068965517242</v>
      </c>
      <c r="S265" s="469">
        <v>579</v>
      </c>
    </row>
    <row r="266" spans="1:19" ht="14.4" customHeight="1" x14ac:dyDescent="0.3">
      <c r="A266" s="463"/>
      <c r="B266" s="464" t="s">
        <v>1897</v>
      </c>
      <c r="C266" s="464" t="s">
        <v>1699</v>
      </c>
      <c r="D266" s="464" t="s">
        <v>1698</v>
      </c>
      <c r="E266" s="464" t="s">
        <v>1708</v>
      </c>
      <c r="F266" s="464" t="s">
        <v>1711</v>
      </c>
      <c r="G266" s="464"/>
      <c r="H266" s="468">
        <v>14</v>
      </c>
      <c r="I266" s="468">
        <v>1582</v>
      </c>
      <c r="J266" s="464">
        <v>0.93333333333333335</v>
      </c>
      <c r="K266" s="464">
        <v>113</v>
      </c>
      <c r="L266" s="468">
        <v>15</v>
      </c>
      <c r="M266" s="468">
        <v>1695</v>
      </c>
      <c r="N266" s="464">
        <v>1</v>
      </c>
      <c r="O266" s="464">
        <v>113</v>
      </c>
      <c r="P266" s="468">
        <v>24</v>
      </c>
      <c r="Q266" s="468">
        <v>2712</v>
      </c>
      <c r="R266" s="491">
        <v>1.6</v>
      </c>
      <c r="S266" s="469">
        <v>113</v>
      </c>
    </row>
    <row r="267" spans="1:19" ht="14.4" customHeight="1" x14ac:dyDescent="0.3">
      <c r="A267" s="463"/>
      <c r="B267" s="464" t="s">
        <v>1897</v>
      </c>
      <c r="C267" s="464" t="s">
        <v>1699</v>
      </c>
      <c r="D267" s="464" t="s">
        <v>1698</v>
      </c>
      <c r="E267" s="464" t="s">
        <v>1708</v>
      </c>
      <c r="F267" s="464" t="s">
        <v>1712</v>
      </c>
      <c r="G267" s="464"/>
      <c r="H267" s="468">
        <v>3</v>
      </c>
      <c r="I267" s="468">
        <v>396</v>
      </c>
      <c r="J267" s="464">
        <v>1</v>
      </c>
      <c r="K267" s="464">
        <v>132</v>
      </c>
      <c r="L267" s="468">
        <v>3</v>
      </c>
      <c r="M267" s="468">
        <v>396</v>
      </c>
      <c r="N267" s="464">
        <v>1</v>
      </c>
      <c r="O267" s="464">
        <v>132</v>
      </c>
      <c r="P267" s="468">
        <v>4</v>
      </c>
      <c r="Q267" s="468">
        <v>528</v>
      </c>
      <c r="R267" s="491">
        <v>1.3333333333333333</v>
      </c>
      <c r="S267" s="469">
        <v>132</v>
      </c>
    </row>
    <row r="268" spans="1:19" ht="14.4" customHeight="1" x14ac:dyDescent="0.3">
      <c r="A268" s="463"/>
      <c r="B268" s="464" t="s">
        <v>1897</v>
      </c>
      <c r="C268" s="464" t="s">
        <v>1699</v>
      </c>
      <c r="D268" s="464" t="s">
        <v>1698</v>
      </c>
      <c r="E268" s="464" t="s">
        <v>1708</v>
      </c>
      <c r="F268" s="464" t="s">
        <v>1713</v>
      </c>
      <c r="G268" s="464"/>
      <c r="H268" s="468">
        <v>2</v>
      </c>
      <c r="I268" s="468">
        <v>312</v>
      </c>
      <c r="J268" s="464">
        <v>0.66666666666666663</v>
      </c>
      <c r="K268" s="464">
        <v>156</v>
      </c>
      <c r="L268" s="468">
        <v>3</v>
      </c>
      <c r="M268" s="468">
        <v>468</v>
      </c>
      <c r="N268" s="464">
        <v>1</v>
      </c>
      <c r="O268" s="464">
        <v>156</v>
      </c>
      <c r="P268" s="468">
        <v>4</v>
      </c>
      <c r="Q268" s="468">
        <v>624</v>
      </c>
      <c r="R268" s="491">
        <v>1.3333333333333333</v>
      </c>
      <c r="S268" s="469">
        <v>156</v>
      </c>
    </row>
    <row r="269" spans="1:19" ht="14.4" customHeight="1" x14ac:dyDescent="0.3">
      <c r="A269" s="463"/>
      <c r="B269" s="464" t="s">
        <v>1897</v>
      </c>
      <c r="C269" s="464" t="s">
        <v>1699</v>
      </c>
      <c r="D269" s="464" t="s">
        <v>1698</v>
      </c>
      <c r="E269" s="464" t="s">
        <v>1708</v>
      </c>
      <c r="F269" s="464" t="s">
        <v>1738</v>
      </c>
      <c r="G269" s="464"/>
      <c r="H269" s="468">
        <v>7</v>
      </c>
      <c r="I269" s="468">
        <v>12180</v>
      </c>
      <c r="J269" s="464">
        <v>7</v>
      </c>
      <c r="K269" s="464">
        <v>1740</v>
      </c>
      <c r="L269" s="468">
        <v>1</v>
      </c>
      <c r="M269" s="468">
        <v>1740</v>
      </c>
      <c r="N269" s="464">
        <v>1</v>
      </c>
      <c r="O269" s="464">
        <v>1740</v>
      </c>
      <c r="P269" s="468">
        <v>3</v>
      </c>
      <c r="Q269" s="468">
        <v>6000</v>
      </c>
      <c r="R269" s="491">
        <v>3.4482758620689653</v>
      </c>
      <c r="S269" s="469">
        <v>2000</v>
      </c>
    </row>
    <row r="270" spans="1:19" ht="14.4" customHeight="1" x14ac:dyDescent="0.3">
      <c r="A270" s="463"/>
      <c r="B270" s="464" t="s">
        <v>1897</v>
      </c>
      <c r="C270" s="464" t="s">
        <v>1699</v>
      </c>
      <c r="D270" s="464" t="s">
        <v>1698</v>
      </c>
      <c r="E270" s="464" t="s">
        <v>1708</v>
      </c>
      <c r="F270" s="464" t="s">
        <v>1754</v>
      </c>
      <c r="G270" s="464"/>
      <c r="H270" s="468">
        <v>1</v>
      </c>
      <c r="I270" s="468">
        <v>1008</v>
      </c>
      <c r="J270" s="464">
        <v>0.2</v>
      </c>
      <c r="K270" s="464">
        <v>1008</v>
      </c>
      <c r="L270" s="468">
        <v>5</v>
      </c>
      <c r="M270" s="468">
        <v>5040</v>
      </c>
      <c r="N270" s="464">
        <v>1</v>
      </c>
      <c r="O270" s="464">
        <v>1008</v>
      </c>
      <c r="P270" s="468">
        <v>8</v>
      </c>
      <c r="Q270" s="468">
        <v>8064</v>
      </c>
      <c r="R270" s="491">
        <v>1.6</v>
      </c>
      <c r="S270" s="469">
        <v>1008</v>
      </c>
    </row>
    <row r="271" spans="1:19" ht="14.4" customHeight="1" x14ac:dyDescent="0.3">
      <c r="A271" s="463"/>
      <c r="B271" s="464" t="s">
        <v>1897</v>
      </c>
      <c r="C271" s="464" t="s">
        <v>1699</v>
      </c>
      <c r="D271" s="464" t="s">
        <v>1698</v>
      </c>
      <c r="E271" s="464" t="s">
        <v>1708</v>
      </c>
      <c r="F271" s="464" t="s">
        <v>1913</v>
      </c>
      <c r="G271" s="464"/>
      <c r="H271" s="468">
        <v>204</v>
      </c>
      <c r="I271" s="468">
        <v>44268</v>
      </c>
      <c r="J271" s="464">
        <v>0.96226415094339623</v>
      </c>
      <c r="K271" s="464">
        <v>217</v>
      </c>
      <c r="L271" s="468">
        <v>212</v>
      </c>
      <c r="M271" s="468">
        <v>46004</v>
      </c>
      <c r="N271" s="464">
        <v>1</v>
      </c>
      <c r="O271" s="464">
        <v>217</v>
      </c>
      <c r="P271" s="468">
        <v>199</v>
      </c>
      <c r="Q271" s="468">
        <v>43183</v>
      </c>
      <c r="R271" s="491">
        <v>0.93867924528301883</v>
      </c>
      <c r="S271" s="469">
        <v>217</v>
      </c>
    </row>
    <row r="272" spans="1:19" ht="14.4" customHeight="1" x14ac:dyDescent="0.3">
      <c r="A272" s="463"/>
      <c r="B272" s="464" t="s">
        <v>1897</v>
      </c>
      <c r="C272" s="464" t="s">
        <v>1699</v>
      </c>
      <c r="D272" s="464" t="s">
        <v>1698</v>
      </c>
      <c r="E272" s="464" t="s">
        <v>1708</v>
      </c>
      <c r="F272" s="464" t="s">
        <v>1914</v>
      </c>
      <c r="G272" s="464"/>
      <c r="H272" s="468">
        <v>124</v>
      </c>
      <c r="I272" s="468">
        <v>129332</v>
      </c>
      <c r="J272" s="464">
        <v>0.88571428571428568</v>
      </c>
      <c r="K272" s="464">
        <v>1043</v>
      </c>
      <c r="L272" s="468">
        <v>140</v>
      </c>
      <c r="M272" s="468">
        <v>146020</v>
      </c>
      <c r="N272" s="464">
        <v>1</v>
      </c>
      <c r="O272" s="464">
        <v>1043</v>
      </c>
      <c r="P272" s="468">
        <v>128</v>
      </c>
      <c r="Q272" s="468">
        <v>133504</v>
      </c>
      <c r="R272" s="491">
        <v>0.91428571428571426</v>
      </c>
      <c r="S272" s="469">
        <v>1043</v>
      </c>
    </row>
    <row r="273" spans="1:19" ht="14.4" customHeight="1" x14ac:dyDescent="0.3">
      <c r="A273" s="463"/>
      <c r="B273" s="464" t="s">
        <v>1897</v>
      </c>
      <c r="C273" s="464" t="s">
        <v>1699</v>
      </c>
      <c r="D273" s="464" t="s">
        <v>1698</v>
      </c>
      <c r="E273" s="464" t="s">
        <v>1708</v>
      </c>
      <c r="F273" s="464" t="s">
        <v>1915</v>
      </c>
      <c r="G273" s="464"/>
      <c r="H273" s="468">
        <v>4</v>
      </c>
      <c r="I273" s="468">
        <v>5292</v>
      </c>
      <c r="J273" s="464">
        <v>1</v>
      </c>
      <c r="K273" s="464">
        <v>1323</v>
      </c>
      <c r="L273" s="468">
        <v>4</v>
      </c>
      <c r="M273" s="468">
        <v>5292</v>
      </c>
      <c r="N273" s="464">
        <v>1</v>
      </c>
      <c r="O273" s="464">
        <v>1323</v>
      </c>
      <c r="P273" s="468">
        <v>2</v>
      </c>
      <c r="Q273" s="468">
        <v>2646</v>
      </c>
      <c r="R273" s="491">
        <v>0.5</v>
      </c>
      <c r="S273" s="469">
        <v>1323</v>
      </c>
    </row>
    <row r="274" spans="1:19" ht="14.4" customHeight="1" x14ac:dyDescent="0.3">
      <c r="A274" s="463"/>
      <c r="B274" s="464" t="s">
        <v>1897</v>
      </c>
      <c r="C274" s="464" t="s">
        <v>1699</v>
      </c>
      <c r="D274" s="464" t="s">
        <v>1698</v>
      </c>
      <c r="E274" s="464" t="s">
        <v>1708</v>
      </c>
      <c r="F274" s="464" t="s">
        <v>1916</v>
      </c>
      <c r="G274" s="464"/>
      <c r="H274" s="468">
        <v>23</v>
      </c>
      <c r="I274" s="468">
        <v>12466</v>
      </c>
      <c r="J274" s="464">
        <v>1.6428571428571428</v>
      </c>
      <c r="K274" s="464">
        <v>542</v>
      </c>
      <c r="L274" s="468">
        <v>14</v>
      </c>
      <c r="M274" s="468">
        <v>7588</v>
      </c>
      <c r="N274" s="464">
        <v>1</v>
      </c>
      <c r="O274" s="464">
        <v>542</v>
      </c>
      <c r="P274" s="468">
        <v>26</v>
      </c>
      <c r="Q274" s="468">
        <v>14092</v>
      </c>
      <c r="R274" s="491">
        <v>1.8571428571428572</v>
      </c>
      <c r="S274" s="469">
        <v>542</v>
      </c>
    </row>
    <row r="275" spans="1:19" ht="14.4" customHeight="1" x14ac:dyDescent="0.3">
      <c r="A275" s="463"/>
      <c r="B275" s="464" t="s">
        <v>1897</v>
      </c>
      <c r="C275" s="464" t="s">
        <v>1699</v>
      </c>
      <c r="D275" s="464" t="s">
        <v>1698</v>
      </c>
      <c r="E275" s="464" t="s">
        <v>1708</v>
      </c>
      <c r="F275" s="464" t="s">
        <v>1917</v>
      </c>
      <c r="G275" s="464"/>
      <c r="H275" s="468"/>
      <c r="I275" s="468"/>
      <c r="J275" s="464"/>
      <c r="K275" s="464"/>
      <c r="L275" s="468">
        <v>5</v>
      </c>
      <c r="M275" s="468">
        <v>1490</v>
      </c>
      <c r="N275" s="464">
        <v>1</v>
      </c>
      <c r="O275" s="464">
        <v>298</v>
      </c>
      <c r="P275" s="468"/>
      <c r="Q275" s="468"/>
      <c r="R275" s="491"/>
      <c r="S275" s="469"/>
    </row>
    <row r="276" spans="1:19" ht="14.4" customHeight="1" x14ac:dyDescent="0.3">
      <c r="A276" s="463"/>
      <c r="B276" s="464" t="s">
        <v>1897</v>
      </c>
      <c r="C276" s="464" t="s">
        <v>1699</v>
      </c>
      <c r="D276" s="464" t="s">
        <v>1698</v>
      </c>
      <c r="E276" s="464" t="s">
        <v>1708</v>
      </c>
      <c r="F276" s="464" t="s">
        <v>1918</v>
      </c>
      <c r="G276" s="464"/>
      <c r="H276" s="468">
        <v>90</v>
      </c>
      <c r="I276" s="468">
        <v>52110</v>
      </c>
      <c r="J276" s="464">
        <v>1.2162162162162162</v>
      </c>
      <c r="K276" s="464">
        <v>579</v>
      </c>
      <c r="L276" s="468">
        <v>74</v>
      </c>
      <c r="M276" s="468">
        <v>42846</v>
      </c>
      <c r="N276" s="464">
        <v>1</v>
      </c>
      <c r="O276" s="464">
        <v>579</v>
      </c>
      <c r="P276" s="468">
        <v>88</v>
      </c>
      <c r="Q276" s="468">
        <v>50952</v>
      </c>
      <c r="R276" s="491">
        <v>1.1891891891891893</v>
      </c>
      <c r="S276" s="469">
        <v>579</v>
      </c>
    </row>
    <row r="277" spans="1:19" ht="14.4" customHeight="1" x14ac:dyDescent="0.3">
      <c r="A277" s="463"/>
      <c r="B277" s="464" t="s">
        <v>1897</v>
      </c>
      <c r="C277" s="464" t="s">
        <v>1699</v>
      </c>
      <c r="D277" s="464" t="s">
        <v>1698</v>
      </c>
      <c r="E277" s="464" t="s">
        <v>1708</v>
      </c>
      <c r="F277" s="464" t="s">
        <v>1919</v>
      </c>
      <c r="G277" s="464"/>
      <c r="H277" s="468"/>
      <c r="I277" s="468"/>
      <c r="J277" s="464"/>
      <c r="K277" s="464"/>
      <c r="L277" s="468">
        <v>3</v>
      </c>
      <c r="M277" s="468">
        <v>42666</v>
      </c>
      <c r="N277" s="464">
        <v>1</v>
      </c>
      <c r="O277" s="464">
        <v>14222</v>
      </c>
      <c r="P277" s="468"/>
      <c r="Q277" s="468"/>
      <c r="R277" s="491"/>
      <c r="S277" s="469"/>
    </row>
    <row r="278" spans="1:19" ht="14.4" customHeight="1" x14ac:dyDescent="0.3">
      <c r="A278" s="463"/>
      <c r="B278" s="464" t="s">
        <v>1897</v>
      </c>
      <c r="C278" s="464" t="s">
        <v>1699</v>
      </c>
      <c r="D278" s="464" t="s">
        <v>1698</v>
      </c>
      <c r="E278" s="464" t="s">
        <v>1708</v>
      </c>
      <c r="F278" s="464" t="s">
        <v>1920</v>
      </c>
      <c r="G278" s="464"/>
      <c r="H278" s="468">
        <v>1</v>
      </c>
      <c r="I278" s="468">
        <v>678</v>
      </c>
      <c r="J278" s="464"/>
      <c r="K278" s="464">
        <v>678</v>
      </c>
      <c r="L278" s="468"/>
      <c r="M278" s="468"/>
      <c r="N278" s="464"/>
      <c r="O278" s="464"/>
      <c r="P278" s="468"/>
      <c r="Q278" s="468"/>
      <c r="R278" s="491"/>
      <c r="S278" s="469"/>
    </row>
    <row r="279" spans="1:19" ht="14.4" customHeight="1" x14ac:dyDescent="0.3">
      <c r="A279" s="463"/>
      <c r="B279" s="464" t="s">
        <v>1897</v>
      </c>
      <c r="C279" s="464" t="s">
        <v>1699</v>
      </c>
      <c r="D279" s="464" t="s">
        <v>1698</v>
      </c>
      <c r="E279" s="464" t="s">
        <v>1708</v>
      </c>
      <c r="F279" s="464" t="s">
        <v>1921</v>
      </c>
      <c r="G279" s="464"/>
      <c r="H279" s="468">
        <v>3</v>
      </c>
      <c r="I279" s="468">
        <v>3909</v>
      </c>
      <c r="J279" s="464">
        <v>3</v>
      </c>
      <c r="K279" s="464">
        <v>1303</v>
      </c>
      <c r="L279" s="468">
        <v>1</v>
      </c>
      <c r="M279" s="468">
        <v>1303</v>
      </c>
      <c r="N279" s="464">
        <v>1</v>
      </c>
      <c r="O279" s="464">
        <v>1303</v>
      </c>
      <c r="P279" s="468"/>
      <c r="Q279" s="468"/>
      <c r="R279" s="491"/>
      <c r="S279" s="469"/>
    </row>
    <row r="280" spans="1:19" ht="14.4" customHeight="1" x14ac:dyDescent="0.3">
      <c r="A280" s="463"/>
      <c r="B280" s="464" t="s">
        <v>1897</v>
      </c>
      <c r="C280" s="464" t="s">
        <v>1699</v>
      </c>
      <c r="D280" s="464" t="s">
        <v>1698</v>
      </c>
      <c r="E280" s="464" t="s">
        <v>1708</v>
      </c>
      <c r="F280" s="464" t="s">
        <v>1922</v>
      </c>
      <c r="G280" s="464"/>
      <c r="H280" s="468"/>
      <c r="I280" s="468"/>
      <c r="J280" s="464"/>
      <c r="K280" s="464"/>
      <c r="L280" s="468">
        <v>1</v>
      </c>
      <c r="M280" s="468">
        <v>2416</v>
      </c>
      <c r="N280" s="464">
        <v>1</v>
      </c>
      <c r="O280" s="464">
        <v>2416</v>
      </c>
      <c r="P280" s="468"/>
      <c r="Q280" s="468"/>
      <c r="R280" s="491"/>
      <c r="S280" s="469"/>
    </row>
    <row r="281" spans="1:19" ht="14.4" customHeight="1" x14ac:dyDescent="0.3">
      <c r="A281" s="463"/>
      <c r="B281" s="464" t="s">
        <v>1897</v>
      </c>
      <c r="C281" s="464" t="s">
        <v>1699</v>
      </c>
      <c r="D281" s="464" t="s">
        <v>1698</v>
      </c>
      <c r="E281" s="464" t="s">
        <v>1708</v>
      </c>
      <c r="F281" s="464" t="s">
        <v>1923</v>
      </c>
      <c r="G281" s="464"/>
      <c r="H281" s="468"/>
      <c r="I281" s="468"/>
      <c r="J281" s="464"/>
      <c r="K281" s="464"/>
      <c r="L281" s="468"/>
      <c r="M281" s="468"/>
      <c r="N281" s="464"/>
      <c r="O281" s="464"/>
      <c r="P281" s="468">
        <v>1</v>
      </c>
      <c r="Q281" s="468">
        <v>136</v>
      </c>
      <c r="R281" s="491"/>
      <c r="S281" s="469">
        <v>136</v>
      </c>
    </row>
    <row r="282" spans="1:19" ht="14.4" customHeight="1" x14ac:dyDescent="0.3">
      <c r="A282" s="463"/>
      <c r="B282" s="464" t="s">
        <v>1897</v>
      </c>
      <c r="C282" s="464" t="s">
        <v>1699</v>
      </c>
      <c r="D282" s="464" t="s">
        <v>1698</v>
      </c>
      <c r="E282" s="464" t="s">
        <v>1708</v>
      </c>
      <c r="F282" s="464" t="s">
        <v>1924</v>
      </c>
      <c r="G282" s="464"/>
      <c r="H282" s="468"/>
      <c r="I282" s="468"/>
      <c r="J282" s="464"/>
      <c r="K282" s="464"/>
      <c r="L282" s="468"/>
      <c r="M282" s="468"/>
      <c r="N282" s="464"/>
      <c r="O282" s="464"/>
      <c r="P282" s="468">
        <v>1</v>
      </c>
      <c r="Q282" s="468">
        <v>224</v>
      </c>
      <c r="R282" s="491"/>
      <c r="S282" s="469">
        <v>224</v>
      </c>
    </row>
    <row r="283" spans="1:19" ht="14.4" customHeight="1" x14ac:dyDescent="0.3">
      <c r="A283" s="463"/>
      <c r="B283" s="464" t="s">
        <v>1897</v>
      </c>
      <c r="C283" s="464" t="s">
        <v>1699</v>
      </c>
      <c r="D283" s="464" t="s">
        <v>1698</v>
      </c>
      <c r="E283" s="464" t="s">
        <v>1708</v>
      </c>
      <c r="F283" s="464" t="s">
        <v>1925</v>
      </c>
      <c r="G283" s="464"/>
      <c r="H283" s="468"/>
      <c r="I283" s="468"/>
      <c r="J283" s="464"/>
      <c r="K283" s="464"/>
      <c r="L283" s="468">
        <v>1</v>
      </c>
      <c r="M283" s="468">
        <v>1289</v>
      </c>
      <c r="N283" s="464">
        <v>1</v>
      </c>
      <c r="O283" s="464">
        <v>1289</v>
      </c>
      <c r="P283" s="468"/>
      <c r="Q283" s="468"/>
      <c r="R283" s="491"/>
      <c r="S283" s="469"/>
    </row>
    <row r="284" spans="1:19" ht="14.4" customHeight="1" x14ac:dyDescent="0.3">
      <c r="A284" s="463"/>
      <c r="B284" s="464" t="s">
        <v>1897</v>
      </c>
      <c r="C284" s="464" t="s">
        <v>1699</v>
      </c>
      <c r="D284" s="464" t="s">
        <v>1698</v>
      </c>
      <c r="E284" s="464" t="s">
        <v>1778</v>
      </c>
      <c r="F284" s="464" t="s">
        <v>1784</v>
      </c>
      <c r="G284" s="464" t="s">
        <v>1785</v>
      </c>
      <c r="H284" s="468">
        <v>25</v>
      </c>
      <c r="I284" s="468">
        <v>1944.4499999999998</v>
      </c>
      <c r="J284" s="464">
        <v>1.6666666666666663</v>
      </c>
      <c r="K284" s="464">
        <v>77.777999999999992</v>
      </c>
      <c r="L284" s="468">
        <v>15</v>
      </c>
      <c r="M284" s="468">
        <v>1166.67</v>
      </c>
      <c r="N284" s="464">
        <v>1</v>
      </c>
      <c r="O284" s="464">
        <v>77.778000000000006</v>
      </c>
      <c r="P284" s="468">
        <v>14</v>
      </c>
      <c r="Q284" s="468">
        <v>1088.8900000000001</v>
      </c>
      <c r="R284" s="491">
        <v>0.93333161905251705</v>
      </c>
      <c r="S284" s="469">
        <v>77.777857142857144</v>
      </c>
    </row>
    <row r="285" spans="1:19" ht="14.4" customHeight="1" x14ac:dyDescent="0.3">
      <c r="A285" s="463"/>
      <c r="B285" s="464" t="s">
        <v>1897</v>
      </c>
      <c r="C285" s="464" t="s">
        <v>1699</v>
      </c>
      <c r="D285" s="464" t="s">
        <v>1698</v>
      </c>
      <c r="E285" s="464" t="s">
        <v>1778</v>
      </c>
      <c r="F285" s="464" t="s">
        <v>1786</v>
      </c>
      <c r="G285" s="464" t="s">
        <v>1787</v>
      </c>
      <c r="H285" s="468">
        <v>42</v>
      </c>
      <c r="I285" s="468">
        <v>10500</v>
      </c>
      <c r="J285" s="464">
        <v>0.79245283018867929</v>
      </c>
      <c r="K285" s="464">
        <v>250</v>
      </c>
      <c r="L285" s="468">
        <v>53</v>
      </c>
      <c r="M285" s="468">
        <v>13250</v>
      </c>
      <c r="N285" s="464">
        <v>1</v>
      </c>
      <c r="O285" s="464">
        <v>250</v>
      </c>
      <c r="P285" s="468">
        <v>39</v>
      </c>
      <c r="Q285" s="468">
        <v>9750</v>
      </c>
      <c r="R285" s="491">
        <v>0.73584905660377353</v>
      </c>
      <c r="S285" s="469">
        <v>250</v>
      </c>
    </row>
    <row r="286" spans="1:19" ht="14.4" customHeight="1" x14ac:dyDescent="0.3">
      <c r="A286" s="463"/>
      <c r="B286" s="464" t="s">
        <v>1897</v>
      </c>
      <c r="C286" s="464" t="s">
        <v>1699</v>
      </c>
      <c r="D286" s="464" t="s">
        <v>1698</v>
      </c>
      <c r="E286" s="464" t="s">
        <v>1778</v>
      </c>
      <c r="F286" s="464" t="s">
        <v>1788</v>
      </c>
      <c r="G286" s="464" t="s">
        <v>1789</v>
      </c>
      <c r="H286" s="468">
        <v>581</v>
      </c>
      <c r="I286" s="468">
        <v>174300</v>
      </c>
      <c r="J286" s="464">
        <v>0.98809523809523814</v>
      </c>
      <c r="K286" s="464">
        <v>300</v>
      </c>
      <c r="L286" s="468">
        <v>588</v>
      </c>
      <c r="M286" s="468">
        <v>176400</v>
      </c>
      <c r="N286" s="464">
        <v>1</v>
      </c>
      <c r="O286" s="464">
        <v>300</v>
      </c>
      <c r="P286" s="468">
        <v>608</v>
      </c>
      <c r="Q286" s="468">
        <v>182400</v>
      </c>
      <c r="R286" s="491">
        <v>1.0340136054421769</v>
      </c>
      <c r="S286" s="469">
        <v>300</v>
      </c>
    </row>
    <row r="287" spans="1:19" ht="14.4" customHeight="1" x14ac:dyDescent="0.3">
      <c r="A287" s="463"/>
      <c r="B287" s="464" t="s">
        <v>1897</v>
      </c>
      <c r="C287" s="464" t="s">
        <v>1699</v>
      </c>
      <c r="D287" s="464" t="s">
        <v>1698</v>
      </c>
      <c r="E287" s="464" t="s">
        <v>1778</v>
      </c>
      <c r="F287" s="464" t="s">
        <v>1790</v>
      </c>
      <c r="G287" s="464" t="s">
        <v>1791</v>
      </c>
      <c r="H287" s="468"/>
      <c r="I287" s="468"/>
      <c r="J287" s="464"/>
      <c r="K287" s="464"/>
      <c r="L287" s="468">
        <v>1</v>
      </c>
      <c r="M287" s="468">
        <v>116.67</v>
      </c>
      <c r="N287" s="464">
        <v>1</v>
      </c>
      <c r="O287" s="464">
        <v>116.67</v>
      </c>
      <c r="P287" s="468"/>
      <c r="Q287" s="468"/>
      <c r="R287" s="491"/>
      <c r="S287" s="469"/>
    </row>
    <row r="288" spans="1:19" ht="14.4" customHeight="1" x14ac:dyDescent="0.3">
      <c r="A288" s="463"/>
      <c r="B288" s="464" t="s">
        <v>1897</v>
      </c>
      <c r="C288" s="464" t="s">
        <v>1699</v>
      </c>
      <c r="D288" s="464" t="s">
        <v>1698</v>
      </c>
      <c r="E288" s="464" t="s">
        <v>1778</v>
      </c>
      <c r="F288" s="464" t="s">
        <v>1926</v>
      </c>
      <c r="G288" s="464" t="s">
        <v>1927</v>
      </c>
      <c r="H288" s="468">
        <v>338</v>
      </c>
      <c r="I288" s="468">
        <v>225333.33999999997</v>
      </c>
      <c r="J288" s="464">
        <v>0.92857148155416147</v>
      </c>
      <c r="K288" s="464">
        <v>666.6666863905325</v>
      </c>
      <c r="L288" s="468">
        <v>364</v>
      </c>
      <c r="M288" s="468">
        <v>242666.66</v>
      </c>
      <c r="N288" s="464">
        <v>1</v>
      </c>
      <c r="O288" s="464">
        <v>666.6666483516484</v>
      </c>
      <c r="P288" s="468">
        <v>335</v>
      </c>
      <c r="Q288" s="468">
        <v>223333.33000000002</v>
      </c>
      <c r="R288" s="491">
        <v>0.92032968187718911</v>
      </c>
      <c r="S288" s="469">
        <v>666.66665671641795</v>
      </c>
    </row>
    <row r="289" spans="1:19" ht="14.4" customHeight="1" x14ac:dyDescent="0.3">
      <c r="A289" s="463"/>
      <c r="B289" s="464" t="s">
        <v>1897</v>
      </c>
      <c r="C289" s="464" t="s">
        <v>1699</v>
      </c>
      <c r="D289" s="464" t="s">
        <v>1698</v>
      </c>
      <c r="E289" s="464" t="s">
        <v>1778</v>
      </c>
      <c r="F289" s="464" t="s">
        <v>1928</v>
      </c>
      <c r="G289" s="464" t="s">
        <v>1929</v>
      </c>
      <c r="H289" s="468">
        <v>541</v>
      </c>
      <c r="I289" s="468">
        <v>126233.34</v>
      </c>
      <c r="J289" s="464">
        <v>0.90771808171446966</v>
      </c>
      <c r="K289" s="464">
        <v>233.33334565619222</v>
      </c>
      <c r="L289" s="468">
        <v>596</v>
      </c>
      <c r="M289" s="468">
        <v>139066.68</v>
      </c>
      <c r="N289" s="464">
        <v>1</v>
      </c>
      <c r="O289" s="464">
        <v>233.33335570469796</v>
      </c>
      <c r="P289" s="468">
        <v>654</v>
      </c>
      <c r="Q289" s="468">
        <v>152600.01</v>
      </c>
      <c r="R289" s="491">
        <v>1.0973154029419558</v>
      </c>
      <c r="S289" s="469">
        <v>233.33334862385323</v>
      </c>
    </row>
    <row r="290" spans="1:19" ht="14.4" customHeight="1" x14ac:dyDescent="0.3">
      <c r="A290" s="463"/>
      <c r="B290" s="464" t="s">
        <v>1897</v>
      </c>
      <c r="C290" s="464" t="s">
        <v>1699</v>
      </c>
      <c r="D290" s="464" t="s">
        <v>1698</v>
      </c>
      <c r="E290" s="464" t="s">
        <v>1778</v>
      </c>
      <c r="F290" s="464" t="s">
        <v>1930</v>
      </c>
      <c r="G290" s="464" t="s">
        <v>1931</v>
      </c>
      <c r="H290" s="468">
        <v>341</v>
      </c>
      <c r="I290" s="468">
        <v>265222.21999999997</v>
      </c>
      <c r="J290" s="464">
        <v>0.96600567717534735</v>
      </c>
      <c r="K290" s="464">
        <v>777.77777126099704</v>
      </c>
      <c r="L290" s="468">
        <v>353</v>
      </c>
      <c r="M290" s="468">
        <v>274555.55000000005</v>
      </c>
      <c r="N290" s="464">
        <v>1</v>
      </c>
      <c r="O290" s="464">
        <v>777.77776203966016</v>
      </c>
      <c r="P290" s="468">
        <v>379</v>
      </c>
      <c r="Q290" s="468">
        <v>294777.77</v>
      </c>
      <c r="R290" s="491">
        <v>1.0736543843313311</v>
      </c>
      <c r="S290" s="469">
        <v>777.77775725593676</v>
      </c>
    </row>
    <row r="291" spans="1:19" ht="14.4" customHeight="1" x14ac:dyDescent="0.3">
      <c r="A291" s="463"/>
      <c r="B291" s="464" t="s">
        <v>1897</v>
      </c>
      <c r="C291" s="464" t="s">
        <v>1699</v>
      </c>
      <c r="D291" s="464" t="s">
        <v>1698</v>
      </c>
      <c r="E291" s="464" t="s">
        <v>1778</v>
      </c>
      <c r="F291" s="464" t="s">
        <v>1932</v>
      </c>
      <c r="G291" s="464" t="s">
        <v>1933</v>
      </c>
      <c r="H291" s="468">
        <v>1195</v>
      </c>
      <c r="I291" s="468">
        <v>292111.11</v>
      </c>
      <c r="J291" s="464">
        <v>1.2632134955022702</v>
      </c>
      <c r="K291" s="464">
        <v>244.44444351464435</v>
      </c>
      <c r="L291" s="468">
        <v>946</v>
      </c>
      <c r="M291" s="468">
        <v>231244.45</v>
      </c>
      <c r="N291" s="464">
        <v>1</v>
      </c>
      <c r="O291" s="464">
        <v>244.44445031712476</v>
      </c>
      <c r="P291" s="468">
        <v>913</v>
      </c>
      <c r="Q291" s="468">
        <v>223177.77000000002</v>
      </c>
      <c r="R291" s="491">
        <v>0.96511622224879345</v>
      </c>
      <c r="S291" s="469">
        <v>244.44443592552028</v>
      </c>
    </row>
    <row r="292" spans="1:19" ht="14.4" customHeight="1" x14ac:dyDescent="0.3">
      <c r="A292" s="463"/>
      <c r="B292" s="464" t="s">
        <v>1897</v>
      </c>
      <c r="C292" s="464" t="s">
        <v>1699</v>
      </c>
      <c r="D292" s="464" t="s">
        <v>1698</v>
      </c>
      <c r="E292" s="464" t="s">
        <v>1778</v>
      </c>
      <c r="F292" s="464" t="s">
        <v>1934</v>
      </c>
      <c r="G292" s="464" t="s">
        <v>1935</v>
      </c>
      <c r="H292" s="468">
        <v>8</v>
      </c>
      <c r="I292" s="468">
        <v>4204.4499999999989</v>
      </c>
      <c r="J292" s="464">
        <v>0.61538562868291702</v>
      </c>
      <c r="K292" s="464">
        <v>525.55624999999986</v>
      </c>
      <c r="L292" s="468">
        <v>13</v>
      </c>
      <c r="M292" s="468">
        <v>6832.2199999999993</v>
      </c>
      <c r="N292" s="464">
        <v>1</v>
      </c>
      <c r="O292" s="464">
        <v>525.55538461538458</v>
      </c>
      <c r="P292" s="468">
        <v>19</v>
      </c>
      <c r="Q292" s="468">
        <v>9985.56</v>
      </c>
      <c r="R292" s="491">
        <v>1.4615395874254635</v>
      </c>
      <c r="S292" s="469">
        <v>525.55578947368417</v>
      </c>
    </row>
    <row r="293" spans="1:19" ht="14.4" customHeight="1" x14ac:dyDescent="0.3">
      <c r="A293" s="463"/>
      <c r="B293" s="464" t="s">
        <v>1897</v>
      </c>
      <c r="C293" s="464" t="s">
        <v>1699</v>
      </c>
      <c r="D293" s="464" t="s">
        <v>1698</v>
      </c>
      <c r="E293" s="464" t="s">
        <v>1778</v>
      </c>
      <c r="F293" s="464" t="s">
        <v>1936</v>
      </c>
      <c r="G293" s="464" t="s">
        <v>1937</v>
      </c>
      <c r="H293" s="468">
        <v>9</v>
      </c>
      <c r="I293" s="468">
        <v>9000</v>
      </c>
      <c r="J293" s="464">
        <v>1</v>
      </c>
      <c r="K293" s="464">
        <v>1000</v>
      </c>
      <c r="L293" s="468">
        <v>9</v>
      </c>
      <c r="M293" s="468">
        <v>9000</v>
      </c>
      <c r="N293" s="464">
        <v>1</v>
      </c>
      <c r="O293" s="464">
        <v>1000</v>
      </c>
      <c r="P293" s="468">
        <v>9</v>
      </c>
      <c r="Q293" s="468">
        <v>9000</v>
      </c>
      <c r="R293" s="491">
        <v>1</v>
      </c>
      <c r="S293" s="469">
        <v>1000</v>
      </c>
    </row>
    <row r="294" spans="1:19" ht="14.4" customHeight="1" x14ac:dyDescent="0.3">
      <c r="A294" s="463"/>
      <c r="B294" s="464" t="s">
        <v>1897</v>
      </c>
      <c r="C294" s="464" t="s">
        <v>1699</v>
      </c>
      <c r="D294" s="464" t="s">
        <v>1698</v>
      </c>
      <c r="E294" s="464" t="s">
        <v>1778</v>
      </c>
      <c r="F294" s="464" t="s">
        <v>1853</v>
      </c>
      <c r="G294" s="464" t="s">
        <v>1854</v>
      </c>
      <c r="H294" s="468">
        <v>3</v>
      </c>
      <c r="I294" s="468">
        <v>0</v>
      </c>
      <c r="J294" s="464"/>
      <c r="K294" s="464">
        <v>0</v>
      </c>
      <c r="L294" s="468">
        <v>2</v>
      </c>
      <c r="M294" s="468">
        <v>0</v>
      </c>
      <c r="N294" s="464"/>
      <c r="O294" s="464">
        <v>0</v>
      </c>
      <c r="P294" s="468"/>
      <c r="Q294" s="468"/>
      <c r="R294" s="491"/>
      <c r="S294" s="469"/>
    </row>
    <row r="295" spans="1:19" ht="14.4" customHeight="1" x14ac:dyDescent="0.3">
      <c r="A295" s="463"/>
      <c r="B295" s="464" t="s">
        <v>1897</v>
      </c>
      <c r="C295" s="464" t="s">
        <v>1699</v>
      </c>
      <c r="D295" s="464" t="s">
        <v>1698</v>
      </c>
      <c r="E295" s="464" t="s">
        <v>1778</v>
      </c>
      <c r="F295" s="464" t="s">
        <v>1811</v>
      </c>
      <c r="G295" s="464" t="s">
        <v>1812</v>
      </c>
      <c r="H295" s="468">
        <v>971</v>
      </c>
      <c r="I295" s="468">
        <v>0</v>
      </c>
      <c r="J295" s="464"/>
      <c r="K295" s="464">
        <v>0</v>
      </c>
      <c r="L295" s="468">
        <v>954</v>
      </c>
      <c r="M295" s="468">
        <v>0</v>
      </c>
      <c r="N295" s="464"/>
      <c r="O295" s="464">
        <v>0</v>
      </c>
      <c r="P295" s="468">
        <v>1026</v>
      </c>
      <c r="Q295" s="468">
        <v>0</v>
      </c>
      <c r="R295" s="491"/>
      <c r="S295" s="469">
        <v>0</v>
      </c>
    </row>
    <row r="296" spans="1:19" ht="14.4" customHeight="1" x14ac:dyDescent="0.3">
      <c r="A296" s="463"/>
      <c r="B296" s="464" t="s">
        <v>1897</v>
      </c>
      <c r="C296" s="464" t="s">
        <v>1699</v>
      </c>
      <c r="D296" s="464" t="s">
        <v>1698</v>
      </c>
      <c r="E296" s="464" t="s">
        <v>1778</v>
      </c>
      <c r="F296" s="464" t="s">
        <v>1813</v>
      </c>
      <c r="G296" s="464" t="s">
        <v>1814</v>
      </c>
      <c r="H296" s="468">
        <v>710</v>
      </c>
      <c r="I296" s="468">
        <v>216944.44</v>
      </c>
      <c r="J296" s="464">
        <v>0.93175848441636411</v>
      </c>
      <c r="K296" s="464">
        <v>305.55554929577465</v>
      </c>
      <c r="L296" s="468">
        <v>762</v>
      </c>
      <c r="M296" s="468">
        <v>232833.34</v>
      </c>
      <c r="N296" s="464">
        <v>1</v>
      </c>
      <c r="O296" s="464">
        <v>305.55556430446194</v>
      </c>
      <c r="P296" s="468">
        <v>711</v>
      </c>
      <c r="Q296" s="468">
        <v>217250.00999999998</v>
      </c>
      <c r="R296" s="491">
        <v>0.93307088237449154</v>
      </c>
      <c r="S296" s="469">
        <v>305.55556962025315</v>
      </c>
    </row>
    <row r="297" spans="1:19" ht="14.4" customHeight="1" x14ac:dyDescent="0.3">
      <c r="A297" s="463"/>
      <c r="B297" s="464" t="s">
        <v>1897</v>
      </c>
      <c r="C297" s="464" t="s">
        <v>1699</v>
      </c>
      <c r="D297" s="464" t="s">
        <v>1698</v>
      </c>
      <c r="E297" s="464" t="s">
        <v>1778</v>
      </c>
      <c r="F297" s="464" t="s">
        <v>1815</v>
      </c>
      <c r="G297" s="464" t="s">
        <v>1816</v>
      </c>
      <c r="H297" s="468">
        <v>1553</v>
      </c>
      <c r="I297" s="468">
        <v>20933.330000000002</v>
      </c>
      <c r="J297" s="464">
        <v>0.38316035592918174</v>
      </c>
      <c r="K297" s="464">
        <v>13.479285254346427</v>
      </c>
      <c r="L297" s="468">
        <v>1639</v>
      </c>
      <c r="M297" s="468">
        <v>54633.34</v>
      </c>
      <c r="N297" s="464">
        <v>1</v>
      </c>
      <c r="O297" s="464">
        <v>33.333337400854177</v>
      </c>
      <c r="P297" s="468">
        <v>1600</v>
      </c>
      <c r="Q297" s="468">
        <v>53333.34</v>
      </c>
      <c r="R297" s="491">
        <v>0.97620500595423965</v>
      </c>
      <c r="S297" s="469">
        <v>33.333337499999999</v>
      </c>
    </row>
    <row r="298" spans="1:19" ht="14.4" customHeight="1" x14ac:dyDescent="0.3">
      <c r="A298" s="463"/>
      <c r="B298" s="464" t="s">
        <v>1897</v>
      </c>
      <c r="C298" s="464" t="s">
        <v>1699</v>
      </c>
      <c r="D298" s="464" t="s">
        <v>1698</v>
      </c>
      <c r="E298" s="464" t="s">
        <v>1778</v>
      </c>
      <c r="F298" s="464" t="s">
        <v>1817</v>
      </c>
      <c r="G298" s="464" t="s">
        <v>1818</v>
      </c>
      <c r="H298" s="468">
        <v>679</v>
      </c>
      <c r="I298" s="468">
        <v>309322.20999999996</v>
      </c>
      <c r="J298" s="464">
        <v>0.91756750711753432</v>
      </c>
      <c r="K298" s="464">
        <v>455.55553755522823</v>
      </c>
      <c r="L298" s="468">
        <v>740</v>
      </c>
      <c r="M298" s="468">
        <v>337111.12</v>
      </c>
      <c r="N298" s="464">
        <v>1</v>
      </c>
      <c r="O298" s="464">
        <v>455.55556756756755</v>
      </c>
      <c r="P298" s="468">
        <v>674</v>
      </c>
      <c r="Q298" s="468">
        <v>307044.44999999995</v>
      </c>
      <c r="R298" s="491">
        <v>0.91081080327459962</v>
      </c>
      <c r="S298" s="469">
        <v>455.55556379821951</v>
      </c>
    </row>
    <row r="299" spans="1:19" ht="14.4" customHeight="1" x14ac:dyDescent="0.3">
      <c r="A299" s="463"/>
      <c r="B299" s="464" t="s">
        <v>1897</v>
      </c>
      <c r="C299" s="464" t="s">
        <v>1699</v>
      </c>
      <c r="D299" s="464" t="s">
        <v>1698</v>
      </c>
      <c r="E299" s="464" t="s">
        <v>1778</v>
      </c>
      <c r="F299" s="464" t="s">
        <v>1819</v>
      </c>
      <c r="G299" s="464" t="s">
        <v>1820</v>
      </c>
      <c r="H299" s="468">
        <v>742</v>
      </c>
      <c r="I299" s="468">
        <v>57711.11</v>
      </c>
      <c r="J299" s="464">
        <v>0.91042955799187486</v>
      </c>
      <c r="K299" s="464">
        <v>77.777776280323451</v>
      </c>
      <c r="L299" s="468">
        <v>815</v>
      </c>
      <c r="M299" s="468">
        <v>63388.880000000005</v>
      </c>
      <c r="N299" s="464">
        <v>1</v>
      </c>
      <c r="O299" s="464">
        <v>77.777766871165653</v>
      </c>
      <c r="P299" s="468">
        <v>782</v>
      </c>
      <c r="Q299" s="468">
        <v>60822.229999999996</v>
      </c>
      <c r="R299" s="491">
        <v>0.95950945970334212</v>
      </c>
      <c r="S299" s="469">
        <v>77.777787723785167</v>
      </c>
    </row>
    <row r="300" spans="1:19" ht="14.4" customHeight="1" x14ac:dyDescent="0.3">
      <c r="A300" s="463"/>
      <c r="B300" s="464" t="s">
        <v>1897</v>
      </c>
      <c r="C300" s="464" t="s">
        <v>1699</v>
      </c>
      <c r="D300" s="464" t="s">
        <v>1698</v>
      </c>
      <c r="E300" s="464" t="s">
        <v>1778</v>
      </c>
      <c r="F300" s="464" t="s">
        <v>1938</v>
      </c>
      <c r="G300" s="464" t="s">
        <v>1939</v>
      </c>
      <c r="H300" s="468">
        <v>378</v>
      </c>
      <c r="I300" s="468">
        <v>546000</v>
      </c>
      <c r="J300" s="464">
        <v>0.99999998168498205</v>
      </c>
      <c r="K300" s="464">
        <v>1444.4444444444443</v>
      </c>
      <c r="L300" s="468">
        <v>378</v>
      </c>
      <c r="M300" s="468">
        <v>546000.01</v>
      </c>
      <c r="N300" s="464">
        <v>1</v>
      </c>
      <c r="O300" s="464">
        <v>1444.4444708994708</v>
      </c>
      <c r="P300" s="468">
        <v>359</v>
      </c>
      <c r="Q300" s="468">
        <v>518555.55</v>
      </c>
      <c r="R300" s="491">
        <v>0.94973542216601792</v>
      </c>
      <c r="S300" s="469">
        <v>1444.4444289693593</v>
      </c>
    </row>
    <row r="301" spans="1:19" ht="14.4" customHeight="1" x14ac:dyDescent="0.3">
      <c r="A301" s="463"/>
      <c r="B301" s="464" t="s">
        <v>1897</v>
      </c>
      <c r="C301" s="464" t="s">
        <v>1699</v>
      </c>
      <c r="D301" s="464" t="s">
        <v>1698</v>
      </c>
      <c r="E301" s="464" t="s">
        <v>1778</v>
      </c>
      <c r="F301" s="464" t="s">
        <v>1821</v>
      </c>
      <c r="G301" s="464" t="s">
        <v>1822</v>
      </c>
      <c r="H301" s="468"/>
      <c r="I301" s="468"/>
      <c r="J301" s="464"/>
      <c r="K301" s="464"/>
      <c r="L301" s="468">
        <v>1</v>
      </c>
      <c r="M301" s="468">
        <v>0</v>
      </c>
      <c r="N301" s="464"/>
      <c r="O301" s="464">
        <v>0</v>
      </c>
      <c r="P301" s="468"/>
      <c r="Q301" s="468"/>
      <c r="R301" s="491"/>
      <c r="S301" s="469"/>
    </row>
    <row r="302" spans="1:19" ht="14.4" customHeight="1" x14ac:dyDescent="0.3">
      <c r="A302" s="463"/>
      <c r="B302" s="464" t="s">
        <v>1897</v>
      </c>
      <c r="C302" s="464" t="s">
        <v>1699</v>
      </c>
      <c r="D302" s="464" t="s">
        <v>1698</v>
      </c>
      <c r="E302" s="464" t="s">
        <v>1778</v>
      </c>
      <c r="F302" s="464" t="s">
        <v>1825</v>
      </c>
      <c r="G302" s="464" t="s">
        <v>1826</v>
      </c>
      <c r="H302" s="468">
        <v>5</v>
      </c>
      <c r="I302" s="468">
        <v>444.45</v>
      </c>
      <c r="J302" s="464">
        <v>1.1764783736566256</v>
      </c>
      <c r="K302" s="464">
        <v>88.89</v>
      </c>
      <c r="L302" s="468">
        <v>4</v>
      </c>
      <c r="M302" s="468">
        <v>377.78</v>
      </c>
      <c r="N302" s="464">
        <v>1</v>
      </c>
      <c r="O302" s="464">
        <v>94.444999999999993</v>
      </c>
      <c r="P302" s="468">
        <v>3</v>
      </c>
      <c r="Q302" s="468">
        <v>283.33</v>
      </c>
      <c r="R302" s="491">
        <v>0.7499867647837366</v>
      </c>
      <c r="S302" s="469">
        <v>94.443333333333328</v>
      </c>
    </row>
    <row r="303" spans="1:19" ht="14.4" customHeight="1" x14ac:dyDescent="0.3">
      <c r="A303" s="463"/>
      <c r="B303" s="464" t="s">
        <v>1897</v>
      </c>
      <c r="C303" s="464" t="s">
        <v>1699</v>
      </c>
      <c r="D303" s="464" t="s">
        <v>1698</v>
      </c>
      <c r="E303" s="464" t="s">
        <v>1778</v>
      </c>
      <c r="F303" s="464" t="s">
        <v>1829</v>
      </c>
      <c r="G303" s="464" t="s">
        <v>1830</v>
      </c>
      <c r="H303" s="468">
        <v>7</v>
      </c>
      <c r="I303" s="468">
        <v>676.67</v>
      </c>
      <c r="J303" s="464">
        <v>0.49999999999999989</v>
      </c>
      <c r="K303" s="464">
        <v>96.667142857142849</v>
      </c>
      <c r="L303" s="468">
        <v>14</v>
      </c>
      <c r="M303" s="468">
        <v>1353.3400000000001</v>
      </c>
      <c r="N303" s="464">
        <v>1</v>
      </c>
      <c r="O303" s="464">
        <v>96.667142857142863</v>
      </c>
      <c r="P303" s="468">
        <v>7</v>
      </c>
      <c r="Q303" s="468">
        <v>676.67</v>
      </c>
      <c r="R303" s="491">
        <v>0.49999999999999989</v>
      </c>
      <c r="S303" s="469">
        <v>96.667142857142849</v>
      </c>
    </row>
    <row r="304" spans="1:19" ht="14.4" customHeight="1" x14ac:dyDescent="0.3">
      <c r="A304" s="463"/>
      <c r="B304" s="464" t="s">
        <v>1897</v>
      </c>
      <c r="C304" s="464" t="s">
        <v>1699</v>
      </c>
      <c r="D304" s="464" t="s">
        <v>1698</v>
      </c>
      <c r="E304" s="464" t="s">
        <v>1778</v>
      </c>
      <c r="F304" s="464" t="s">
        <v>1940</v>
      </c>
      <c r="G304" s="464" t="s">
        <v>1941</v>
      </c>
      <c r="H304" s="468">
        <v>421</v>
      </c>
      <c r="I304" s="468">
        <v>147350</v>
      </c>
      <c r="J304" s="464">
        <v>0.97228637413394914</v>
      </c>
      <c r="K304" s="464">
        <v>350</v>
      </c>
      <c r="L304" s="468">
        <v>433</v>
      </c>
      <c r="M304" s="468">
        <v>151550</v>
      </c>
      <c r="N304" s="464">
        <v>1</v>
      </c>
      <c r="O304" s="464">
        <v>350</v>
      </c>
      <c r="P304" s="468">
        <v>444</v>
      </c>
      <c r="Q304" s="468">
        <v>155400</v>
      </c>
      <c r="R304" s="491">
        <v>1.0254041570438799</v>
      </c>
      <c r="S304" s="469">
        <v>350</v>
      </c>
    </row>
    <row r="305" spans="1:19" ht="14.4" customHeight="1" x14ac:dyDescent="0.3">
      <c r="A305" s="463"/>
      <c r="B305" s="464" t="s">
        <v>1897</v>
      </c>
      <c r="C305" s="464" t="s">
        <v>1699</v>
      </c>
      <c r="D305" s="464" t="s">
        <v>1698</v>
      </c>
      <c r="E305" s="464" t="s">
        <v>1778</v>
      </c>
      <c r="F305" s="464" t="s">
        <v>1942</v>
      </c>
      <c r="G305" s="464" t="s">
        <v>1943</v>
      </c>
      <c r="H305" s="468">
        <v>37</v>
      </c>
      <c r="I305" s="468">
        <v>2178.88</v>
      </c>
      <c r="J305" s="464">
        <v>0.69810837135387305</v>
      </c>
      <c r="K305" s="464">
        <v>58.888648648648655</v>
      </c>
      <c r="L305" s="468">
        <v>53</v>
      </c>
      <c r="M305" s="468">
        <v>3121.12</v>
      </c>
      <c r="N305" s="464">
        <v>1</v>
      </c>
      <c r="O305" s="464">
        <v>58.889056603773582</v>
      </c>
      <c r="P305" s="468">
        <v>37</v>
      </c>
      <c r="Q305" s="468">
        <v>2178.8900000000003</v>
      </c>
      <c r="R305" s="491">
        <v>0.69811157533193224</v>
      </c>
      <c r="S305" s="469">
        <v>58.888918918918925</v>
      </c>
    </row>
    <row r="306" spans="1:19" ht="14.4" customHeight="1" x14ac:dyDescent="0.3">
      <c r="A306" s="463"/>
      <c r="B306" s="464" t="s">
        <v>1897</v>
      </c>
      <c r="C306" s="464" t="s">
        <v>1699</v>
      </c>
      <c r="D306" s="464" t="s">
        <v>1698</v>
      </c>
      <c r="E306" s="464" t="s">
        <v>1778</v>
      </c>
      <c r="F306" s="464" t="s">
        <v>1944</v>
      </c>
      <c r="G306" s="464" t="s">
        <v>1945</v>
      </c>
      <c r="H306" s="468">
        <v>579</v>
      </c>
      <c r="I306" s="468">
        <v>74626.679999999993</v>
      </c>
      <c r="J306" s="464">
        <v>0.97474764890282117</v>
      </c>
      <c r="K306" s="464">
        <v>128.88891191709843</v>
      </c>
      <c r="L306" s="468">
        <v>594</v>
      </c>
      <c r="M306" s="468">
        <v>76560</v>
      </c>
      <c r="N306" s="464">
        <v>1</v>
      </c>
      <c r="O306" s="464">
        <v>128.88888888888889</v>
      </c>
      <c r="P306" s="468">
        <v>621</v>
      </c>
      <c r="Q306" s="468">
        <v>80039.990000000005</v>
      </c>
      <c r="R306" s="491">
        <v>1.0454544148380356</v>
      </c>
      <c r="S306" s="469">
        <v>128.88887278582931</v>
      </c>
    </row>
    <row r="307" spans="1:19" ht="14.4" customHeight="1" x14ac:dyDescent="0.3">
      <c r="A307" s="463"/>
      <c r="B307" s="464" t="s">
        <v>1897</v>
      </c>
      <c r="C307" s="464" t="s">
        <v>1699</v>
      </c>
      <c r="D307" s="464" t="s">
        <v>1698</v>
      </c>
      <c r="E307" s="464" t="s">
        <v>1778</v>
      </c>
      <c r="F307" s="464" t="s">
        <v>1837</v>
      </c>
      <c r="G307" s="464" t="s">
        <v>1838</v>
      </c>
      <c r="H307" s="468">
        <v>1631</v>
      </c>
      <c r="I307" s="468">
        <v>79737.789999999994</v>
      </c>
      <c r="J307" s="464">
        <v>1.088785296212017</v>
      </c>
      <c r="K307" s="464">
        <v>48.888896382587369</v>
      </c>
      <c r="L307" s="468">
        <v>1498</v>
      </c>
      <c r="M307" s="468">
        <v>73235.55</v>
      </c>
      <c r="N307" s="464">
        <v>1</v>
      </c>
      <c r="O307" s="464">
        <v>48.888885180240322</v>
      </c>
      <c r="P307" s="468">
        <v>1673</v>
      </c>
      <c r="Q307" s="468">
        <v>81791.100000000006</v>
      </c>
      <c r="R307" s="491">
        <v>1.1168223629098164</v>
      </c>
      <c r="S307" s="469">
        <v>48.888882247459655</v>
      </c>
    </row>
    <row r="308" spans="1:19" ht="14.4" customHeight="1" x14ac:dyDescent="0.3">
      <c r="A308" s="463"/>
      <c r="B308" s="464" t="s">
        <v>1897</v>
      </c>
      <c r="C308" s="464" t="s">
        <v>1699</v>
      </c>
      <c r="D308" s="464" t="s">
        <v>1698</v>
      </c>
      <c r="E308" s="464" t="s">
        <v>1778</v>
      </c>
      <c r="F308" s="464" t="s">
        <v>1946</v>
      </c>
      <c r="G308" s="464" t="s">
        <v>1947</v>
      </c>
      <c r="H308" s="468">
        <v>1961</v>
      </c>
      <c r="I308" s="468">
        <v>1743111.1099999999</v>
      </c>
      <c r="J308" s="464">
        <v>1.0375661369047617</v>
      </c>
      <c r="K308" s="464">
        <v>888.88888832228452</v>
      </c>
      <c r="L308" s="468">
        <v>1890</v>
      </c>
      <c r="M308" s="468">
        <v>1680000</v>
      </c>
      <c r="N308" s="464">
        <v>1</v>
      </c>
      <c r="O308" s="464">
        <v>888.88888888888891</v>
      </c>
      <c r="P308" s="468">
        <v>1848</v>
      </c>
      <c r="Q308" s="468">
        <v>1642666.6700000002</v>
      </c>
      <c r="R308" s="491">
        <v>0.97777777976190483</v>
      </c>
      <c r="S308" s="469">
        <v>888.88889069264076</v>
      </c>
    </row>
    <row r="309" spans="1:19" ht="14.4" customHeight="1" x14ac:dyDescent="0.3">
      <c r="A309" s="463"/>
      <c r="B309" s="464" t="s">
        <v>1897</v>
      </c>
      <c r="C309" s="464" t="s">
        <v>1699</v>
      </c>
      <c r="D309" s="464" t="s">
        <v>1698</v>
      </c>
      <c r="E309" s="464" t="s">
        <v>1778</v>
      </c>
      <c r="F309" s="464" t="s">
        <v>1948</v>
      </c>
      <c r="G309" s="464" t="s">
        <v>1949</v>
      </c>
      <c r="H309" s="468">
        <v>45</v>
      </c>
      <c r="I309" s="468">
        <v>15000.01</v>
      </c>
      <c r="J309" s="464">
        <v>1.0000006666666668</v>
      </c>
      <c r="K309" s="464">
        <v>333.33355555555556</v>
      </c>
      <c r="L309" s="468">
        <v>45</v>
      </c>
      <c r="M309" s="468">
        <v>15000</v>
      </c>
      <c r="N309" s="464">
        <v>1</v>
      </c>
      <c r="O309" s="464">
        <v>333.33333333333331</v>
      </c>
      <c r="P309" s="468">
        <v>45</v>
      </c>
      <c r="Q309" s="468">
        <v>15000.01</v>
      </c>
      <c r="R309" s="491">
        <v>1.0000006666666668</v>
      </c>
      <c r="S309" s="469">
        <v>333.33355555555556</v>
      </c>
    </row>
    <row r="310" spans="1:19" ht="14.4" customHeight="1" x14ac:dyDescent="0.3">
      <c r="A310" s="463"/>
      <c r="B310" s="464" t="s">
        <v>1897</v>
      </c>
      <c r="C310" s="464" t="s">
        <v>1699</v>
      </c>
      <c r="D310" s="464" t="s">
        <v>1698</v>
      </c>
      <c r="E310" s="464" t="s">
        <v>1778</v>
      </c>
      <c r="F310" s="464" t="s">
        <v>1950</v>
      </c>
      <c r="G310" s="464" t="s">
        <v>1951</v>
      </c>
      <c r="H310" s="468"/>
      <c r="I310" s="468"/>
      <c r="J310" s="464"/>
      <c r="K310" s="464"/>
      <c r="L310" s="468"/>
      <c r="M310" s="468"/>
      <c r="N310" s="464"/>
      <c r="O310" s="464"/>
      <c r="P310" s="468">
        <v>1</v>
      </c>
      <c r="Q310" s="468">
        <v>645.55999999999995</v>
      </c>
      <c r="R310" s="491"/>
      <c r="S310" s="469">
        <v>645.55999999999995</v>
      </c>
    </row>
    <row r="311" spans="1:19" ht="14.4" customHeight="1" x14ac:dyDescent="0.3">
      <c r="A311" s="463"/>
      <c r="B311" s="464" t="s">
        <v>1897</v>
      </c>
      <c r="C311" s="464" t="s">
        <v>1699</v>
      </c>
      <c r="D311" s="464" t="s">
        <v>1698</v>
      </c>
      <c r="E311" s="464" t="s">
        <v>1778</v>
      </c>
      <c r="F311" s="464" t="s">
        <v>1843</v>
      </c>
      <c r="G311" s="464" t="s">
        <v>1844</v>
      </c>
      <c r="H311" s="468"/>
      <c r="I311" s="468"/>
      <c r="J311" s="464"/>
      <c r="K311" s="464"/>
      <c r="L311" s="468"/>
      <c r="M311" s="468"/>
      <c r="N311" s="464"/>
      <c r="O311" s="464"/>
      <c r="P311" s="468">
        <v>1</v>
      </c>
      <c r="Q311" s="468">
        <v>222.22</v>
      </c>
      <c r="R311" s="491"/>
      <c r="S311" s="469">
        <v>222.22</v>
      </c>
    </row>
    <row r="312" spans="1:19" ht="14.4" customHeight="1" thickBot="1" x14ac:dyDescent="0.35">
      <c r="A312" s="470"/>
      <c r="B312" s="471" t="s">
        <v>1897</v>
      </c>
      <c r="C312" s="471" t="s">
        <v>1699</v>
      </c>
      <c r="D312" s="471" t="s">
        <v>1698</v>
      </c>
      <c r="E312" s="471" t="s">
        <v>1778</v>
      </c>
      <c r="F312" s="471" t="s">
        <v>1952</v>
      </c>
      <c r="G312" s="471" t="s">
        <v>1953</v>
      </c>
      <c r="H312" s="475"/>
      <c r="I312" s="475"/>
      <c r="J312" s="471"/>
      <c r="K312" s="471"/>
      <c r="L312" s="475">
        <v>2</v>
      </c>
      <c r="M312" s="475">
        <v>466.66</v>
      </c>
      <c r="N312" s="471">
        <v>1</v>
      </c>
      <c r="O312" s="471">
        <v>233.33</v>
      </c>
      <c r="P312" s="475">
        <v>1</v>
      </c>
      <c r="Q312" s="475">
        <v>233.33</v>
      </c>
      <c r="R312" s="483">
        <v>0.5</v>
      </c>
      <c r="S312" s="476">
        <v>233.33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3" bestFit="1" customWidth="1"/>
    <col min="2" max="2" width="11.6640625" style="133" hidden="1" customWidth="1"/>
    <col min="3" max="4" width="11" style="135" customWidth="1"/>
    <col min="5" max="5" width="11" style="136" customWidth="1"/>
    <col min="6" max="16384" width="8.88671875" style="133"/>
  </cols>
  <sheetData>
    <row r="1" spans="1:5" ht="18.600000000000001" thickBot="1" x14ac:dyDescent="0.4">
      <c r="A1" s="304" t="s">
        <v>103</v>
      </c>
      <c r="B1" s="304"/>
      <c r="C1" s="305"/>
      <c r="D1" s="305"/>
      <c r="E1" s="305"/>
    </row>
    <row r="2" spans="1:5" ht="14.4" customHeight="1" thickBot="1" x14ac:dyDescent="0.35">
      <c r="A2" s="207" t="s">
        <v>243</v>
      </c>
      <c r="B2" s="134"/>
    </row>
    <row r="3" spans="1:5" ht="14.4" customHeight="1" thickBot="1" x14ac:dyDescent="0.35">
      <c r="A3" s="137"/>
      <c r="C3" s="138" t="s">
        <v>91</v>
      </c>
      <c r="D3" s="139" t="s">
        <v>59</v>
      </c>
      <c r="E3" s="140" t="s">
        <v>61</v>
      </c>
    </row>
    <row r="4" spans="1:5" ht="14.4" customHeight="1" thickBot="1" x14ac:dyDescent="0.3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30379.216664348605</v>
      </c>
      <c r="D4" s="143">
        <f ca="1">IF(ISERROR(VLOOKUP("Náklady celkem",INDIRECT("HI!$A:$G"),5,0)),0,VLOOKUP("Náklady celkem",INDIRECT("HI!$A:$G"),5,0))</f>
        <v>30826.039139999997</v>
      </c>
      <c r="E4" s="144">
        <f ca="1">IF(C4=0,0,D4/C4)</f>
        <v>1.0147081631691892</v>
      </c>
    </row>
    <row r="5" spans="1:5" ht="14.4" customHeight="1" x14ac:dyDescent="0.3">
      <c r="A5" s="145" t="s">
        <v>125</v>
      </c>
      <c r="B5" s="146"/>
      <c r="C5" s="147"/>
      <c r="D5" s="147"/>
      <c r="E5" s="148"/>
    </row>
    <row r="6" spans="1:5" ht="14.4" customHeight="1" x14ac:dyDescent="0.3">
      <c r="A6" s="149" t="s">
        <v>130</v>
      </c>
      <c r="B6" s="150"/>
      <c r="C6" s="151"/>
      <c r="D6" s="151"/>
      <c r="E6" s="148"/>
    </row>
    <row r="7" spans="1:5" ht="14.4" customHeight="1" x14ac:dyDescent="0.3">
      <c r="A7" s="2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236.25</v>
      </c>
      <c r="D7" s="151">
        <f>IF(ISERROR(HI!E5),"",HI!E5)</f>
        <v>251.42003999999997</v>
      </c>
      <c r="E7" s="148">
        <f t="shared" ref="E7:E13" si="0">IF(C7=0,0,D7/C7)</f>
        <v>1.0642118095238093</v>
      </c>
    </row>
    <row r="8" spans="1:5" ht="14.4" customHeight="1" x14ac:dyDescent="0.3">
      <c r="A8" s="232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" customHeight="1" x14ac:dyDescent="0.3">
      <c r="A9" s="232" t="str">
        <f>HYPERLINK("#'LŽ Statim'!A1","Podíl statimových žádanek (max. 30%)")</f>
        <v>Podíl statimových žádanek (max. 30%)</v>
      </c>
      <c r="B9" s="230" t="s">
        <v>178</v>
      </c>
      <c r="C9" s="231">
        <v>0.3</v>
      </c>
      <c r="D9" s="231">
        <f>IF('LŽ Statim'!G3="",0,'LŽ Statim'!G3)</f>
        <v>0</v>
      </c>
      <c r="E9" s="148">
        <f>IF(C9=0,0,D9/C9)</f>
        <v>0</v>
      </c>
    </row>
    <row r="10" spans="1:5" ht="14.4" customHeight="1" x14ac:dyDescent="0.3">
      <c r="A10" s="153" t="s">
        <v>126</v>
      </c>
      <c r="B10" s="150"/>
      <c r="C10" s="151"/>
      <c r="D10" s="151"/>
      <c r="E10" s="148"/>
    </row>
    <row r="11" spans="1:5" ht="14.4" customHeight="1" x14ac:dyDescent="0.3">
      <c r="A11" s="153" t="s">
        <v>127</v>
      </c>
      <c r="B11" s="150"/>
      <c r="C11" s="151"/>
      <c r="D11" s="151"/>
      <c r="E11" s="148"/>
    </row>
    <row r="12" spans="1:5" ht="14.4" customHeight="1" x14ac:dyDescent="0.3">
      <c r="A12" s="154" t="s">
        <v>131</v>
      </c>
      <c r="B12" s="150"/>
      <c r="C12" s="147"/>
      <c r="D12" s="147"/>
      <c r="E12" s="148"/>
    </row>
    <row r="13" spans="1:5" ht="14.4" customHeight="1" x14ac:dyDescent="0.3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2864.1</v>
      </c>
      <c r="D13" s="151">
        <f>IF(ISERROR(HI!E6),"",HI!E6)</f>
        <v>2485.5093500000007</v>
      </c>
      <c r="E13" s="148">
        <f t="shared" si="0"/>
        <v>0.86781514262770187</v>
      </c>
    </row>
    <row r="14" spans="1:5" ht="14.4" customHeight="1" thickBot="1" x14ac:dyDescent="0.3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22096.5</v>
      </c>
      <c r="D14" s="147">
        <f ca="1">IF(ISERROR(VLOOKUP("Osobní náklady (Kč) *",INDIRECT("HI!$A:$G"),5,0)),0,VLOOKUP("Osobní náklady (Kč) *",INDIRECT("HI!$A:$G"),5,0))</f>
        <v>23184.999510000001</v>
      </c>
      <c r="E14" s="148">
        <f ca="1">IF(C14=0,0,D14/C14)</f>
        <v>1.0492611730364538</v>
      </c>
    </row>
    <row r="15" spans="1:5" ht="14.4" customHeight="1" thickBot="1" x14ac:dyDescent="0.35">
      <c r="A15" s="160"/>
      <c r="B15" s="161"/>
      <c r="C15" s="162"/>
      <c r="D15" s="162"/>
      <c r="E15" s="163"/>
    </row>
    <row r="16" spans="1:5" ht="14.4" customHeight="1" thickBot="1" x14ac:dyDescent="0.3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13812.161189999997</v>
      </c>
      <c r="D16" s="166">
        <f ca="1">IF(ISERROR(VLOOKUP("Výnosy celkem",INDIRECT("HI!$A:$G"),5,0)),0,VLOOKUP("Výnosy celkem",INDIRECT("HI!$A:$G"),5,0))</f>
        <v>13661.919989999999</v>
      </c>
      <c r="E16" s="167">
        <f t="shared" ref="E16:E19" ca="1" si="1">IF(C16=0,0,D16/C16)</f>
        <v>0.98912254223410212</v>
      </c>
    </row>
    <row r="17" spans="1:5" ht="14.4" customHeight="1" x14ac:dyDescent="0.3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13812.161189999997</v>
      </c>
      <c r="D17" s="147">
        <f ca="1">IF(ISERROR(VLOOKUP("Ambulance *",INDIRECT("HI!$A:$G"),5,0)),0,VLOOKUP("Ambulance *",INDIRECT("HI!$A:$G"),5,0))</f>
        <v>13661.919989999999</v>
      </c>
      <c r="E17" s="148">
        <f t="shared" ca="1" si="1"/>
        <v>0.98912254223410212</v>
      </c>
    </row>
    <row r="18" spans="1:5" ht="14.4" customHeight="1" x14ac:dyDescent="0.3">
      <c r="A18" s="239" t="str">
        <f>HYPERLINK("#'ZV Vykáz.-A'!A1","Zdravotní výkony vykázané u ambulantních pacientů (min. 100 % 2016)")</f>
        <v>Zdravotní výkony vykázané u ambulantních pacientů (min. 100 % 2016)</v>
      </c>
      <c r="B18" s="240" t="s">
        <v>105</v>
      </c>
      <c r="C18" s="152">
        <v>1</v>
      </c>
      <c r="D18" s="152">
        <f>IF(ISERROR(VLOOKUP("Celkem:",'ZV Vykáz.-A'!$A:$AB,10,0)),"",VLOOKUP("Celkem:",'ZV Vykáz.-A'!$A:$AB,10,0))</f>
        <v>0.98912254223410212</v>
      </c>
      <c r="E18" s="148">
        <f t="shared" si="1"/>
        <v>0.98912254223410212</v>
      </c>
    </row>
    <row r="19" spans="1:5" ht="14.4" customHeight="1" x14ac:dyDescent="0.3">
      <c r="A19" s="238" t="str">
        <f>HYPERLINK("#'ZV Vykáz.-A'!A1","Specializovaná ambulantní péče")</f>
        <v>Specializovaná ambulantní péče</v>
      </c>
      <c r="B19" s="240" t="s">
        <v>105</v>
      </c>
      <c r="C19" s="152">
        <v>1</v>
      </c>
      <c r="D19" s="231">
        <f>IF(ISERROR(VLOOKUP("Specializovaná ambulantní péče",'ZV Vykáz.-A'!$A:$AB,10,0)),"",VLOOKUP("Specializovaná ambulantní péče",'ZV Vykáz.-A'!$A:$AB,10,0))</f>
        <v>0.98912254223410179</v>
      </c>
      <c r="E19" s="148">
        <f t="shared" si="1"/>
        <v>0.98912254223410179</v>
      </c>
    </row>
    <row r="20" spans="1:5" ht="14.4" customHeight="1" x14ac:dyDescent="0.3">
      <c r="A20" s="238" t="str">
        <f>HYPERLINK("#'ZV Vykáz.-A'!A1","Ambulantní péče ve vyjmenovaných odbornostech (§9)")</f>
        <v>Ambulantní péče ve vyjmenovaných odbornostech (§9)</v>
      </c>
      <c r="B20" s="240" t="s">
        <v>105</v>
      </c>
      <c r="C20" s="152">
        <v>1</v>
      </c>
      <c r="D20" s="231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" customHeight="1" x14ac:dyDescent="0.3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" customHeight="1" thickBot="1" x14ac:dyDescent="0.35">
      <c r="A22" s="170" t="s">
        <v>128</v>
      </c>
      <c r="B22" s="157"/>
      <c r="C22" s="158"/>
      <c r="D22" s="158"/>
      <c r="E22" s="159"/>
    </row>
    <row r="23" spans="1:5" ht="14.4" customHeight="1" thickBot="1" x14ac:dyDescent="0.35">
      <c r="A23" s="171"/>
      <c r="B23" s="172"/>
      <c r="C23" s="173"/>
      <c r="D23" s="173"/>
      <c r="E23" s="174"/>
    </row>
    <row r="24" spans="1:5" ht="14.4" customHeight="1" thickBot="1" x14ac:dyDescent="0.35">
      <c r="A24" s="175" t="s">
        <v>129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4" bestFit="1" customWidth="1"/>
    <col min="2" max="2" width="9.5546875" style="114" hidden="1" customWidth="1" outlineLevel="1"/>
    <col min="3" max="3" width="9.5546875" style="114" customWidth="1" collapsed="1"/>
    <col min="4" max="4" width="2.21875" style="114" customWidth="1"/>
    <col min="5" max="8" width="9.5546875" style="114" customWidth="1"/>
    <col min="9" max="10" width="9.77734375" style="114" hidden="1" customWidth="1" outlineLevel="1"/>
    <col min="11" max="11" width="8.88671875" style="114" collapsed="1"/>
    <col min="12" max="16384" width="8.88671875" style="114"/>
  </cols>
  <sheetData>
    <row r="1" spans="1:10" ht="18.600000000000001" customHeight="1" thickBot="1" x14ac:dyDescent="0.4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" customHeight="1" thickBot="1" x14ac:dyDescent="0.35">
      <c r="A2" s="207" t="s">
        <v>243</v>
      </c>
      <c r="B2" s="96"/>
      <c r="C2" s="96"/>
      <c r="D2" s="96"/>
      <c r="E2" s="96"/>
      <c r="F2" s="96"/>
    </row>
    <row r="3" spans="1:10" ht="14.4" customHeight="1" x14ac:dyDescent="0.3">
      <c r="A3" s="306"/>
      <c r="B3" s="92">
        <v>2015</v>
      </c>
      <c r="C3" s="40">
        <v>2016</v>
      </c>
      <c r="D3" s="7"/>
      <c r="E3" s="310">
        <v>2017</v>
      </c>
      <c r="F3" s="311"/>
      <c r="G3" s="311"/>
      <c r="H3" s="312"/>
      <c r="I3" s="313">
        <v>2017</v>
      </c>
      <c r="J3" s="314"/>
    </row>
    <row r="4" spans="1:10" ht="14.4" customHeight="1" thickBot="1" x14ac:dyDescent="0.3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3" t="s">
        <v>208</v>
      </c>
      <c r="J4" s="244" t="s">
        <v>209</v>
      </c>
    </row>
    <row r="5" spans="1:10" ht="14.4" customHeight="1" x14ac:dyDescent="0.3">
      <c r="A5" s="97" t="str">
        <f>HYPERLINK("#'Léky Žádanky'!A1","Léky (Kč)")</f>
        <v>Léky (Kč)</v>
      </c>
      <c r="B5" s="27">
        <v>235.8963</v>
      </c>
      <c r="C5" s="29">
        <v>226.00364000000002</v>
      </c>
      <c r="D5" s="8"/>
      <c r="E5" s="102">
        <v>251.42003999999997</v>
      </c>
      <c r="F5" s="28">
        <v>236.25</v>
      </c>
      <c r="G5" s="101">
        <f>E5-F5</f>
        <v>15.170039999999972</v>
      </c>
      <c r="H5" s="107">
        <f>IF(F5&lt;0.00000001,"",E5/F5)</f>
        <v>1.0642118095238093</v>
      </c>
    </row>
    <row r="6" spans="1:10" ht="14.4" customHeight="1" x14ac:dyDescent="0.3">
      <c r="A6" s="97" t="str">
        <f>HYPERLINK("#'Materiál Žádanky'!A1","Materiál - SZM (Kč)")</f>
        <v>Materiál - SZM (Kč)</v>
      </c>
      <c r="B6" s="10">
        <v>2717.1591999999987</v>
      </c>
      <c r="C6" s="31">
        <v>2468.7556999999993</v>
      </c>
      <c r="D6" s="8"/>
      <c r="E6" s="103">
        <v>2485.5093500000007</v>
      </c>
      <c r="F6" s="30">
        <v>2864.1</v>
      </c>
      <c r="G6" s="104">
        <f>E6-F6</f>
        <v>-378.59064999999919</v>
      </c>
      <c r="H6" s="108">
        <f>IF(F6&lt;0.00000001,"",E6/F6)</f>
        <v>0.86781514262770187</v>
      </c>
    </row>
    <row r="7" spans="1:10" ht="14.4" customHeight="1" x14ac:dyDescent="0.3">
      <c r="A7" s="97" t="str">
        <f>HYPERLINK("#'Osobní náklady'!A1","Osobní náklady (Kč) *")</f>
        <v>Osobní náklady (Kč) *</v>
      </c>
      <c r="B7" s="10">
        <v>20486.774419999998</v>
      </c>
      <c r="C7" s="31">
        <v>21446.592499999999</v>
      </c>
      <c r="D7" s="8"/>
      <c r="E7" s="103">
        <v>23184.999510000001</v>
      </c>
      <c r="F7" s="30">
        <v>22096.5</v>
      </c>
      <c r="G7" s="104">
        <f>E7-F7</f>
        <v>1088.4995100000015</v>
      </c>
      <c r="H7" s="108">
        <f>IF(F7&lt;0.00000001,"",E7/F7)</f>
        <v>1.0492611730364538</v>
      </c>
    </row>
    <row r="8" spans="1:10" ht="14.4" customHeight="1" thickBot="1" x14ac:dyDescent="0.35">
      <c r="A8" s="1" t="s">
        <v>62</v>
      </c>
      <c r="B8" s="11">
        <v>5210.422180000005</v>
      </c>
      <c r="C8" s="33">
        <v>5534.8854899999878</v>
      </c>
      <c r="D8" s="8"/>
      <c r="E8" s="105">
        <v>4904.1102399999945</v>
      </c>
      <c r="F8" s="32">
        <v>5182.3666643486049</v>
      </c>
      <c r="G8" s="106">
        <f>E8-F8</f>
        <v>-278.25642434861038</v>
      </c>
      <c r="H8" s="109">
        <f>IF(F8&lt;0.00000001,"",E8/F8)</f>
        <v>0.9463070750545618</v>
      </c>
    </row>
    <row r="9" spans="1:10" ht="14.4" customHeight="1" thickBot="1" x14ac:dyDescent="0.35">
      <c r="A9" s="2" t="s">
        <v>63</v>
      </c>
      <c r="B9" s="3">
        <v>28650.252100000002</v>
      </c>
      <c r="C9" s="35">
        <v>29676.237329999989</v>
      </c>
      <c r="D9" s="8"/>
      <c r="E9" s="3">
        <v>30826.039139999997</v>
      </c>
      <c r="F9" s="34">
        <v>30379.216664348605</v>
      </c>
      <c r="G9" s="34">
        <f>E9-F9</f>
        <v>446.82247565139187</v>
      </c>
      <c r="H9" s="110">
        <f>IF(F9&lt;0.00000001,"",E9/F9)</f>
        <v>1.0147081631691892</v>
      </c>
    </row>
    <row r="10" spans="1:10" ht="14.4" customHeight="1" thickBot="1" x14ac:dyDescent="0.35">
      <c r="A10" s="12"/>
      <c r="B10" s="12"/>
      <c r="C10" s="93"/>
      <c r="D10" s="8"/>
      <c r="E10" s="12"/>
      <c r="F10" s="13"/>
    </row>
    <row r="11" spans="1:10" ht="14.4" customHeight="1" x14ac:dyDescent="0.3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14118.730039999995</v>
      </c>
      <c r="C11" s="29">
        <f>IF(ISERROR(VLOOKUP("Celkem:",'ZV Vykáz.-A'!A:H,5,0)),0,VLOOKUP("Celkem:",'ZV Vykáz.-A'!A:H,5,0)/1000)</f>
        <v>13812.161189999997</v>
      </c>
      <c r="D11" s="8"/>
      <c r="E11" s="102">
        <f>IF(ISERROR(VLOOKUP("Celkem:",'ZV Vykáz.-A'!A:H,8,0)),0,VLOOKUP("Celkem:",'ZV Vykáz.-A'!A:H,8,0)/1000)</f>
        <v>13661.919989999999</v>
      </c>
      <c r="F11" s="28">
        <f>C11</f>
        <v>13812.161189999997</v>
      </c>
      <c r="G11" s="101">
        <f>E11-F11</f>
        <v>-150.24119999999857</v>
      </c>
      <c r="H11" s="107">
        <f>IF(F11&lt;0.00000001,"",E11/F11)</f>
        <v>0.98912254223410212</v>
      </c>
      <c r="I11" s="101">
        <f>E11-B11</f>
        <v>-456.81004999999641</v>
      </c>
      <c r="J11" s="107">
        <f>IF(B11&lt;0.00000001,"",E11/B11)</f>
        <v>0.96764510344019605</v>
      </c>
    </row>
    <row r="12" spans="1:10" ht="14.4" customHeight="1" thickBot="1" x14ac:dyDescent="0.3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14118.730039999995</v>
      </c>
      <c r="C13" s="37">
        <f>SUM(C11:C12)</f>
        <v>13812.161189999997</v>
      </c>
      <c r="D13" s="8"/>
      <c r="E13" s="5">
        <f>SUM(E11:E12)</f>
        <v>13661.919989999999</v>
      </c>
      <c r="F13" s="36">
        <f>SUM(F11:F12)</f>
        <v>13812.161189999997</v>
      </c>
      <c r="G13" s="36">
        <f>E13-F13</f>
        <v>-150.24119999999857</v>
      </c>
      <c r="H13" s="111">
        <f>IF(F13&lt;0.00000001,"",E13/F13)</f>
        <v>0.98912254223410212</v>
      </c>
      <c r="I13" s="36">
        <f>SUM(I11:I12)</f>
        <v>-456.81004999999641</v>
      </c>
      <c r="J13" s="111">
        <f>IF(B13&lt;0.00000001,"",E13/B13)</f>
        <v>0.96764510344019605</v>
      </c>
    </row>
    <row r="14" spans="1:10" ht="14.4" customHeight="1" thickBot="1" x14ac:dyDescent="0.35">
      <c r="A14" s="12"/>
      <c r="B14" s="12"/>
      <c r="C14" s="93"/>
      <c r="D14" s="8"/>
      <c r="E14" s="12"/>
      <c r="F14" s="13"/>
    </row>
    <row r="15" spans="1:10" ht="14.4" customHeight="1" thickBot="1" x14ac:dyDescent="0.35">
      <c r="A15" s="119" t="str">
        <f>HYPERLINK("#'HI Graf'!A1","Hospodářský index (Výnosy / Náklady) *")</f>
        <v>Hospodářský index (Výnosy / Náklady) *</v>
      </c>
      <c r="B15" s="6">
        <f>IF(B9=0,"",B13/B9)</f>
        <v>0.49279601417538643</v>
      </c>
      <c r="C15" s="39">
        <f>IF(C9=0,"",C13/C9)</f>
        <v>0.46542831681822255</v>
      </c>
      <c r="D15" s="8"/>
      <c r="E15" s="6">
        <f>IF(E9=0,"",E13/E9)</f>
        <v>0.44319414271657864</v>
      </c>
      <c r="F15" s="38">
        <f>IF(F9=0,"",F13/F9)</f>
        <v>0.45465824028995444</v>
      </c>
      <c r="G15" s="38">
        <f>IF(ISERROR(F15-E15),"",E15-F15)</f>
        <v>-1.1464097573375798E-2</v>
      </c>
      <c r="H15" s="112">
        <f>IF(ISERROR(F15-E15),"",IF(F15&lt;0.00000001,"",E15/F15))</f>
        <v>0.97478524184216997</v>
      </c>
    </row>
    <row r="17" spans="1:8" ht="14.4" customHeight="1" x14ac:dyDescent="0.3">
      <c r="A17" s="98" t="s">
        <v>133</v>
      </c>
    </row>
    <row r="18" spans="1:8" ht="14.4" customHeight="1" x14ac:dyDescent="0.3">
      <c r="A18" s="210" t="s">
        <v>160</v>
      </c>
      <c r="B18" s="211"/>
      <c r="C18" s="211"/>
      <c r="D18" s="211"/>
      <c r="E18" s="211"/>
      <c r="F18" s="211"/>
      <c r="G18" s="211"/>
      <c r="H18" s="211"/>
    </row>
    <row r="19" spans="1:8" x14ac:dyDescent="0.3">
      <c r="A19" s="209" t="s">
        <v>159</v>
      </c>
      <c r="B19" s="211"/>
      <c r="C19" s="211"/>
      <c r="D19" s="211"/>
      <c r="E19" s="211"/>
      <c r="F19" s="211"/>
      <c r="G19" s="211"/>
      <c r="H19" s="211"/>
    </row>
    <row r="20" spans="1:8" ht="14.4" customHeight="1" x14ac:dyDescent="0.3">
      <c r="A20" s="99" t="s">
        <v>179</v>
      </c>
    </row>
    <row r="21" spans="1:8" ht="14.4" customHeight="1" x14ac:dyDescent="0.3">
      <c r="A21" s="99" t="s">
        <v>134</v>
      </c>
    </row>
    <row r="22" spans="1:8" ht="14.4" customHeight="1" x14ac:dyDescent="0.3">
      <c r="A22" s="100" t="s">
        <v>207</v>
      </c>
    </row>
    <row r="23" spans="1:8" ht="14.4" customHeight="1" x14ac:dyDescent="0.3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4"/>
    <col min="2" max="13" width="8.88671875" style="114" customWidth="1"/>
    <col min="14" max="16384" width="8.88671875" style="114"/>
  </cols>
  <sheetData>
    <row r="1" spans="1:13" ht="18.600000000000001" customHeight="1" thickBot="1" x14ac:dyDescent="0.4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" customHeight="1" x14ac:dyDescent="0.3">
      <c r="A2" s="207" t="s">
        <v>243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" customHeight="1" x14ac:dyDescent="0.3">
      <c r="A3" s="180"/>
      <c r="B3" s="181" t="s">
        <v>68</v>
      </c>
      <c r="C3" s="182" t="s">
        <v>69</v>
      </c>
      <c r="D3" s="182" t="s">
        <v>70</v>
      </c>
      <c r="E3" s="181" t="s">
        <v>71</v>
      </c>
      <c r="F3" s="182" t="s">
        <v>72</v>
      </c>
      <c r="G3" s="182" t="s">
        <v>73</v>
      </c>
      <c r="H3" s="182" t="s">
        <v>74</v>
      </c>
      <c r="I3" s="182" t="s">
        <v>75</v>
      </c>
      <c r="J3" s="182" t="s">
        <v>76</v>
      </c>
      <c r="K3" s="182" t="s">
        <v>77</v>
      </c>
      <c r="L3" s="182" t="s">
        <v>78</v>
      </c>
      <c r="M3" s="182" t="s">
        <v>79</v>
      </c>
    </row>
    <row r="4" spans="1:13" ht="14.4" customHeight="1" x14ac:dyDescent="0.3">
      <c r="A4" s="180" t="s">
        <v>67</v>
      </c>
      <c r="B4" s="183">
        <f>(B10+B8)/B6</f>
        <v>0.5768175154718379</v>
      </c>
      <c r="C4" s="183">
        <f t="shared" ref="C4:M4" si="0">(C10+C8)/C6</f>
        <v>0.52307588525605364</v>
      </c>
      <c r="D4" s="183">
        <f t="shared" si="0"/>
        <v>0.5364921986142448</v>
      </c>
      <c r="E4" s="183">
        <f t="shared" si="0"/>
        <v>0.55912516145783764</v>
      </c>
      <c r="F4" s="183">
        <f t="shared" si="0"/>
        <v>0.55177785457761364</v>
      </c>
      <c r="G4" s="183">
        <f t="shared" si="0"/>
        <v>0.52273514247549113</v>
      </c>
      <c r="H4" s="183">
        <f t="shared" si="0"/>
        <v>0.46834634815995357</v>
      </c>
      <c r="I4" s="183">
        <f t="shared" si="0"/>
        <v>0.44894332654341601</v>
      </c>
      <c r="J4" s="183">
        <f t="shared" si="0"/>
        <v>0.44319417742749262</v>
      </c>
      <c r="K4" s="183">
        <f t="shared" si="0"/>
        <v>0.44319417742749262</v>
      </c>
      <c r="L4" s="183">
        <f t="shared" si="0"/>
        <v>0.44319417742749262</v>
      </c>
      <c r="M4" s="183">
        <f t="shared" si="0"/>
        <v>0.44319417742749262</v>
      </c>
    </row>
    <row r="5" spans="1:13" ht="14.4" customHeight="1" x14ac:dyDescent="0.3">
      <c r="A5" s="184" t="s">
        <v>40</v>
      </c>
      <c r="B5" s="183">
        <f>IF(ISERROR(VLOOKUP($A5,'Man Tab'!$A:$Q,COLUMN()+2,0)),0,VLOOKUP($A5,'Man Tab'!$A:$Q,COLUMN()+2,0))</f>
        <v>3350.9464400000002</v>
      </c>
      <c r="C5" s="183">
        <f>IF(ISERROR(VLOOKUP($A5,'Man Tab'!$A:$Q,COLUMN()+2,0)),0,VLOOKUP($A5,'Man Tab'!$A:$Q,COLUMN()+2,0))</f>
        <v>3447.9147200000002</v>
      </c>
      <c r="D5" s="183">
        <f>IF(ISERROR(VLOOKUP($A5,'Man Tab'!$A:$Q,COLUMN()+2,0)),0,VLOOKUP($A5,'Man Tab'!$A:$Q,COLUMN()+2,0))</f>
        <v>3563.1293300000102</v>
      </c>
      <c r="E5" s="183">
        <f>IF(ISERROR(VLOOKUP($A5,'Man Tab'!$A:$Q,COLUMN()+2,0)),0,VLOOKUP($A5,'Man Tab'!$A:$Q,COLUMN()+2,0))</f>
        <v>3103.27405</v>
      </c>
      <c r="F5" s="183">
        <f>IF(ISERROR(VLOOKUP($A5,'Man Tab'!$A:$Q,COLUMN()+2,0)),0,VLOOKUP($A5,'Man Tab'!$A:$Q,COLUMN()+2,0))</f>
        <v>3512.23119</v>
      </c>
      <c r="G5" s="183">
        <f>IF(ISERROR(VLOOKUP($A5,'Man Tab'!$A:$Q,COLUMN()+2,0)),0,VLOOKUP($A5,'Man Tab'!$A:$Q,COLUMN()+2,0))</f>
        <v>3313.32323</v>
      </c>
      <c r="H5" s="183">
        <f>IF(ISERROR(VLOOKUP($A5,'Man Tab'!$A:$Q,COLUMN()+2,0)),0,VLOOKUP($A5,'Man Tab'!$A:$Q,COLUMN()+2,0))</f>
        <v>4099.3189899999998</v>
      </c>
      <c r="I5" s="183">
        <f>IF(ISERROR(VLOOKUP($A5,'Man Tab'!$A:$Q,COLUMN()+2,0)),0,VLOOKUP($A5,'Man Tab'!$A:$Q,COLUMN()+2,0))</f>
        <v>3166.4334000000099</v>
      </c>
      <c r="J5" s="183">
        <f>IF(ISERROR(VLOOKUP($A5,'Man Tab'!$A:$Q,COLUMN()+2,0)),0,VLOOKUP($A5,'Man Tab'!$A:$Q,COLUMN()+2,0))</f>
        <v>3269.4677900000002</v>
      </c>
      <c r="K5" s="183">
        <f>IF(ISERROR(VLOOKUP($A5,'Man Tab'!$A:$Q,COLUMN()+2,0)),0,VLOOKUP($A5,'Man Tab'!$A:$Q,COLUMN()+2,0))</f>
        <v>0</v>
      </c>
      <c r="L5" s="183">
        <f>IF(ISERROR(VLOOKUP($A5,'Man Tab'!$A:$Q,COLUMN()+2,0)),0,VLOOKUP($A5,'Man Tab'!$A:$Q,COLUMN()+2,0))</f>
        <v>0</v>
      </c>
      <c r="M5" s="183">
        <f>IF(ISERROR(VLOOKUP($A5,'Man Tab'!$A:$Q,COLUMN()+2,0)),0,VLOOKUP($A5,'Man Tab'!$A:$Q,COLUMN()+2,0))</f>
        <v>0</v>
      </c>
    </row>
    <row r="6" spans="1:13" ht="14.4" customHeight="1" x14ac:dyDescent="0.3">
      <c r="A6" s="184" t="s">
        <v>63</v>
      </c>
      <c r="B6" s="185">
        <f>B5</f>
        <v>3350.9464400000002</v>
      </c>
      <c r="C6" s="185">
        <f t="shared" ref="C6:M6" si="1">C5+B6</f>
        <v>6798.8611600000004</v>
      </c>
      <c r="D6" s="185">
        <f t="shared" si="1"/>
        <v>10361.990490000011</v>
      </c>
      <c r="E6" s="185">
        <f t="shared" si="1"/>
        <v>13465.264540000011</v>
      </c>
      <c r="F6" s="185">
        <f t="shared" si="1"/>
        <v>16977.49573000001</v>
      </c>
      <c r="G6" s="185">
        <f t="shared" si="1"/>
        <v>20290.818960000011</v>
      </c>
      <c r="H6" s="185">
        <f t="shared" si="1"/>
        <v>24390.137950000011</v>
      </c>
      <c r="I6" s="185">
        <f t="shared" si="1"/>
        <v>27556.57135000002</v>
      </c>
      <c r="J6" s="185">
        <f t="shared" si="1"/>
        <v>30826.039140000019</v>
      </c>
      <c r="K6" s="185">
        <f t="shared" si="1"/>
        <v>30826.039140000019</v>
      </c>
      <c r="L6" s="185">
        <f t="shared" si="1"/>
        <v>30826.039140000019</v>
      </c>
      <c r="M6" s="185">
        <f t="shared" si="1"/>
        <v>30826.039140000019</v>
      </c>
    </row>
    <row r="7" spans="1:13" ht="14.4" customHeight="1" x14ac:dyDescent="0.3">
      <c r="A7" s="184" t="s">
        <v>87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" customHeight="1" x14ac:dyDescent="0.3">
      <c r="A8" s="184" t="s">
        <v>64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" customHeight="1" x14ac:dyDescent="0.3">
      <c r="A9" s="184" t="s">
        <v>88</v>
      </c>
      <c r="B9" s="184">
        <v>1932884.6</v>
      </c>
      <c r="C9" s="184">
        <v>1623435.72</v>
      </c>
      <c r="D9" s="184">
        <v>2002806.7400000016</v>
      </c>
      <c r="E9" s="184">
        <v>1969641.1500000004</v>
      </c>
      <c r="F9" s="184">
        <v>1839037.9599999997</v>
      </c>
      <c r="G9" s="184">
        <v>1238917.9699999997</v>
      </c>
      <c r="H9" s="184">
        <v>816307.89999999991</v>
      </c>
      <c r="I9" s="184">
        <v>948306.77</v>
      </c>
      <c r="J9" s="184">
        <v>1290582.25</v>
      </c>
      <c r="K9" s="184">
        <v>0</v>
      </c>
      <c r="L9" s="184">
        <v>0</v>
      </c>
      <c r="M9" s="184">
        <v>0</v>
      </c>
    </row>
    <row r="10" spans="1:13" ht="14.4" customHeight="1" x14ac:dyDescent="0.3">
      <c r="A10" s="184" t="s">
        <v>65</v>
      </c>
      <c r="B10" s="185">
        <f>B9/1000</f>
        <v>1932.8846000000001</v>
      </c>
      <c r="C10" s="185">
        <f t="shared" ref="C10:M10" si="3">C9/1000+B10</f>
        <v>3556.3203199999998</v>
      </c>
      <c r="D10" s="185">
        <f t="shared" si="3"/>
        <v>5559.1270600000016</v>
      </c>
      <c r="E10" s="185">
        <f t="shared" si="3"/>
        <v>7528.768210000002</v>
      </c>
      <c r="F10" s="185">
        <f t="shared" si="3"/>
        <v>9367.8061700000017</v>
      </c>
      <c r="G10" s="185">
        <f t="shared" si="3"/>
        <v>10606.724140000002</v>
      </c>
      <c r="H10" s="185">
        <f t="shared" si="3"/>
        <v>11423.032040000002</v>
      </c>
      <c r="I10" s="185">
        <f t="shared" si="3"/>
        <v>12371.338810000001</v>
      </c>
      <c r="J10" s="185">
        <f t="shared" si="3"/>
        <v>13661.921060000001</v>
      </c>
      <c r="K10" s="185">
        <f t="shared" si="3"/>
        <v>13661.921060000001</v>
      </c>
      <c r="L10" s="185">
        <f t="shared" si="3"/>
        <v>13661.921060000001</v>
      </c>
      <c r="M10" s="185">
        <f t="shared" si="3"/>
        <v>13661.921060000001</v>
      </c>
    </row>
    <row r="11" spans="1:13" ht="14.4" customHeight="1" x14ac:dyDescent="0.3">
      <c r="A11" s="180"/>
      <c r="B11" s="180" t="s">
        <v>80</v>
      </c>
      <c r="C11" s="180">
        <f ca="1">IF(MONTH(TODAY())=1,12,MONTH(TODAY())-1)</f>
        <v>9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" customHeight="1" x14ac:dyDescent="0.3">
      <c r="A12" s="180">
        <v>0</v>
      </c>
      <c r="B12" s="183">
        <f>IF(ISERROR(HI!F15),#REF!,HI!F15)</f>
        <v>0.45465824028995444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" customHeight="1" x14ac:dyDescent="0.3">
      <c r="A13" s="180">
        <v>1</v>
      </c>
      <c r="B13" s="183">
        <f>IF(ISERROR(HI!F15),#REF!,HI!F15)</f>
        <v>0.45465824028995444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4" bestFit="1" customWidth="1"/>
    <col min="2" max="2" width="12.77734375" style="114" bestFit="1" customWidth="1"/>
    <col min="3" max="3" width="13.6640625" style="114" bestFit="1" customWidth="1"/>
    <col min="4" max="15" width="7.77734375" style="114" bestFit="1" customWidth="1"/>
    <col min="16" max="16" width="8.88671875" style="114" customWidth="1"/>
    <col min="17" max="17" width="6.6640625" style="114" bestFit="1" customWidth="1"/>
    <col min="18" max="16384" width="8.88671875" style="114"/>
  </cols>
  <sheetData>
    <row r="1" spans="1:17" s="186" customFormat="1" ht="18.600000000000001" customHeight="1" thickBot="1" x14ac:dyDescent="0.4">
      <c r="A1" s="316" t="s">
        <v>245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6" customFormat="1" ht="14.4" customHeight="1" thickBot="1" x14ac:dyDescent="0.3">
      <c r="A2" s="207" t="s">
        <v>243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" customHeight="1" x14ac:dyDescent="0.3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" customHeight="1" x14ac:dyDescent="0.3">
      <c r="A4" s="69"/>
      <c r="B4" s="20">
        <v>2017</v>
      </c>
      <c r="C4" s="123" t="s">
        <v>17</v>
      </c>
      <c r="D4" s="237" t="s">
        <v>183</v>
      </c>
      <c r="E4" s="237" t="s">
        <v>184</v>
      </c>
      <c r="F4" s="237" t="s">
        <v>185</v>
      </c>
      <c r="G4" s="237" t="s">
        <v>186</v>
      </c>
      <c r="H4" s="237" t="s">
        <v>187</v>
      </c>
      <c r="I4" s="237" t="s">
        <v>188</v>
      </c>
      <c r="J4" s="237" t="s">
        <v>189</v>
      </c>
      <c r="K4" s="237" t="s">
        <v>190</v>
      </c>
      <c r="L4" s="237" t="s">
        <v>191</v>
      </c>
      <c r="M4" s="237" t="s">
        <v>192</v>
      </c>
      <c r="N4" s="237" t="s">
        <v>193</v>
      </c>
      <c r="O4" s="237" t="s">
        <v>194</v>
      </c>
      <c r="P4" s="319" t="s">
        <v>3</v>
      </c>
      <c r="Q4" s="320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244</v>
      </c>
    </row>
    <row r="7" spans="1:17" ht="14.4" customHeight="1" x14ac:dyDescent="0.3">
      <c r="A7" s="15" t="s">
        <v>22</v>
      </c>
      <c r="B7" s="51">
        <v>315</v>
      </c>
      <c r="C7" s="52">
        <v>26.25</v>
      </c>
      <c r="D7" s="52">
        <v>52.911580000000001</v>
      </c>
      <c r="E7" s="52">
        <v>29.51229</v>
      </c>
      <c r="F7" s="52">
        <v>19.572199999999999</v>
      </c>
      <c r="G7" s="52">
        <v>26.040769999999998</v>
      </c>
      <c r="H7" s="52">
        <v>40.044609999999999</v>
      </c>
      <c r="I7" s="52">
        <v>27.63044</v>
      </c>
      <c r="J7" s="52">
        <v>23.65804</v>
      </c>
      <c r="K7" s="52">
        <v>7.59</v>
      </c>
      <c r="L7" s="52">
        <v>24.46011</v>
      </c>
      <c r="M7" s="52">
        <v>0</v>
      </c>
      <c r="N7" s="52">
        <v>0</v>
      </c>
      <c r="O7" s="52">
        <v>0</v>
      </c>
      <c r="P7" s="53">
        <v>251.42004</v>
      </c>
      <c r="Q7" s="81">
        <v>1.064211809523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244</v>
      </c>
    </row>
    <row r="9" spans="1:17" ht="14.4" customHeight="1" x14ac:dyDescent="0.3">
      <c r="A9" s="15" t="s">
        <v>24</v>
      </c>
      <c r="B9" s="51">
        <v>3818.8</v>
      </c>
      <c r="C9" s="52">
        <v>318.23333333333301</v>
      </c>
      <c r="D9" s="52">
        <v>332.72593999999998</v>
      </c>
      <c r="E9" s="52">
        <v>215.90207000000001</v>
      </c>
      <c r="F9" s="52">
        <v>366.45630000000102</v>
      </c>
      <c r="G9" s="52">
        <v>271.45558</v>
      </c>
      <c r="H9" s="52">
        <v>329.22966000000002</v>
      </c>
      <c r="I9" s="52">
        <v>286.66818000000001</v>
      </c>
      <c r="J9" s="52">
        <v>260.87508000000003</v>
      </c>
      <c r="K9" s="52">
        <v>199.235700000001</v>
      </c>
      <c r="L9" s="52">
        <v>222.96083999999999</v>
      </c>
      <c r="M9" s="52">
        <v>0</v>
      </c>
      <c r="N9" s="52">
        <v>0</v>
      </c>
      <c r="O9" s="52">
        <v>0</v>
      </c>
      <c r="P9" s="53">
        <v>2485.5093499999998</v>
      </c>
      <c r="Q9" s="81">
        <v>0.86781514262699999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244</v>
      </c>
    </row>
    <row r="11" spans="1:17" ht="14.4" customHeight="1" x14ac:dyDescent="0.3">
      <c r="A11" s="15" t="s">
        <v>26</v>
      </c>
      <c r="B11" s="51">
        <v>485.88508802796503</v>
      </c>
      <c r="C11" s="52">
        <v>40.490424002330002</v>
      </c>
      <c r="D11" s="52">
        <v>43.405250000000002</v>
      </c>
      <c r="E11" s="52">
        <v>32.659709999999997</v>
      </c>
      <c r="F11" s="52">
        <v>47.863439999999997</v>
      </c>
      <c r="G11" s="52">
        <v>37.566760000000002</v>
      </c>
      <c r="H11" s="52">
        <v>48.207569999999997</v>
      </c>
      <c r="I11" s="52">
        <v>40.803829999999998</v>
      </c>
      <c r="J11" s="52">
        <v>43.490319999999997</v>
      </c>
      <c r="K11" s="52">
        <v>9.2942099999999996</v>
      </c>
      <c r="L11" s="52">
        <v>43.211959999999998</v>
      </c>
      <c r="M11" s="52">
        <v>0</v>
      </c>
      <c r="N11" s="52">
        <v>0</v>
      </c>
      <c r="O11" s="52">
        <v>0</v>
      </c>
      <c r="P11" s="53">
        <v>346.50304999999997</v>
      </c>
      <c r="Q11" s="81">
        <v>0.95085047483499996</v>
      </c>
    </row>
    <row r="12" spans="1:17" ht="14.4" customHeight="1" x14ac:dyDescent="0.3">
      <c r="A12" s="15" t="s">
        <v>27</v>
      </c>
      <c r="B12" s="51">
        <v>80.304315999897995</v>
      </c>
      <c r="C12" s="52">
        <v>6.6920263333239998</v>
      </c>
      <c r="D12" s="52">
        <v>7.1068800000000003</v>
      </c>
      <c r="E12" s="52">
        <v>-4.2706799999999996</v>
      </c>
      <c r="F12" s="52">
        <v>8.5530500000000007</v>
      </c>
      <c r="G12" s="52">
        <v>3.0950700000000002</v>
      </c>
      <c r="H12" s="52">
        <v>1.8520000000000001</v>
      </c>
      <c r="I12" s="52">
        <v>4.1951000000000001</v>
      </c>
      <c r="J12" s="52">
        <v>2.1231200000000001</v>
      </c>
      <c r="K12" s="52">
        <v>0</v>
      </c>
      <c r="L12" s="52">
        <v>3.8090199999999999</v>
      </c>
      <c r="M12" s="52">
        <v>0</v>
      </c>
      <c r="N12" s="52">
        <v>0</v>
      </c>
      <c r="O12" s="52">
        <v>0</v>
      </c>
      <c r="P12" s="53">
        <v>26.463560000000001</v>
      </c>
      <c r="Q12" s="81">
        <v>0.43938792364099999</v>
      </c>
    </row>
    <row r="13" spans="1:17" ht="14.4" customHeight="1" x14ac:dyDescent="0.3">
      <c r="A13" s="15" t="s">
        <v>28</v>
      </c>
      <c r="B13" s="51">
        <v>119.150595699832</v>
      </c>
      <c r="C13" s="52">
        <v>9.9292163083190008</v>
      </c>
      <c r="D13" s="52">
        <v>8.7081300000000006</v>
      </c>
      <c r="E13" s="52">
        <v>10.794219999999999</v>
      </c>
      <c r="F13" s="52">
        <v>6.9953500000000002</v>
      </c>
      <c r="G13" s="52">
        <v>11.860609999999999</v>
      </c>
      <c r="H13" s="52">
        <v>14.943720000000001</v>
      </c>
      <c r="I13" s="52">
        <v>8.5970399999999998</v>
      </c>
      <c r="J13" s="52">
        <v>5.6326299999999998</v>
      </c>
      <c r="K13" s="52">
        <v>2.0254500000000002</v>
      </c>
      <c r="L13" s="52">
        <v>11.57498</v>
      </c>
      <c r="M13" s="52">
        <v>0</v>
      </c>
      <c r="N13" s="52">
        <v>0</v>
      </c>
      <c r="O13" s="52">
        <v>0</v>
      </c>
      <c r="P13" s="53">
        <v>81.132130000000004</v>
      </c>
      <c r="Q13" s="81">
        <v>0.90789452371500001</v>
      </c>
    </row>
    <row r="14" spans="1:17" ht="14.4" customHeight="1" x14ac:dyDescent="0.3">
      <c r="A14" s="15" t="s">
        <v>29</v>
      </c>
      <c r="B14" s="51">
        <v>1510.8689016810499</v>
      </c>
      <c r="C14" s="52">
        <v>125.90574180675399</v>
      </c>
      <c r="D14" s="52">
        <v>194.45689999999999</v>
      </c>
      <c r="E14" s="52">
        <v>165.60106999999999</v>
      </c>
      <c r="F14" s="52">
        <v>194.39254</v>
      </c>
      <c r="G14" s="52">
        <v>69.297989999999999</v>
      </c>
      <c r="H14" s="52">
        <v>92.94417</v>
      </c>
      <c r="I14" s="52">
        <v>115.78991000000001</v>
      </c>
      <c r="J14" s="52">
        <v>29.341380000000001</v>
      </c>
      <c r="K14" s="52">
        <v>58.633139999999997</v>
      </c>
      <c r="L14" s="52">
        <v>113.4435</v>
      </c>
      <c r="M14" s="52">
        <v>0</v>
      </c>
      <c r="N14" s="52">
        <v>0</v>
      </c>
      <c r="O14" s="52">
        <v>0</v>
      </c>
      <c r="P14" s="53">
        <v>1033.9005999999999</v>
      </c>
      <c r="Q14" s="81">
        <v>0.91241148176300002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244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244</v>
      </c>
    </row>
    <row r="17" spans="1:17" ht="14.4" customHeight="1" x14ac:dyDescent="0.3">
      <c r="A17" s="15" t="s">
        <v>32</v>
      </c>
      <c r="B17" s="51">
        <v>798.75325861768897</v>
      </c>
      <c r="C17" s="52">
        <v>66.562771551474</v>
      </c>
      <c r="D17" s="52">
        <v>92.604439999999997</v>
      </c>
      <c r="E17" s="52">
        <v>76.889489999999995</v>
      </c>
      <c r="F17" s="52">
        <v>23.642720000000001</v>
      </c>
      <c r="G17" s="52">
        <v>12.7453</v>
      </c>
      <c r="H17" s="52">
        <v>70.819289999999995</v>
      </c>
      <c r="I17" s="52">
        <v>8.9439200000000003</v>
      </c>
      <c r="J17" s="52">
        <v>10.519</v>
      </c>
      <c r="K17" s="52">
        <v>24.304780000000001</v>
      </c>
      <c r="L17" s="52">
        <v>108.50064999999999</v>
      </c>
      <c r="M17" s="52">
        <v>0</v>
      </c>
      <c r="N17" s="52">
        <v>0</v>
      </c>
      <c r="O17" s="52">
        <v>0</v>
      </c>
      <c r="P17" s="53">
        <v>428.96958999999998</v>
      </c>
      <c r="Q17" s="81">
        <v>0.71606525189400005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15.573</v>
      </c>
      <c r="I18" s="52">
        <v>16.129000000000001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31.702000000000002</v>
      </c>
      <c r="Q18" s="81" t="s">
        <v>244</v>
      </c>
    </row>
    <row r="19" spans="1:17" ht="14.4" customHeight="1" x14ac:dyDescent="0.3">
      <c r="A19" s="15" t="s">
        <v>34</v>
      </c>
      <c r="B19" s="51">
        <v>2518.8601691208801</v>
      </c>
      <c r="C19" s="52">
        <v>209.905014093407</v>
      </c>
      <c r="D19" s="52">
        <v>100.86099</v>
      </c>
      <c r="E19" s="52">
        <v>286.33215999999999</v>
      </c>
      <c r="F19" s="52">
        <v>285.24347</v>
      </c>
      <c r="G19" s="52">
        <v>104.41596</v>
      </c>
      <c r="H19" s="52">
        <v>321.23038000000003</v>
      </c>
      <c r="I19" s="52">
        <v>215.64877999999999</v>
      </c>
      <c r="J19" s="52">
        <v>127.64502</v>
      </c>
      <c r="K19" s="52">
        <v>170.23272</v>
      </c>
      <c r="L19" s="52">
        <v>154.39821000000001</v>
      </c>
      <c r="M19" s="52">
        <v>0</v>
      </c>
      <c r="N19" s="52">
        <v>0</v>
      </c>
      <c r="O19" s="52">
        <v>0</v>
      </c>
      <c r="P19" s="53">
        <v>1766.0076899999999</v>
      </c>
      <c r="Q19" s="81">
        <v>0.93481843449099999</v>
      </c>
    </row>
    <row r="20" spans="1:17" ht="14.4" customHeight="1" x14ac:dyDescent="0.3">
      <c r="A20" s="15" t="s">
        <v>35</v>
      </c>
      <c r="B20" s="51">
        <v>29462</v>
      </c>
      <c r="C20" s="52">
        <v>2455.1666666666702</v>
      </c>
      <c r="D20" s="52">
        <v>2396.08151</v>
      </c>
      <c r="E20" s="52">
        <v>2479.8608599999998</v>
      </c>
      <c r="F20" s="52">
        <v>2491.0756999999999</v>
      </c>
      <c r="G20" s="52">
        <v>2437.1869999999999</v>
      </c>
      <c r="H20" s="52">
        <v>2444.6385799999998</v>
      </c>
      <c r="I20" s="52">
        <v>2465.9626400000002</v>
      </c>
      <c r="J20" s="52">
        <v>3482.5647899999999</v>
      </c>
      <c r="K20" s="52">
        <v>2535.8708200000101</v>
      </c>
      <c r="L20" s="52">
        <v>2451.7576100000001</v>
      </c>
      <c r="M20" s="52">
        <v>0</v>
      </c>
      <c r="N20" s="52">
        <v>0</v>
      </c>
      <c r="O20" s="52">
        <v>0</v>
      </c>
      <c r="P20" s="53">
        <v>23184.999510000001</v>
      </c>
      <c r="Q20" s="81">
        <v>1.049261173036</v>
      </c>
    </row>
    <row r="21" spans="1:17" ht="14.4" customHeight="1" x14ac:dyDescent="0.3">
      <c r="A21" s="16" t="s">
        <v>36</v>
      </c>
      <c r="B21" s="51">
        <v>1393</v>
      </c>
      <c r="C21" s="52">
        <v>116.083333333334</v>
      </c>
      <c r="D21" s="52">
        <v>122.08499999999999</v>
      </c>
      <c r="E21" s="52">
        <v>120.29600000000001</v>
      </c>
      <c r="F21" s="52">
        <v>119.083</v>
      </c>
      <c r="G21" s="52">
        <v>119.083</v>
      </c>
      <c r="H21" s="52">
        <v>119.083</v>
      </c>
      <c r="I21" s="52">
        <v>119.083</v>
      </c>
      <c r="J21" s="52">
        <v>113.47199999999999</v>
      </c>
      <c r="K21" s="52">
        <v>112.245</v>
      </c>
      <c r="L21" s="52">
        <v>112.42</v>
      </c>
      <c r="M21" s="52">
        <v>0</v>
      </c>
      <c r="N21" s="52">
        <v>0</v>
      </c>
      <c r="O21" s="52">
        <v>0</v>
      </c>
      <c r="P21" s="53">
        <v>1056.8499999999999</v>
      </c>
      <c r="Q21" s="81">
        <v>1.0115817181140001</v>
      </c>
    </row>
    <row r="22" spans="1:17" ht="14.4" customHeight="1" x14ac:dyDescent="0.3">
      <c r="A22" s="15" t="s">
        <v>37</v>
      </c>
      <c r="B22" s="51">
        <v>3</v>
      </c>
      <c r="C22" s="52">
        <v>0.25</v>
      </c>
      <c r="D22" s="52">
        <v>0</v>
      </c>
      <c r="E22" s="52">
        <v>5.8810000000000002</v>
      </c>
      <c r="F22" s="52">
        <v>0</v>
      </c>
      <c r="G22" s="52">
        <v>5.048</v>
      </c>
      <c r="H22" s="52">
        <v>13.587999999999999</v>
      </c>
      <c r="I22" s="52">
        <v>3.8719999999999999</v>
      </c>
      <c r="J22" s="52">
        <v>0</v>
      </c>
      <c r="K22" s="52">
        <v>3.9</v>
      </c>
      <c r="L22" s="52">
        <v>0</v>
      </c>
      <c r="M22" s="52">
        <v>0</v>
      </c>
      <c r="N22" s="52">
        <v>0</v>
      </c>
      <c r="O22" s="52">
        <v>0</v>
      </c>
      <c r="P22" s="53">
        <v>32.289000000000001</v>
      </c>
      <c r="Q22" s="81">
        <v>14.350666666665999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244</v>
      </c>
    </row>
    <row r="24" spans="1:17" ht="14.4" customHeight="1" x14ac:dyDescent="0.3">
      <c r="A24" s="16" t="s">
        <v>39</v>
      </c>
      <c r="B24" s="51">
        <v>0</v>
      </c>
      <c r="C24" s="52">
        <v>-9.0949470177292804E-13</v>
      </c>
      <c r="D24" s="52">
        <v>-1.8000000000000001E-4</v>
      </c>
      <c r="E24" s="52">
        <v>28.456530000000001</v>
      </c>
      <c r="F24" s="52">
        <v>0.25155999999899997</v>
      </c>
      <c r="G24" s="52">
        <v>5.4780099999990002</v>
      </c>
      <c r="H24" s="52">
        <v>7.7210000000000001E-2</v>
      </c>
      <c r="I24" s="52">
        <v>-6.0999999999999997E-4</v>
      </c>
      <c r="J24" s="52">
        <v>-2.3900000000000002E-3</v>
      </c>
      <c r="K24" s="52">
        <v>43.101579999999998</v>
      </c>
      <c r="L24" s="52">
        <v>22.930910000000001</v>
      </c>
      <c r="M24" s="52">
        <v>0</v>
      </c>
      <c r="N24" s="52">
        <v>0</v>
      </c>
      <c r="O24" s="52">
        <v>0</v>
      </c>
      <c r="P24" s="53">
        <v>100.29262000000099</v>
      </c>
      <c r="Q24" s="81"/>
    </row>
    <row r="25" spans="1:17" ht="14.4" customHeight="1" x14ac:dyDescent="0.3">
      <c r="A25" s="17" t="s">
        <v>40</v>
      </c>
      <c r="B25" s="54">
        <v>40505.6223291473</v>
      </c>
      <c r="C25" s="55">
        <v>3375.46852742894</v>
      </c>
      <c r="D25" s="55">
        <v>3350.9464400000002</v>
      </c>
      <c r="E25" s="55">
        <v>3447.9147200000002</v>
      </c>
      <c r="F25" s="55">
        <v>3563.1293300000102</v>
      </c>
      <c r="G25" s="55">
        <v>3103.27405</v>
      </c>
      <c r="H25" s="55">
        <v>3512.23119</v>
      </c>
      <c r="I25" s="55">
        <v>3313.32323</v>
      </c>
      <c r="J25" s="55">
        <v>4099.3189899999998</v>
      </c>
      <c r="K25" s="55">
        <v>3166.4334000000099</v>
      </c>
      <c r="L25" s="55">
        <v>3269.4677900000002</v>
      </c>
      <c r="M25" s="55">
        <v>0</v>
      </c>
      <c r="N25" s="55">
        <v>0</v>
      </c>
      <c r="O25" s="55">
        <v>0</v>
      </c>
      <c r="P25" s="56">
        <v>30826.039140000001</v>
      </c>
      <c r="Q25" s="82">
        <v>1.0147081604129999</v>
      </c>
    </row>
    <row r="26" spans="1:17" ht="14.4" customHeight="1" x14ac:dyDescent="0.3">
      <c r="A26" s="15" t="s">
        <v>41</v>
      </c>
      <c r="B26" s="51">
        <v>3652.4431301675199</v>
      </c>
      <c r="C26" s="52">
        <v>304.37026084729303</v>
      </c>
      <c r="D26" s="52">
        <v>278.19148999999999</v>
      </c>
      <c r="E26" s="52">
        <v>279.25601</v>
      </c>
      <c r="F26" s="52">
        <v>326.05703999999997</v>
      </c>
      <c r="G26" s="52">
        <v>311.05477000000002</v>
      </c>
      <c r="H26" s="52">
        <v>339.93146999999999</v>
      </c>
      <c r="I26" s="52">
        <v>348.42977000000002</v>
      </c>
      <c r="J26" s="52">
        <v>402.55464000000001</v>
      </c>
      <c r="K26" s="52">
        <v>393.49736999999999</v>
      </c>
      <c r="L26" s="52">
        <v>283.99387999999999</v>
      </c>
      <c r="M26" s="52">
        <v>0</v>
      </c>
      <c r="N26" s="52">
        <v>0</v>
      </c>
      <c r="O26" s="52">
        <v>0</v>
      </c>
      <c r="P26" s="53">
        <v>2962.9664400000001</v>
      </c>
      <c r="Q26" s="81">
        <v>1.0816381745600001</v>
      </c>
    </row>
    <row r="27" spans="1:17" ht="14.4" customHeight="1" x14ac:dyDescent="0.3">
      <c r="A27" s="18" t="s">
        <v>42</v>
      </c>
      <c r="B27" s="54">
        <v>44158.065459314799</v>
      </c>
      <c r="C27" s="55">
        <v>3679.8387882762399</v>
      </c>
      <c r="D27" s="55">
        <v>3629.1379299999999</v>
      </c>
      <c r="E27" s="55">
        <v>3727.1707299999998</v>
      </c>
      <c r="F27" s="55">
        <v>3889.1863700000099</v>
      </c>
      <c r="G27" s="55">
        <v>3414.3288200000002</v>
      </c>
      <c r="H27" s="55">
        <v>3852.16266</v>
      </c>
      <c r="I27" s="55">
        <v>3661.7530000000002</v>
      </c>
      <c r="J27" s="55">
        <v>4501.87363</v>
      </c>
      <c r="K27" s="55">
        <v>3559.9307700000099</v>
      </c>
      <c r="L27" s="55">
        <v>3553.4616700000001</v>
      </c>
      <c r="M27" s="55">
        <v>0</v>
      </c>
      <c r="N27" s="55">
        <v>0</v>
      </c>
      <c r="O27" s="55">
        <v>0</v>
      </c>
      <c r="P27" s="56">
        <v>33789.005579999997</v>
      </c>
      <c r="Q27" s="82">
        <v>1.020244138219</v>
      </c>
    </row>
    <row r="28" spans="1:17" ht="14.4" customHeight="1" x14ac:dyDescent="0.3">
      <c r="A28" s="16" t="s">
        <v>43</v>
      </c>
      <c r="B28" s="51">
        <v>9269.5</v>
      </c>
      <c r="C28" s="52">
        <v>772.45833333333303</v>
      </c>
      <c r="D28" s="52">
        <v>830.69600000000003</v>
      </c>
      <c r="E28" s="52">
        <v>899.64080000000001</v>
      </c>
      <c r="F28" s="52">
        <v>1218.3420000000001</v>
      </c>
      <c r="G28" s="52">
        <v>978.77486999999996</v>
      </c>
      <c r="H28" s="52">
        <v>1005.654</v>
      </c>
      <c r="I28" s="52">
        <v>1155.6584700000001</v>
      </c>
      <c r="J28" s="52">
        <v>310.38040000000001</v>
      </c>
      <c r="K28" s="52">
        <v>522.10790999999995</v>
      </c>
      <c r="L28" s="52">
        <v>518.048</v>
      </c>
      <c r="M28" s="52">
        <v>0</v>
      </c>
      <c r="N28" s="52">
        <v>0</v>
      </c>
      <c r="O28" s="52">
        <v>0</v>
      </c>
      <c r="P28" s="53">
        <v>7439.3024500000001</v>
      </c>
      <c r="Q28" s="81">
        <v>1.0700760486900001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244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244</v>
      </c>
    </row>
    <row r="32" spans="1:17" ht="14.4" customHeight="1" x14ac:dyDescent="0.3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" customHeight="1" x14ac:dyDescent="0.3">
      <c r="A33" s="98" t="s">
        <v>133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" customHeight="1" x14ac:dyDescent="0.3">
      <c r="A34" s="120" t="s">
        <v>195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" customHeight="1" x14ac:dyDescent="0.3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4" customWidth="1"/>
    <col min="2" max="11" width="10" style="114" customWidth="1"/>
    <col min="12" max="16384" width="8.88671875" style="114"/>
  </cols>
  <sheetData>
    <row r="1" spans="1:11" s="60" customFormat="1" ht="18.600000000000001" customHeight="1" thickBot="1" x14ac:dyDescent="0.4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1" s="60" customFormat="1" ht="14.4" customHeight="1" thickBot="1" x14ac:dyDescent="0.35">
      <c r="A2" s="207" t="s">
        <v>243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11" ht="14.4" customHeight="1" x14ac:dyDescent="0.3">
      <c r="A4" s="69"/>
      <c r="B4" s="322"/>
      <c r="C4" s="323"/>
      <c r="D4" s="323"/>
      <c r="E4" s="323"/>
      <c r="F4" s="326" t="s">
        <v>196</v>
      </c>
      <c r="G4" s="328" t="s">
        <v>51</v>
      </c>
      <c r="H4" s="125" t="s">
        <v>120</v>
      </c>
      <c r="I4" s="326" t="s">
        <v>52</v>
      </c>
      <c r="J4" s="328" t="s">
        <v>203</v>
      </c>
      <c r="K4" s="329" t="s">
        <v>197</v>
      </c>
    </row>
    <row r="5" spans="1:11" ht="42" thickBot="1" x14ac:dyDescent="0.35">
      <c r="A5" s="70"/>
      <c r="B5" s="24" t="s">
        <v>199</v>
      </c>
      <c r="C5" s="25" t="s">
        <v>200</v>
      </c>
      <c r="D5" s="26" t="s">
        <v>201</v>
      </c>
      <c r="E5" s="26" t="s">
        <v>202</v>
      </c>
      <c r="F5" s="327"/>
      <c r="G5" s="327"/>
      <c r="H5" s="25" t="s">
        <v>198</v>
      </c>
      <c r="I5" s="327"/>
      <c r="J5" s="327"/>
      <c r="K5" s="330"/>
    </row>
    <row r="6" spans="1:11" ht="14.4" customHeight="1" thickBot="1" x14ac:dyDescent="0.35">
      <c r="A6" s="433" t="s">
        <v>246</v>
      </c>
      <c r="B6" s="415">
        <v>38971.941760049303</v>
      </c>
      <c r="C6" s="415">
        <v>41339.829729999998</v>
      </c>
      <c r="D6" s="416">
        <v>2367.8879699507202</v>
      </c>
      <c r="E6" s="417">
        <v>1.0607587885800001</v>
      </c>
      <c r="F6" s="415">
        <v>40505.6223291473</v>
      </c>
      <c r="G6" s="416">
        <v>30379.2167468605</v>
      </c>
      <c r="H6" s="418">
        <v>3269.4677900000002</v>
      </c>
      <c r="I6" s="415">
        <v>30826.039140000001</v>
      </c>
      <c r="J6" s="416">
        <v>446.82239313952601</v>
      </c>
      <c r="K6" s="419">
        <v>0.761031120309</v>
      </c>
    </row>
    <row r="7" spans="1:11" ht="14.4" customHeight="1" thickBot="1" x14ac:dyDescent="0.35">
      <c r="A7" s="434" t="s">
        <v>247</v>
      </c>
      <c r="B7" s="415">
        <v>6353.0735140751603</v>
      </c>
      <c r="C7" s="415">
        <v>5939.9261100000003</v>
      </c>
      <c r="D7" s="416">
        <v>-413.147404075162</v>
      </c>
      <c r="E7" s="417">
        <v>0.93496889290499996</v>
      </c>
      <c r="F7" s="415">
        <v>6330.0089014087398</v>
      </c>
      <c r="G7" s="416">
        <v>4747.5066760565596</v>
      </c>
      <c r="H7" s="418">
        <v>419.45792</v>
      </c>
      <c r="I7" s="415">
        <v>4224.9177600000003</v>
      </c>
      <c r="J7" s="416">
        <v>-522.58891605655697</v>
      </c>
      <c r="K7" s="419">
        <v>0.66744262540599997</v>
      </c>
    </row>
    <row r="8" spans="1:11" ht="14.4" customHeight="1" thickBot="1" x14ac:dyDescent="0.35">
      <c r="A8" s="435" t="s">
        <v>248</v>
      </c>
      <c r="B8" s="415">
        <v>4806.2026411638599</v>
      </c>
      <c r="C8" s="415">
        <v>4446.4444599999997</v>
      </c>
      <c r="D8" s="416">
        <v>-359.75818116385301</v>
      </c>
      <c r="E8" s="417">
        <v>0.92514710509999998</v>
      </c>
      <c r="F8" s="415">
        <v>4819.1399997277003</v>
      </c>
      <c r="G8" s="416">
        <v>3614.3549997957698</v>
      </c>
      <c r="H8" s="418">
        <v>306.01441999999997</v>
      </c>
      <c r="I8" s="415">
        <v>3191.0171599999999</v>
      </c>
      <c r="J8" s="416">
        <v>-423.337839795771</v>
      </c>
      <c r="K8" s="419">
        <v>0.66215489904400004</v>
      </c>
    </row>
    <row r="9" spans="1:11" ht="14.4" customHeight="1" thickBot="1" x14ac:dyDescent="0.35">
      <c r="A9" s="436" t="s">
        <v>249</v>
      </c>
      <c r="B9" s="420">
        <v>0</v>
      </c>
      <c r="C9" s="420">
        <v>-2.1360000000000001E-2</v>
      </c>
      <c r="D9" s="421">
        <v>-2.1360000000000001E-2</v>
      </c>
      <c r="E9" s="422" t="s">
        <v>244</v>
      </c>
      <c r="F9" s="420">
        <v>0</v>
      </c>
      <c r="G9" s="421">
        <v>0</v>
      </c>
      <c r="H9" s="423">
        <v>-2.49E-3</v>
      </c>
      <c r="I9" s="420">
        <v>-1.0970000000000001E-2</v>
      </c>
      <c r="J9" s="421">
        <v>-1.0970000000000001E-2</v>
      </c>
      <c r="K9" s="424" t="s">
        <v>244</v>
      </c>
    </row>
    <row r="10" spans="1:11" ht="14.4" customHeight="1" thickBot="1" x14ac:dyDescent="0.35">
      <c r="A10" s="437" t="s">
        <v>250</v>
      </c>
      <c r="B10" s="415">
        <v>0</v>
      </c>
      <c r="C10" s="415">
        <v>-2.1360000000000001E-2</v>
      </c>
      <c r="D10" s="416">
        <v>-2.1360000000000001E-2</v>
      </c>
      <c r="E10" s="425" t="s">
        <v>244</v>
      </c>
      <c r="F10" s="415">
        <v>0</v>
      </c>
      <c r="G10" s="416">
        <v>0</v>
      </c>
      <c r="H10" s="418">
        <v>-2.49E-3</v>
      </c>
      <c r="I10" s="415">
        <v>-1.0970000000000001E-2</v>
      </c>
      <c r="J10" s="416">
        <v>-1.0970000000000001E-2</v>
      </c>
      <c r="K10" s="426" t="s">
        <v>244</v>
      </c>
    </row>
    <row r="11" spans="1:11" ht="14.4" customHeight="1" thickBot="1" x14ac:dyDescent="0.35">
      <c r="A11" s="436" t="s">
        <v>251</v>
      </c>
      <c r="B11" s="420">
        <v>325.12253011157702</v>
      </c>
      <c r="C11" s="420">
        <v>318.94376</v>
      </c>
      <c r="D11" s="421">
        <v>-6.1787701115760001</v>
      </c>
      <c r="E11" s="427">
        <v>0.98099556462699999</v>
      </c>
      <c r="F11" s="420">
        <v>315</v>
      </c>
      <c r="G11" s="421">
        <v>236.25</v>
      </c>
      <c r="H11" s="423">
        <v>24.46011</v>
      </c>
      <c r="I11" s="420">
        <v>251.42004</v>
      </c>
      <c r="J11" s="421">
        <v>15.17004</v>
      </c>
      <c r="K11" s="428">
        <v>0.79815885714199997</v>
      </c>
    </row>
    <row r="12" spans="1:11" ht="14.4" customHeight="1" thickBot="1" x14ac:dyDescent="0.35">
      <c r="A12" s="437" t="s">
        <v>252</v>
      </c>
      <c r="B12" s="415">
        <v>268.02147828136799</v>
      </c>
      <c r="C12" s="415">
        <v>270.30925999999999</v>
      </c>
      <c r="D12" s="416">
        <v>2.287781718632</v>
      </c>
      <c r="E12" s="417">
        <v>1.0085358148650001</v>
      </c>
      <c r="F12" s="415">
        <v>268</v>
      </c>
      <c r="G12" s="416">
        <v>201</v>
      </c>
      <c r="H12" s="418">
        <v>24.46011</v>
      </c>
      <c r="I12" s="415">
        <v>181.51415</v>
      </c>
      <c r="J12" s="416">
        <v>-19.485849999999999</v>
      </c>
      <c r="K12" s="419">
        <v>0.67729160447699999</v>
      </c>
    </row>
    <row r="13" spans="1:11" ht="14.4" customHeight="1" thickBot="1" x14ac:dyDescent="0.35">
      <c r="A13" s="437" t="s">
        <v>253</v>
      </c>
      <c r="B13" s="415">
        <v>2.0000001805580001</v>
      </c>
      <c r="C13" s="415">
        <v>1.4384999999999999</v>
      </c>
      <c r="D13" s="416">
        <v>-0.56150018055799999</v>
      </c>
      <c r="E13" s="417">
        <v>0.71924993506599999</v>
      </c>
      <c r="F13" s="415">
        <v>2</v>
      </c>
      <c r="G13" s="416">
        <v>1.5</v>
      </c>
      <c r="H13" s="418">
        <v>0</v>
      </c>
      <c r="I13" s="415">
        <v>1.1818900000000001</v>
      </c>
      <c r="J13" s="416">
        <v>-0.31811</v>
      </c>
      <c r="K13" s="419">
        <v>0.59094500000000005</v>
      </c>
    </row>
    <row r="14" spans="1:11" ht="14.4" customHeight="1" thickBot="1" x14ac:dyDescent="0.35">
      <c r="A14" s="437" t="s">
        <v>254</v>
      </c>
      <c r="B14" s="415">
        <v>0.101046684277</v>
      </c>
      <c r="C14" s="415">
        <v>0</v>
      </c>
      <c r="D14" s="416">
        <v>-0.101046684277</v>
      </c>
      <c r="E14" s="417">
        <v>0</v>
      </c>
      <c r="F14" s="415">
        <v>0</v>
      </c>
      <c r="G14" s="416">
        <v>0</v>
      </c>
      <c r="H14" s="418">
        <v>0</v>
      </c>
      <c r="I14" s="415">
        <v>0</v>
      </c>
      <c r="J14" s="416">
        <v>0</v>
      </c>
      <c r="K14" s="419">
        <v>9</v>
      </c>
    </row>
    <row r="15" spans="1:11" ht="14.4" customHeight="1" thickBot="1" x14ac:dyDescent="0.35">
      <c r="A15" s="437" t="s">
        <v>255</v>
      </c>
      <c r="B15" s="415">
        <v>55.000004965370998</v>
      </c>
      <c r="C15" s="415">
        <v>47.195999999999998</v>
      </c>
      <c r="D15" s="416">
        <v>-7.804004965371</v>
      </c>
      <c r="E15" s="417">
        <v>0.85810901343900003</v>
      </c>
      <c r="F15" s="415">
        <v>45</v>
      </c>
      <c r="G15" s="416">
        <v>33.75</v>
      </c>
      <c r="H15" s="418">
        <v>0</v>
      </c>
      <c r="I15" s="415">
        <v>68.724000000000004</v>
      </c>
      <c r="J15" s="416">
        <v>34.973999999999997</v>
      </c>
      <c r="K15" s="419">
        <v>1.5271999999999999</v>
      </c>
    </row>
    <row r="16" spans="1:11" ht="14.4" customHeight="1" thickBot="1" x14ac:dyDescent="0.35">
      <c r="A16" s="436" t="s">
        <v>256</v>
      </c>
      <c r="B16" s="420">
        <v>3866.3274490500198</v>
      </c>
      <c r="C16" s="420">
        <v>3428.2334799999999</v>
      </c>
      <c r="D16" s="421">
        <v>-438.09396905001802</v>
      </c>
      <c r="E16" s="427">
        <v>0.88668989504200002</v>
      </c>
      <c r="F16" s="420">
        <v>3818.8</v>
      </c>
      <c r="G16" s="421">
        <v>2864.1</v>
      </c>
      <c r="H16" s="423">
        <v>222.96083999999999</v>
      </c>
      <c r="I16" s="420">
        <v>2485.5093499999998</v>
      </c>
      <c r="J16" s="421">
        <v>-378.59064999999902</v>
      </c>
      <c r="K16" s="428">
        <v>0.65086135697000003</v>
      </c>
    </row>
    <row r="17" spans="1:11" ht="14.4" customHeight="1" thickBot="1" x14ac:dyDescent="0.35">
      <c r="A17" s="437" t="s">
        <v>257</v>
      </c>
      <c r="B17" s="415">
        <v>1.252350113061</v>
      </c>
      <c r="C17" s="415">
        <v>0.86099999999999999</v>
      </c>
      <c r="D17" s="416">
        <v>-0.39135011306099998</v>
      </c>
      <c r="E17" s="417">
        <v>0.68750742385800001</v>
      </c>
      <c r="F17" s="415">
        <v>1</v>
      </c>
      <c r="G17" s="416">
        <v>0.75</v>
      </c>
      <c r="H17" s="418">
        <v>0</v>
      </c>
      <c r="I17" s="415">
        <v>0.47286</v>
      </c>
      <c r="J17" s="416">
        <v>-0.27714</v>
      </c>
      <c r="K17" s="419">
        <v>0.47286</v>
      </c>
    </row>
    <row r="18" spans="1:11" ht="14.4" customHeight="1" thickBot="1" x14ac:dyDescent="0.35">
      <c r="A18" s="437" t="s">
        <v>258</v>
      </c>
      <c r="B18" s="415">
        <v>60.000005416769</v>
      </c>
      <c r="C18" s="415">
        <v>57.330399999999997</v>
      </c>
      <c r="D18" s="416">
        <v>-2.669605416769</v>
      </c>
      <c r="E18" s="417">
        <v>0.95550658040400005</v>
      </c>
      <c r="F18" s="415">
        <v>62</v>
      </c>
      <c r="G18" s="416">
        <v>46.5</v>
      </c>
      <c r="H18" s="418">
        <v>3.2354699999999998</v>
      </c>
      <c r="I18" s="415">
        <v>44.764609999999998</v>
      </c>
      <c r="J18" s="416">
        <v>-1.7353899999989999</v>
      </c>
      <c r="K18" s="419">
        <v>0.72200983870900004</v>
      </c>
    </row>
    <row r="19" spans="1:11" ht="14.4" customHeight="1" thickBot="1" x14ac:dyDescent="0.35">
      <c r="A19" s="437" t="s">
        <v>259</v>
      </c>
      <c r="B19" s="415">
        <v>88.000007944594003</v>
      </c>
      <c r="C19" s="415">
        <v>82.366669999999999</v>
      </c>
      <c r="D19" s="416">
        <v>-5.6333379445940004</v>
      </c>
      <c r="E19" s="417">
        <v>0.93598480186300004</v>
      </c>
      <c r="F19" s="415">
        <v>90</v>
      </c>
      <c r="G19" s="416">
        <v>67.5</v>
      </c>
      <c r="H19" s="418">
        <v>9.5954599999999992</v>
      </c>
      <c r="I19" s="415">
        <v>52.651690000000002</v>
      </c>
      <c r="J19" s="416">
        <v>-14.84831</v>
      </c>
      <c r="K19" s="419">
        <v>0.58501877777699995</v>
      </c>
    </row>
    <row r="20" spans="1:11" ht="14.4" customHeight="1" thickBot="1" x14ac:dyDescent="0.35">
      <c r="A20" s="437" t="s">
        <v>260</v>
      </c>
      <c r="B20" s="415">
        <v>75.000006770960994</v>
      </c>
      <c r="C20" s="415">
        <v>75.110209999999995</v>
      </c>
      <c r="D20" s="416">
        <v>0.11020322903800001</v>
      </c>
      <c r="E20" s="417">
        <v>1.0014693762539999</v>
      </c>
      <c r="F20" s="415">
        <v>75</v>
      </c>
      <c r="G20" s="416">
        <v>56.25</v>
      </c>
      <c r="H20" s="418">
        <v>5.6031500000000003</v>
      </c>
      <c r="I20" s="415">
        <v>61.490870000000001</v>
      </c>
      <c r="J20" s="416">
        <v>5.2408700000000001</v>
      </c>
      <c r="K20" s="419">
        <v>0.81987826666600006</v>
      </c>
    </row>
    <row r="21" spans="1:11" ht="14.4" customHeight="1" thickBot="1" x14ac:dyDescent="0.35">
      <c r="A21" s="437" t="s">
        <v>261</v>
      </c>
      <c r="B21" s="415">
        <v>6.0000005416760001</v>
      </c>
      <c r="C21" s="415">
        <v>7.8138800000000002</v>
      </c>
      <c r="D21" s="416">
        <v>1.813879458323</v>
      </c>
      <c r="E21" s="417">
        <v>1.302313215761</v>
      </c>
      <c r="F21" s="415">
        <v>6</v>
      </c>
      <c r="G21" s="416">
        <v>4.5</v>
      </c>
      <c r="H21" s="418">
        <v>1.296</v>
      </c>
      <c r="I21" s="415">
        <v>6.8272000000000004</v>
      </c>
      <c r="J21" s="416">
        <v>2.3271999999999999</v>
      </c>
      <c r="K21" s="419">
        <v>1.137866666666</v>
      </c>
    </row>
    <row r="22" spans="1:11" ht="14.4" customHeight="1" thickBot="1" x14ac:dyDescent="0.35">
      <c r="A22" s="437" t="s">
        <v>262</v>
      </c>
      <c r="B22" s="415">
        <v>180.000016250307</v>
      </c>
      <c r="C22" s="415">
        <v>177.42264</v>
      </c>
      <c r="D22" s="416">
        <v>-2.5773762503070001</v>
      </c>
      <c r="E22" s="417">
        <v>0.98568124434600002</v>
      </c>
      <c r="F22" s="415">
        <v>180</v>
      </c>
      <c r="G22" s="416">
        <v>135</v>
      </c>
      <c r="H22" s="418">
        <v>14.462009999999999</v>
      </c>
      <c r="I22" s="415">
        <v>122.66607999999999</v>
      </c>
      <c r="J22" s="416">
        <v>-12.333919999999001</v>
      </c>
      <c r="K22" s="419">
        <v>0.68147822222200005</v>
      </c>
    </row>
    <row r="23" spans="1:11" ht="14.4" customHeight="1" thickBot="1" x14ac:dyDescent="0.35">
      <c r="A23" s="437" t="s">
        <v>263</v>
      </c>
      <c r="B23" s="415">
        <v>7.4750006748000003E-2</v>
      </c>
      <c r="C23" s="415">
        <v>2.2835899999999998</v>
      </c>
      <c r="D23" s="416">
        <v>2.2088399932509999</v>
      </c>
      <c r="E23" s="417">
        <v>30.549696238645002</v>
      </c>
      <c r="F23" s="415">
        <v>5</v>
      </c>
      <c r="G23" s="416">
        <v>3.75</v>
      </c>
      <c r="H23" s="418">
        <v>0</v>
      </c>
      <c r="I23" s="415">
        <v>0.17188999999999999</v>
      </c>
      <c r="J23" s="416">
        <v>-3.5781100000000001</v>
      </c>
      <c r="K23" s="419">
        <v>3.4377999999999999E-2</v>
      </c>
    </row>
    <row r="24" spans="1:11" ht="14.4" customHeight="1" thickBot="1" x14ac:dyDescent="0.35">
      <c r="A24" s="437" t="s">
        <v>264</v>
      </c>
      <c r="B24" s="415">
        <v>3456.0003120059</v>
      </c>
      <c r="C24" s="415">
        <v>3025.0450900000001</v>
      </c>
      <c r="D24" s="416">
        <v>-430.95522200589897</v>
      </c>
      <c r="E24" s="417">
        <v>0.87530231970500005</v>
      </c>
      <c r="F24" s="415">
        <v>3399.8</v>
      </c>
      <c r="G24" s="416">
        <v>2549.85</v>
      </c>
      <c r="H24" s="418">
        <v>188.76875000000001</v>
      </c>
      <c r="I24" s="415">
        <v>2196.4641499999998</v>
      </c>
      <c r="J24" s="416">
        <v>-353.38584999999898</v>
      </c>
      <c r="K24" s="419">
        <v>0.64605687099200004</v>
      </c>
    </row>
    <row r="25" spans="1:11" ht="14.4" customHeight="1" thickBot="1" x14ac:dyDescent="0.35">
      <c r="A25" s="436" t="s">
        <v>265</v>
      </c>
      <c r="B25" s="420">
        <v>489.530878297664</v>
      </c>
      <c r="C25" s="420">
        <v>493.48662000000002</v>
      </c>
      <c r="D25" s="421">
        <v>3.9557417023350001</v>
      </c>
      <c r="E25" s="427">
        <v>1.0080806786200001</v>
      </c>
      <c r="F25" s="420">
        <v>485.88508802796503</v>
      </c>
      <c r="G25" s="421">
        <v>364.41381602097402</v>
      </c>
      <c r="H25" s="423">
        <v>43.211959999999998</v>
      </c>
      <c r="I25" s="420">
        <v>346.50304999999997</v>
      </c>
      <c r="J25" s="421">
        <v>-17.910766020973</v>
      </c>
      <c r="K25" s="428">
        <v>0.713137856126</v>
      </c>
    </row>
    <row r="26" spans="1:11" ht="14.4" customHeight="1" thickBot="1" x14ac:dyDescent="0.35">
      <c r="A26" s="437" t="s">
        <v>266</v>
      </c>
      <c r="B26" s="415">
        <v>4.9549018673100003</v>
      </c>
      <c r="C26" s="415">
        <v>3.297999999999</v>
      </c>
      <c r="D26" s="416">
        <v>-1.65690186731</v>
      </c>
      <c r="E26" s="417">
        <v>0.66560349494600002</v>
      </c>
      <c r="F26" s="415">
        <v>0</v>
      </c>
      <c r="G26" s="416">
        <v>0</v>
      </c>
      <c r="H26" s="418">
        <v>0</v>
      </c>
      <c r="I26" s="415">
        <v>7.0678999999999998</v>
      </c>
      <c r="J26" s="416">
        <v>7.0678999999999998</v>
      </c>
      <c r="K26" s="426" t="s">
        <v>244</v>
      </c>
    </row>
    <row r="27" spans="1:11" ht="14.4" customHeight="1" thickBot="1" x14ac:dyDescent="0.35">
      <c r="A27" s="437" t="s">
        <v>267</v>
      </c>
      <c r="B27" s="415">
        <v>8.9117242745180008</v>
      </c>
      <c r="C27" s="415">
        <v>9.2529199999999996</v>
      </c>
      <c r="D27" s="416">
        <v>0.34119572548100002</v>
      </c>
      <c r="E27" s="417">
        <v>1.038286162696</v>
      </c>
      <c r="F27" s="415">
        <v>25</v>
      </c>
      <c r="G27" s="416">
        <v>18.75</v>
      </c>
      <c r="H27" s="418">
        <v>1.66296</v>
      </c>
      <c r="I27" s="415">
        <v>18.751080000000002</v>
      </c>
      <c r="J27" s="416">
        <v>1.08E-3</v>
      </c>
      <c r="K27" s="419">
        <v>0.75004320000000002</v>
      </c>
    </row>
    <row r="28" spans="1:11" ht="14.4" customHeight="1" thickBot="1" x14ac:dyDescent="0.35">
      <c r="A28" s="437" t="s">
        <v>268</v>
      </c>
      <c r="B28" s="415">
        <v>217.15544959507599</v>
      </c>
      <c r="C28" s="415">
        <v>186.84021000000001</v>
      </c>
      <c r="D28" s="416">
        <v>-30.315239595074999</v>
      </c>
      <c r="E28" s="417">
        <v>0.86039843968100005</v>
      </c>
      <c r="F28" s="415">
        <v>171.546637730523</v>
      </c>
      <c r="G28" s="416">
        <v>128.659978297892</v>
      </c>
      <c r="H28" s="418">
        <v>14.31109</v>
      </c>
      <c r="I28" s="415">
        <v>133.72801000000001</v>
      </c>
      <c r="J28" s="416">
        <v>5.0680317021069996</v>
      </c>
      <c r="K28" s="419">
        <v>0.77954317128600004</v>
      </c>
    </row>
    <row r="29" spans="1:11" ht="14.4" customHeight="1" thickBot="1" x14ac:dyDescent="0.35">
      <c r="A29" s="437" t="s">
        <v>269</v>
      </c>
      <c r="B29" s="415">
        <v>39.827799437802</v>
      </c>
      <c r="C29" s="415">
        <v>36.095509999999997</v>
      </c>
      <c r="D29" s="416">
        <v>-3.7322894378020002</v>
      </c>
      <c r="E29" s="417">
        <v>0.90628933833900005</v>
      </c>
      <c r="F29" s="415">
        <v>40</v>
      </c>
      <c r="G29" s="416">
        <v>30</v>
      </c>
      <c r="H29" s="418">
        <v>4.7953200000000002</v>
      </c>
      <c r="I29" s="415">
        <v>25.77571</v>
      </c>
      <c r="J29" s="416">
        <v>-4.2242899999989998</v>
      </c>
      <c r="K29" s="419">
        <v>0.64439274999999996</v>
      </c>
    </row>
    <row r="30" spans="1:11" ht="14.4" customHeight="1" thickBot="1" x14ac:dyDescent="0.35">
      <c r="A30" s="437" t="s">
        <v>270</v>
      </c>
      <c r="B30" s="415">
        <v>21.456986357068999</v>
      </c>
      <c r="C30" s="415">
        <v>13.326029999999999</v>
      </c>
      <c r="D30" s="416">
        <v>-8.1309563570689996</v>
      </c>
      <c r="E30" s="417">
        <v>0.62105785864899998</v>
      </c>
      <c r="F30" s="415">
        <v>14.389628373447</v>
      </c>
      <c r="G30" s="416">
        <v>10.792221280085</v>
      </c>
      <c r="H30" s="418">
        <v>2.5146700000000002</v>
      </c>
      <c r="I30" s="415">
        <v>14.99314</v>
      </c>
      <c r="J30" s="416">
        <v>4.2009187199140001</v>
      </c>
      <c r="K30" s="419">
        <v>1.041940737515</v>
      </c>
    </row>
    <row r="31" spans="1:11" ht="14.4" customHeight="1" thickBot="1" x14ac:dyDescent="0.35">
      <c r="A31" s="437" t="s">
        <v>271</v>
      </c>
      <c r="B31" s="415">
        <v>0</v>
      </c>
      <c r="C31" s="415">
        <v>0.02</v>
      </c>
      <c r="D31" s="416">
        <v>0.02</v>
      </c>
      <c r="E31" s="425" t="s">
        <v>272</v>
      </c>
      <c r="F31" s="415">
        <v>0</v>
      </c>
      <c r="G31" s="416">
        <v>0</v>
      </c>
      <c r="H31" s="418">
        <v>0</v>
      </c>
      <c r="I31" s="415">
        <v>0.02</v>
      </c>
      <c r="J31" s="416">
        <v>0.02</v>
      </c>
      <c r="K31" s="426" t="s">
        <v>244</v>
      </c>
    </row>
    <row r="32" spans="1:11" ht="14.4" customHeight="1" thickBot="1" x14ac:dyDescent="0.35">
      <c r="A32" s="437" t="s">
        <v>273</v>
      </c>
      <c r="B32" s="415">
        <v>0.862112033103</v>
      </c>
      <c r="C32" s="415">
        <v>15.10975</v>
      </c>
      <c r="D32" s="416">
        <v>14.247637966896001</v>
      </c>
      <c r="E32" s="417">
        <v>17.526434407377</v>
      </c>
      <c r="F32" s="415">
        <v>19</v>
      </c>
      <c r="G32" s="416">
        <v>14.25</v>
      </c>
      <c r="H32" s="418">
        <v>0</v>
      </c>
      <c r="I32" s="415">
        <v>0.16009999999999999</v>
      </c>
      <c r="J32" s="416">
        <v>-14.0899</v>
      </c>
      <c r="K32" s="419">
        <v>8.4263157889999992E-3</v>
      </c>
    </row>
    <row r="33" spans="1:11" ht="14.4" customHeight="1" thickBot="1" x14ac:dyDescent="0.35">
      <c r="A33" s="437" t="s">
        <v>274</v>
      </c>
      <c r="B33" s="415">
        <v>106.041054350848</v>
      </c>
      <c r="C33" s="415">
        <v>77.685820000000007</v>
      </c>
      <c r="D33" s="416">
        <v>-28.355234350848001</v>
      </c>
      <c r="E33" s="417">
        <v>0.73260135402799997</v>
      </c>
      <c r="F33" s="415">
        <v>80</v>
      </c>
      <c r="G33" s="416">
        <v>60</v>
      </c>
      <c r="H33" s="418">
        <v>5.5756800000000002</v>
      </c>
      <c r="I33" s="415">
        <v>54.681980000000003</v>
      </c>
      <c r="J33" s="416">
        <v>-5.3180199999989997</v>
      </c>
      <c r="K33" s="419">
        <v>0.68352475000000001</v>
      </c>
    </row>
    <row r="34" spans="1:11" ht="14.4" customHeight="1" thickBot="1" x14ac:dyDescent="0.35">
      <c r="A34" s="437" t="s">
        <v>275</v>
      </c>
      <c r="B34" s="415">
        <v>18.269437384450999</v>
      </c>
      <c r="C34" s="415">
        <v>23.396719999999998</v>
      </c>
      <c r="D34" s="416">
        <v>5.1272826155480002</v>
      </c>
      <c r="E34" s="417">
        <v>1.280648084976</v>
      </c>
      <c r="F34" s="415">
        <v>25.948821923994</v>
      </c>
      <c r="G34" s="416">
        <v>19.461616442996</v>
      </c>
      <c r="H34" s="418">
        <v>0.76471999999999996</v>
      </c>
      <c r="I34" s="415">
        <v>16.208200000000001</v>
      </c>
      <c r="J34" s="416">
        <v>-3.2534164429949999</v>
      </c>
      <c r="K34" s="419">
        <v>0.62462180547000001</v>
      </c>
    </row>
    <row r="35" spans="1:11" ht="14.4" customHeight="1" thickBot="1" x14ac:dyDescent="0.35">
      <c r="A35" s="437" t="s">
        <v>276</v>
      </c>
      <c r="B35" s="415">
        <v>0</v>
      </c>
      <c r="C35" s="415">
        <v>15.419</v>
      </c>
      <c r="D35" s="416">
        <v>15.419</v>
      </c>
      <c r="E35" s="425" t="s">
        <v>244</v>
      </c>
      <c r="F35" s="415">
        <v>0</v>
      </c>
      <c r="G35" s="416">
        <v>0</v>
      </c>
      <c r="H35" s="418">
        <v>0</v>
      </c>
      <c r="I35" s="415">
        <v>0</v>
      </c>
      <c r="J35" s="416">
        <v>0</v>
      </c>
      <c r="K35" s="426" t="s">
        <v>244</v>
      </c>
    </row>
    <row r="36" spans="1:11" ht="14.4" customHeight="1" thickBot="1" x14ac:dyDescent="0.35">
      <c r="A36" s="437" t="s">
        <v>277</v>
      </c>
      <c r="B36" s="415">
        <v>0</v>
      </c>
      <c r="C36" s="415">
        <v>10.923999999999999</v>
      </c>
      <c r="D36" s="416">
        <v>10.923999999999999</v>
      </c>
      <c r="E36" s="425" t="s">
        <v>272</v>
      </c>
      <c r="F36" s="415">
        <v>0</v>
      </c>
      <c r="G36" s="416">
        <v>0</v>
      </c>
      <c r="H36" s="418">
        <v>0</v>
      </c>
      <c r="I36" s="415">
        <v>4.6399999999999997</v>
      </c>
      <c r="J36" s="416">
        <v>4.6399999999999997</v>
      </c>
      <c r="K36" s="426" t="s">
        <v>244</v>
      </c>
    </row>
    <row r="37" spans="1:11" ht="14.4" customHeight="1" thickBot="1" x14ac:dyDescent="0.35">
      <c r="A37" s="437" t="s">
        <v>278</v>
      </c>
      <c r="B37" s="415">
        <v>0</v>
      </c>
      <c r="C37" s="415">
        <v>0</v>
      </c>
      <c r="D37" s="416">
        <v>0</v>
      </c>
      <c r="E37" s="417">
        <v>1</v>
      </c>
      <c r="F37" s="415">
        <v>0</v>
      </c>
      <c r="G37" s="416">
        <v>0</v>
      </c>
      <c r="H37" s="418">
        <v>0</v>
      </c>
      <c r="I37" s="415">
        <v>1.1919999999999999</v>
      </c>
      <c r="J37" s="416">
        <v>1.1919999999999999</v>
      </c>
      <c r="K37" s="426" t="s">
        <v>272</v>
      </c>
    </row>
    <row r="38" spans="1:11" ht="14.4" customHeight="1" thickBot="1" x14ac:dyDescent="0.35">
      <c r="A38" s="437" t="s">
        <v>279</v>
      </c>
      <c r="B38" s="415">
        <v>72.051412997483993</v>
      </c>
      <c r="C38" s="415">
        <v>102.11866000000001</v>
      </c>
      <c r="D38" s="416">
        <v>30.067247002515</v>
      </c>
      <c r="E38" s="417">
        <v>1.4173026697410001</v>
      </c>
      <c r="F38" s="415">
        <v>100</v>
      </c>
      <c r="G38" s="416">
        <v>75</v>
      </c>
      <c r="H38" s="418">
        <v>13.58752</v>
      </c>
      <c r="I38" s="415">
        <v>69.284930000000003</v>
      </c>
      <c r="J38" s="416">
        <v>-5.7150699999989998</v>
      </c>
      <c r="K38" s="419">
        <v>0.6928493</v>
      </c>
    </row>
    <row r="39" spans="1:11" ht="14.4" customHeight="1" thickBot="1" x14ac:dyDescent="0.35">
      <c r="A39" s="437" t="s">
        <v>280</v>
      </c>
      <c r="B39" s="415">
        <v>0</v>
      </c>
      <c r="C39" s="415">
        <v>0</v>
      </c>
      <c r="D39" s="416">
        <v>0</v>
      </c>
      <c r="E39" s="417">
        <v>1</v>
      </c>
      <c r="F39" s="415">
        <v>10</v>
      </c>
      <c r="G39" s="416">
        <v>7.5</v>
      </c>
      <c r="H39" s="418">
        <v>0</v>
      </c>
      <c r="I39" s="415">
        <v>0</v>
      </c>
      <c r="J39" s="416">
        <v>-7.5</v>
      </c>
      <c r="K39" s="419">
        <v>0</v>
      </c>
    </row>
    <row r="40" spans="1:11" ht="14.4" customHeight="1" thickBot="1" x14ac:dyDescent="0.35">
      <c r="A40" s="436" t="s">
        <v>281</v>
      </c>
      <c r="B40" s="420">
        <v>62.663959847645998</v>
      </c>
      <c r="C40" s="420">
        <v>98.949749999999995</v>
      </c>
      <c r="D40" s="421">
        <v>36.285790152353002</v>
      </c>
      <c r="E40" s="427">
        <v>1.5790535778549999</v>
      </c>
      <c r="F40" s="420">
        <v>80.304315999897995</v>
      </c>
      <c r="G40" s="421">
        <v>60.228236999924</v>
      </c>
      <c r="H40" s="423">
        <v>3.8090199999999999</v>
      </c>
      <c r="I40" s="420">
        <v>26.463560000000001</v>
      </c>
      <c r="J40" s="421">
        <v>-33.764676999923999</v>
      </c>
      <c r="K40" s="428">
        <v>0.32954094273099999</v>
      </c>
    </row>
    <row r="41" spans="1:11" ht="14.4" customHeight="1" thickBot="1" x14ac:dyDescent="0.35">
      <c r="A41" s="437" t="s">
        <v>282</v>
      </c>
      <c r="B41" s="415">
        <v>58.955127105660999</v>
      </c>
      <c r="C41" s="415">
        <v>26.142679999999999</v>
      </c>
      <c r="D41" s="416">
        <v>-32.812447105661001</v>
      </c>
      <c r="E41" s="417">
        <v>0.44343352789500001</v>
      </c>
      <c r="F41" s="415">
        <v>0</v>
      </c>
      <c r="G41" s="416">
        <v>0</v>
      </c>
      <c r="H41" s="418">
        <v>3.3883999999999999</v>
      </c>
      <c r="I41" s="415">
        <v>23.177949999999999</v>
      </c>
      <c r="J41" s="416">
        <v>23.177949999999999</v>
      </c>
      <c r="K41" s="426" t="s">
        <v>244</v>
      </c>
    </row>
    <row r="42" spans="1:11" ht="14.4" customHeight="1" thickBot="1" x14ac:dyDescent="0.35">
      <c r="A42" s="437" t="s">
        <v>283</v>
      </c>
      <c r="B42" s="415">
        <v>0.171065990147</v>
      </c>
      <c r="C42" s="415">
        <v>10.475</v>
      </c>
      <c r="D42" s="416">
        <v>10.303934009852</v>
      </c>
      <c r="E42" s="417">
        <v>61.233679418027002</v>
      </c>
      <c r="F42" s="415">
        <v>13.658759141219001</v>
      </c>
      <c r="G42" s="416">
        <v>10.244069355914</v>
      </c>
      <c r="H42" s="418">
        <v>0</v>
      </c>
      <c r="I42" s="415">
        <v>1.0649999999999999</v>
      </c>
      <c r="J42" s="416">
        <v>-9.1790693559140006</v>
      </c>
      <c r="K42" s="419">
        <v>7.7971943789000006E-2</v>
      </c>
    </row>
    <row r="43" spans="1:11" ht="14.4" customHeight="1" thickBot="1" x14ac:dyDescent="0.35">
      <c r="A43" s="437" t="s">
        <v>284</v>
      </c>
      <c r="B43" s="415">
        <v>0</v>
      </c>
      <c r="C43" s="415">
        <v>59.817500000000003</v>
      </c>
      <c r="D43" s="416">
        <v>59.817500000000003</v>
      </c>
      <c r="E43" s="425" t="s">
        <v>272</v>
      </c>
      <c r="F43" s="415">
        <v>64.020197211945003</v>
      </c>
      <c r="G43" s="416">
        <v>48.015147908959001</v>
      </c>
      <c r="H43" s="418">
        <v>0</v>
      </c>
      <c r="I43" s="415">
        <v>0</v>
      </c>
      <c r="J43" s="416">
        <v>-48.015147908959001</v>
      </c>
      <c r="K43" s="419">
        <v>0</v>
      </c>
    </row>
    <row r="44" spans="1:11" ht="14.4" customHeight="1" thickBot="1" x14ac:dyDescent="0.35">
      <c r="A44" s="437" t="s">
        <v>285</v>
      </c>
      <c r="B44" s="415">
        <v>0</v>
      </c>
      <c r="C44" s="415">
        <v>7.9000000000000001E-2</v>
      </c>
      <c r="D44" s="416">
        <v>7.9000000000000001E-2</v>
      </c>
      <c r="E44" s="425" t="s">
        <v>244</v>
      </c>
      <c r="F44" s="415">
        <v>7.3328019063000002E-2</v>
      </c>
      <c r="G44" s="416">
        <v>5.4996014296999997E-2</v>
      </c>
      <c r="H44" s="418">
        <v>0</v>
      </c>
      <c r="I44" s="415">
        <v>0.19800000000000001</v>
      </c>
      <c r="J44" s="416">
        <v>0.14300398570200001</v>
      </c>
      <c r="K44" s="419">
        <v>2.7001956759489998</v>
      </c>
    </row>
    <row r="45" spans="1:11" ht="14.4" customHeight="1" thickBot="1" x14ac:dyDescent="0.35">
      <c r="A45" s="437" t="s">
        <v>286</v>
      </c>
      <c r="B45" s="415">
        <v>3.5377667518370002</v>
      </c>
      <c r="C45" s="415">
        <v>2.4355699999999998</v>
      </c>
      <c r="D45" s="416">
        <v>-1.1021967518369999</v>
      </c>
      <c r="E45" s="417">
        <v>0.68844843960799995</v>
      </c>
      <c r="F45" s="415">
        <v>2.5520316276699999</v>
      </c>
      <c r="G45" s="416">
        <v>1.914023720753</v>
      </c>
      <c r="H45" s="418">
        <v>0.42061999999999999</v>
      </c>
      <c r="I45" s="415">
        <v>2.0226099999999998</v>
      </c>
      <c r="J45" s="416">
        <v>0.10858627924600001</v>
      </c>
      <c r="K45" s="419">
        <v>0.79254895514199997</v>
      </c>
    </row>
    <row r="46" spans="1:11" ht="14.4" customHeight="1" thickBot="1" x14ac:dyDescent="0.35">
      <c r="A46" s="436" t="s">
        <v>287</v>
      </c>
      <c r="B46" s="420">
        <v>62.557823856949</v>
      </c>
      <c r="C46" s="420">
        <v>106.85221</v>
      </c>
      <c r="D46" s="421">
        <v>44.294386143051</v>
      </c>
      <c r="E46" s="427">
        <v>1.7080550986609999</v>
      </c>
      <c r="F46" s="420">
        <v>119.150595699832</v>
      </c>
      <c r="G46" s="421">
        <v>89.362946774872995</v>
      </c>
      <c r="H46" s="423">
        <v>11.57498</v>
      </c>
      <c r="I46" s="420">
        <v>81.132130000000004</v>
      </c>
      <c r="J46" s="421">
        <v>-8.2308167748730003</v>
      </c>
      <c r="K46" s="428">
        <v>0.68092089278599999</v>
      </c>
    </row>
    <row r="47" spans="1:11" ht="14.4" customHeight="1" thickBot="1" x14ac:dyDescent="0.35">
      <c r="A47" s="437" t="s">
        <v>288</v>
      </c>
      <c r="B47" s="415">
        <v>0</v>
      </c>
      <c r="C47" s="415">
        <v>44.809170000000002</v>
      </c>
      <c r="D47" s="416">
        <v>44.809170000000002</v>
      </c>
      <c r="E47" s="425" t="s">
        <v>244</v>
      </c>
      <c r="F47" s="415">
        <v>50</v>
      </c>
      <c r="G47" s="416">
        <v>37.5</v>
      </c>
      <c r="H47" s="418">
        <v>5.1247699999999998</v>
      </c>
      <c r="I47" s="415">
        <v>29.38832</v>
      </c>
      <c r="J47" s="416">
        <v>-8.1116799999999998</v>
      </c>
      <c r="K47" s="419">
        <v>0.58776639999900004</v>
      </c>
    </row>
    <row r="48" spans="1:11" ht="14.4" customHeight="1" thickBot="1" x14ac:dyDescent="0.35">
      <c r="A48" s="437" t="s">
        <v>289</v>
      </c>
      <c r="B48" s="415">
        <v>19.852380248336001</v>
      </c>
      <c r="C48" s="415">
        <v>17.32564</v>
      </c>
      <c r="D48" s="416">
        <v>-2.526740248336</v>
      </c>
      <c r="E48" s="417">
        <v>0.87272356177300003</v>
      </c>
      <c r="F48" s="415">
        <v>23.525565710972</v>
      </c>
      <c r="G48" s="416">
        <v>17.644174283228999</v>
      </c>
      <c r="H48" s="418">
        <v>1.6100300000000001</v>
      </c>
      <c r="I48" s="415">
        <v>15.123340000000001</v>
      </c>
      <c r="J48" s="416">
        <v>-2.5208342832290001</v>
      </c>
      <c r="K48" s="419">
        <v>0.64284702802899996</v>
      </c>
    </row>
    <row r="49" spans="1:11" ht="14.4" customHeight="1" thickBot="1" x14ac:dyDescent="0.35">
      <c r="A49" s="437" t="s">
        <v>290</v>
      </c>
      <c r="B49" s="415">
        <v>24.705441983581998</v>
      </c>
      <c r="C49" s="415">
        <v>22.167940000000002</v>
      </c>
      <c r="D49" s="416">
        <v>-2.5375019835820001</v>
      </c>
      <c r="E49" s="417">
        <v>0.89728975562199997</v>
      </c>
      <c r="F49" s="415">
        <v>22.625029988859001</v>
      </c>
      <c r="G49" s="416">
        <v>16.968772491644</v>
      </c>
      <c r="H49" s="418">
        <v>2.6081799999999999</v>
      </c>
      <c r="I49" s="415">
        <v>13.84099</v>
      </c>
      <c r="J49" s="416">
        <v>-3.127782491644</v>
      </c>
      <c r="K49" s="419">
        <v>0.61175565322100001</v>
      </c>
    </row>
    <row r="50" spans="1:11" ht="14.4" customHeight="1" thickBot="1" x14ac:dyDescent="0.35">
      <c r="A50" s="437" t="s">
        <v>291</v>
      </c>
      <c r="B50" s="415">
        <v>18.000001625029999</v>
      </c>
      <c r="C50" s="415">
        <v>22.54946</v>
      </c>
      <c r="D50" s="416">
        <v>4.5494583749690003</v>
      </c>
      <c r="E50" s="417">
        <v>1.25274766468</v>
      </c>
      <c r="F50" s="415">
        <v>23</v>
      </c>
      <c r="G50" s="416">
        <v>17.25</v>
      </c>
      <c r="H50" s="418">
        <v>2.2320000000000002</v>
      </c>
      <c r="I50" s="415">
        <v>22.77948</v>
      </c>
      <c r="J50" s="416">
        <v>5.5294800000000004</v>
      </c>
      <c r="K50" s="419">
        <v>0.99041217391299996</v>
      </c>
    </row>
    <row r="51" spans="1:11" ht="14.4" customHeight="1" thickBot="1" x14ac:dyDescent="0.35">
      <c r="A51" s="435" t="s">
        <v>29</v>
      </c>
      <c r="B51" s="415">
        <v>1546.87087291131</v>
      </c>
      <c r="C51" s="415">
        <v>1493.4816499999999</v>
      </c>
      <c r="D51" s="416">
        <v>-53.389222911307002</v>
      </c>
      <c r="E51" s="417">
        <v>0.96548566280000003</v>
      </c>
      <c r="F51" s="415">
        <v>1510.8689016810499</v>
      </c>
      <c r="G51" s="416">
        <v>1133.1516762607901</v>
      </c>
      <c r="H51" s="418">
        <v>113.4435</v>
      </c>
      <c r="I51" s="415">
        <v>1033.9005999999999</v>
      </c>
      <c r="J51" s="416">
        <v>-99.251076260784998</v>
      </c>
      <c r="K51" s="419">
        <v>0.68430861132200005</v>
      </c>
    </row>
    <row r="52" spans="1:11" ht="14.4" customHeight="1" thickBot="1" x14ac:dyDescent="0.35">
      <c r="A52" s="436" t="s">
        <v>292</v>
      </c>
      <c r="B52" s="420">
        <v>1546.87087291131</v>
      </c>
      <c r="C52" s="420">
        <v>1493.4816499999999</v>
      </c>
      <c r="D52" s="421">
        <v>-53.389222911307002</v>
      </c>
      <c r="E52" s="427">
        <v>0.96548566280000003</v>
      </c>
      <c r="F52" s="420">
        <v>1510.8689016810499</v>
      </c>
      <c r="G52" s="421">
        <v>1133.1516762607901</v>
      </c>
      <c r="H52" s="423">
        <v>113.4435</v>
      </c>
      <c r="I52" s="420">
        <v>1033.9005999999999</v>
      </c>
      <c r="J52" s="421">
        <v>-99.251076260784998</v>
      </c>
      <c r="K52" s="428">
        <v>0.68430861132200005</v>
      </c>
    </row>
    <row r="53" spans="1:11" ht="14.4" customHeight="1" thickBot="1" x14ac:dyDescent="0.35">
      <c r="A53" s="437" t="s">
        <v>293</v>
      </c>
      <c r="B53" s="415">
        <v>538.97442015608499</v>
      </c>
      <c r="C53" s="415">
        <v>503.67574999999999</v>
      </c>
      <c r="D53" s="416">
        <v>-35.298670156084</v>
      </c>
      <c r="E53" s="417">
        <v>0.93450770790500004</v>
      </c>
      <c r="F53" s="415">
        <v>522.99999999999795</v>
      </c>
      <c r="G53" s="416">
        <v>392.24999999999801</v>
      </c>
      <c r="H53" s="418">
        <v>71.194999999999993</v>
      </c>
      <c r="I53" s="415">
        <v>374.26625000000001</v>
      </c>
      <c r="J53" s="416">
        <v>-17.983749999998</v>
      </c>
      <c r="K53" s="419">
        <v>0.71561424474099999</v>
      </c>
    </row>
    <row r="54" spans="1:11" ht="14.4" customHeight="1" thickBot="1" x14ac:dyDescent="0.35">
      <c r="A54" s="437" t="s">
        <v>294</v>
      </c>
      <c r="B54" s="415">
        <v>192.55925688983001</v>
      </c>
      <c r="C54" s="415">
        <v>200.81200000000001</v>
      </c>
      <c r="D54" s="416">
        <v>8.25274311017</v>
      </c>
      <c r="E54" s="417">
        <v>1.042858199826</v>
      </c>
      <c r="F54" s="415">
        <v>216.86890168105299</v>
      </c>
      <c r="G54" s="416">
        <v>162.65167626079</v>
      </c>
      <c r="H54" s="418">
        <v>15.241</v>
      </c>
      <c r="I54" s="415">
        <v>150.12</v>
      </c>
      <c r="J54" s="416">
        <v>-12.531676260789</v>
      </c>
      <c r="K54" s="419">
        <v>0.692215429858</v>
      </c>
    </row>
    <row r="55" spans="1:11" ht="14.4" customHeight="1" thickBot="1" x14ac:dyDescent="0.35">
      <c r="A55" s="437" t="s">
        <v>295</v>
      </c>
      <c r="B55" s="415">
        <v>801.05155680542396</v>
      </c>
      <c r="C55" s="415">
        <v>784.65990000000102</v>
      </c>
      <c r="D55" s="416">
        <v>-16.391656805423001</v>
      </c>
      <c r="E55" s="417">
        <v>0.97953732607300004</v>
      </c>
      <c r="F55" s="415">
        <v>752.99999999999704</v>
      </c>
      <c r="G55" s="416">
        <v>564.74999999999795</v>
      </c>
      <c r="H55" s="418">
        <v>26.407499999999999</v>
      </c>
      <c r="I55" s="415">
        <v>504.71435000000002</v>
      </c>
      <c r="J55" s="416">
        <v>-60.035649999996998</v>
      </c>
      <c r="K55" s="419">
        <v>0.67027138114200002</v>
      </c>
    </row>
    <row r="56" spans="1:11" ht="14.4" customHeight="1" thickBot="1" x14ac:dyDescent="0.35">
      <c r="A56" s="437" t="s">
        <v>296</v>
      </c>
      <c r="B56" s="415">
        <v>14.285639059969</v>
      </c>
      <c r="C56" s="415">
        <v>4.3339999999990004</v>
      </c>
      <c r="D56" s="416">
        <v>-9.9516390599690006</v>
      </c>
      <c r="E56" s="417">
        <v>0.303381597547</v>
      </c>
      <c r="F56" s="415">
        <v>17.999999999999002</v>
      </c>
      <c r="G56" s="416">
        <v>13.499999999999</v>
      </c>
      <c r="H56" s="418">
        <v>0.6</v>
      </c>
      <c r="I56" s="415">
        <v>4.8</v>
      </c>
      <c r="J56" s="416">
        <v>-8.6999999999989992</v>
      </c>
      <c r="K56" s="419">
        <v>0.26666666666599997</v>
      </c>
    </row>
    <row r="57" spans="1:11" ht="14.4" customHeight="1" thickBot="1" x14ac:dyDescent="0.35">
      <c r="A57" s="438" t="s">
        <v>297</v>
      </c>
      <c r="B57" s="420">
        <v>3582.8642821357698</v>
      </c>
      <c r="C57" s="420">
        <v>4120.9793499999996</v>
      </c>
      <c r="D57" s="421">
        <v>538.11506786423399</v>
      </c>
      <c r="E57" s="427">
        <v>1.1501913065880001</v>
      </c>
      <c r="F57" s="420">
        <v>3317.61342773857</v>
      </c>
      <c r="G57" s="421">
        <v>2488.2100708039302</v>
      </c>
      <c r="H57" s="423">
        <v>262.89886000000001</v>
      </c>
      <c r="I57" s="420">
        <v>2226.6792799999998</v>
      </c>
      <c r="J57" s="421">
        <v>-261.53079080392803</v>
      </c>
      <c r="K57" s="428">
        <v>0.67116899798499996</v>
      </c>
    </row>
    <row r="58" spans="1:11" ht="14.4" customHeight="1" thickBot="1" x14ac:dyDescent="0.35">
      <c r="A58" s="435" t="s">
        <v>32</v>
      </c>
      <c r="B58" s="415">
        <v>1434.3185658244499</v>
      </c>
      <c r="C58" s="415">
        <v>1529.16623</v>
      </c>
      <c r="D58" s="416">
        <v>94.847664175545006</v>
      </c>
      <c r="E58" s="417">
        <v>1.066127334913</v>
      </c>
      <c r="F58" s="415">
        <v>798.75325861768897</v>
      </c>
      <c r="G58" s="416">
        <v>599.06494396326605</v>
      </c>
      <c r="H58" s="418">
        <v>108.50064999999999</v>
      </c>
      <c r="I58" s="415">
        <v>428.96958999999998</v>
      </c>
      <c r="J58" s="416">
        <v>-170.09535396326601</v>
      </c>
      <c r="K58" s="419">
        <v>0.53704893892000005</v>
      </c>
    </row>
    <row r="59" spans="1:11" ht="14.4" customHeight="1" thickBot="1" x14ac:dyDescent="0.35">
      <c r="A59" s="439" t="s">
        <v>298</v>
      </c>
      <c r="B59" s="415">
        <v>1434.3185658244499</v>
      </c>
      <c r="C59" s="415">
        <v>1529.16623</v>
      </c>
      <c r="D59" s="416">
        <v>94.847664175545006</v>
      </c>
      <c r="E59" s="417">
        <v>1.066127334913</v>
      </c>
      <c r="F59" s="415">
        <v>798.75325861768897</v>
      </c>
      <c r="G59" s="416">
        <v>599.06494396326605</v>
      </c>
      <c r="H59" s="418">
        <v>108.50064999999999</v>
      </c>
      <c r="I59" s="415">
        <v>428.96958999999998</v>
      </c>
      <c r="J59" s="416">
        <v>-170.09535396326601</v>
      </c>
      <c r="K59" s="419">
        <v>0.53704893892000005</v>
      </c>
    </row>
    <row r="60" spans="1:11" ht="14.4" customHeight="1" thickBot="1" x14ac:dyDescent="0.35">
      <c r="A60" s="437" t="s">
        <v>299</v>
      </c>
      <c r="B60" s="415">
        <v>98.873238712524994</v>
      </c>
      <c r="C60" s="415">
        <v>278.61081000000001</v>
      </c>
      <c r="D60" s="416">
        <v>179.737571287474</v>
      </c>
      <c r="E60" s="417">
        <v>2.8178586402939998</v>
      </c>
      <c r="F60" s="415">
        <v>297.57648417584898</v>
      </c>
      <c r="G60" s="416">
        <v>223.182363131887</v>
      </c>
      <c r="H60" s="418">
        <v>31.108000000000001</v>
      </c>
      <c r="I60" s="415">
        <v>186.50666000000001</v>
      </c>
      <c r="J60" s="416">
        <v>-36.675703131886003</v>
      </c>
      <c r="K60" s="419">
        <v>0.62675201139100001</v>
      </c>
    </row>
    <row r="61" spans="1:11" ht="14.4" customHeight="1" thickBot="1" x14ac:dyDescent="0.35">
      <c r="A61" s="437" t="s">
        <v>300</v>
      </c>
      <c r="B61" s="415">
        <v>4.4787759087619996</v>
      </c>
      <c r="C61" s="415">
        <v>10.372999999999999</v>
      </c>
      <c r="D61" s="416">
        <v>5.8942240912369996</v>
      </c>
      <c r="E61" s="417">
        <v>2.3160346066219999</v>
      </c>
      <c r="F61" s="415">
        <v>0</v>
      </c>
      <c r="G61" s="416">
        <v>0</v>
      </c>
      <c r="H61" s="418">
        <v>0</v>
      </c>
      <c r="I61" s="415">
        <v>0</v>
      </c>
      <c r="J61" s="416">
        <v>0</v>
      </c>
      <c r="K61" s="426" t="s">
        <v>244</v>
      </c>
    </row>
    <row r="62" spans="1:11" ht="14.4" customHeight="1" thickBot="1" x14ac:dyDescent="0.35">
      <c r="A62" s="437" t="s">
        <v>301</v>
      </c>
      <c r="B62" s="415">
        <v>148.965180262464</v>
      </c>
      <c r="C62" s="415">
        <v>263.11066</v>
      </c>
      <c r="D62" s="416">
        <v>114.14547973753599</v>
      </c>
      <c r="E62" s="417">
        <v>1.766256111236</v>
      </c>
      <c r="F62" s="415">
        <v>235.17677444184</v>
      </c>
      <c r="G62" s="416">
        <v>176.38258083138001</v>
      </c>
      <c r="H62" s="418">
        <v>6.83</v>
      </c>
      <c r="I62" s="415">
        <v>29.88082</v>
      </c>
      <c r="J62" s="416">
        <v>-146.50176083138001</v>
      </c>
      <c r="K62" s="419">
        <v>0.12705684934600001</v>
      </c>
    </row>
    <row r="63" spans="1:11" ht="14.4" customHeight="1" thickBot="1" x14ac:dyDescent="0.35">
      <c r="A63" s="437" t="s">
        <v>302</v>
      </c>
      <c r="B63" s="415">
        <v>1072.1771310761501</v>
      </c>
      <c r="C63" s="415">
        <v>805.03980999999999</v>
      </c>
      <c r="D63" s="416">
        <v>-267.13732107614697</v>
      </c>
      <c r="E63" s="417">
        <v>0.75084590658200001</v>
      </c>
      <c r="F63" s="415">
        <v>84.999999999999005</v>
      </c>
      <c r="G63" s="416">
        <v>63.749999999998998</v>
      </c>
      <c r="H63" s="418">
        <v>53.0379</v>
      </c>
      <c r="I63" s="415">
        <v>95.588049999999996</v>
      </c>
      <c r="J63" s="416">
        <v>31.838049999999999</v>
      </c>
      <c r="K63" s="419">
        <v>1.1245652941169999</v>
      </c>
    </row>
    <row r="64" spans="1:11" ht="14.4" customHeight="1" thickBot="1" x14ac:dyDescent="0.35">
      <c r="A64" s="437" t="s">
        <v>303</v>
      </c>
      <c r="B64" s="415">
        <v>109.82423986455601</v>
      </c>
      <c r="C64" s="415">
        <v>172.03194999999999</v>
      </c>
      <c r="D64" s="416">
        <v>62.207710135443001</v>
      </c>
      <c r="E64" s="417">
        <v>1.566429689949</v>
      </c>
      <c r="F64" s="415">
        <v>180.99999999999901</v>
      </c>
      <c r="G64" s="416">
        <v>135.74999999999901</v>
      </c>
      <c r="H64" s="418">
        <v>17.524750000000001</v>
      </c>
      <c r="I64" s="415">
        <v>116.99406</v>
      </c>
      <c r="J64" s="416">
        <v>-18.755939999999001</v>
      </c>
      <c r="K64" s="419">
        <v>0.64637602209900002</v>
      </c>
    </row>
    <row r="65" spans="1:11" ht="14.4" customHeight="1" thickBot="1" x14ac:dyDescent="0.35">
      <c r="A65" s="440" t="s">
        <v>33</v>
      </c>
      <c r="B65" s="420">
        <v>0</v>
      </c>
      <c r="C65" s="420">
        <v>12.045</v>
      </c>
      <c r="D65" s="421">
        <v>12.045</v>
      </c>
      <c r="E65" s="422" t="s">
        <v>244</v>
      </c>
      <c r="F65" s="420">
        <v>0</v>
      </c>
      <c r="G65" s="421">
        <v>0</v>
      </c>
      <c r="H65" s="423">
        <v>0</v>
      </c>
      <c r="I65" s="420">
        <v>31.702000000000002</v>
      </c>
      <c r="J65" s="421">
        <v>31.702000000000002</v>
      </c>
      <c r="K65" s="424" t="s">
        <v>272</v>
      </c>
    </row>
    <row r="66" spans="1:11" ht="14.4" customHeight="1" thickBot="1" x14ac:dyDescent="0.35">
      <c r="A66" s="436" t="s">
        <v>304</v>
      </c>
      <c r="B66" s="420">
        <v>0</v>
      </c>
      <c r="C66" s="420">
        <v>0</v>
      </c>
      <c r="D66" s="421">
        <v>0</v>
      </c>
      <c r="E66" s="422" t="s">
        <v>244</v>
      </c>
      <c r="F66" s="420">
        <v>0</v>
      </c>
      <c r="G66" s="421">
        <v>0</v>
      </c>
      <c r="H66" s="423">
        <v>0</v>
      </c>
      <c r="I66" s="420">
        <v>31.702000000000002</v>
      </c>
      <c r="J66" s="421">
        <v>31.702000000000002</v>
      </c>
      <c r="K66" s="424" t="s">
        <v>272</v>
      </c>
    </row>
    <row r="67" spans="1:11" ht="14.4" customHeight="1" thickBot="1" x14ac:dyDescent="0.35">
      <c r="A67" s="437" t="s">
        <v>305</v>
      </c>
      <c r="B67" s="415">
        <v>0</v>
      </c>
      <c r="C67" s="415">
        <v>0</v>
      </c>
      <c r="D67" s="416">
        <v>0</v>
      </c>
      <c r="E67" s="425" t="s">
        <v>244</v>
      </c>
      <c r="F67" s="415">
        <v>0</v>
      </c>
      <c r="G67" s="416">
        <v>0</v>
      </c>
      <c r="H67" s="418">
        <v>0</v>
      </c>
      <c r="I67" s="415">
        <v>31.702000000000002</v>
      </c>
      <c r="J67" s="416">
        <v>31.702000000000002</v>
      </c>
      <c r="K67" s="426" t="s">
        <v>272</v>
      </c>
    </row>
    <row r="68" spans="1:11" ht="14.4" customHeight="1" thickBot="1" x14ac:dyDescent="0.35">
      <c r="A68" s="436" t="s">
        <v>306</v>
      </c>
      <c r="B68" s="420">
        <v>0</v>
      </c>
      <c r="C68" s="420">
        <v>12.045</v>
      </c>
      <c r="D68" s="421">
        <v>12.045</v>
      </c>
      <c r="E68" s="422" t="s">
        <v>272</v>
      </c>
      <c r="F68" s="420">
        <v>0</v>
      </c>
      <c r="G68" s="421">
        <v>0</v>
      </c>
      <c r="H68" s="423">
        <v>0</v>
      </c>
      <c r="I68" s="420">
        <v>0</v>
      </c>
      <c r="J68" s="421">
        <v>0</v>
      </c>
      <c r="K68" s="428">
        <v>0</v>
      </c>
    </row>
    <row r="69" spans="1:11" ht="14.4" customHeight="1" thickBot="1" x14ac:dyDescent="0.35">
      <c r="A69" s="437" t="s">
        <v>307</v>
      </c>
      <c r="B69" s="415">
        <v>0</v>
      </c>
      <c r="C69" s="415">
        <v>12.045</v>
      </c>
      <c r="D69" s="416">
        <v>12.045</v>
      </c>
      <c r="E69" s="425" t="s">
        <v>272</v>
      </c>
      <c r="F69" s="415">
        <v>0</v>
      </c>
      <c r="G69" s="416">
        <v>0</v>
      </c>
      <c r="H69" s="418">
        <v>0</v>
      </c>
      <c r="I69" s="415">
        <v>0</v>
      </c>
      <c r="J69" s="416">
        <v>0</v>
      </c>
      <c r="K69" s="419">
        <v>0</v>
      </c>
    </row>
    <row r="70" spans="1:11" ht="14.4" customHeight="1" thickBot="1" x14ac:dyDescent="0.35">
      <c r="A70" s="435" t="s">
        <v>34</v>
      </c>
      <c r="B70" s="415">
        <v>2148.5457163113101</v>
      </c>
      <c r="C70" s="415">
        <v>2579.7681200000002</v>
      </c>
      <c r="D70" s="416">
        <v>431.22240368868898</v>
      </c>
      <c r="E70" s="417">
        <v>1.2007043184670001</v>
      </c>
      <c r="F70" s="415">
        <v>2518.8601691208801</v>
      </c>
      <c r="G70" s="416">
        <v>1889.1451268406599</v>
      </c>
      <c r="H70" s="418">
        <v>154.39821000000001</v>
      </c>
      <c r="I70" s="415">
        <v>1766.0076899999999</v>
      </c>
      <c r="J70" s="416">
        <v>-123.137436840661</v>
      </c>
      <c r="K70" s="419">
        <v>0.70111382586799997</v>
      </c>
    </row>
    <row r="71" spans="1:11" ht="14.4" customHeight="1" thickBot="1" x14ac:dyDescent="0.35">
      <c r="A71" s="436" t="s">
        <v>308</v>
      </c>
      <c r="B71" s="420">
        <v>1.199160429128</v>
      </c>
      <c r="C71" s="420">
        <v>0</v>
      </c>
      <c r="D71" s="421">
        <v>-1.199160429128</v>
      </c>
      <c r="E71" s="427">
        <v>0</v>
      </c>
      <c r="F71" s="420">
        <v>0</v>
      </c>
      <c r="G71" s="421">
        <v>0</v>
      </c>
      <c r="H71" s="423">
        <v>0</v>
      </c>
      <c r="I71" s="420">
        <v>0</v>
      </c>
      <c r="J71" s="421">
        <v>0</v>
      </c>
      <c r="K71" s="428">
        <v>0</v>
      </c>
    </row>
    <row r="72" spans="1:11" ht="14.4" customHeight="1" thickBot="1" x14ac:dyDescent="0.35">
      <c r="A72" s="437" t="s">
        <v>309</v>
      </c>
      <c r="B72" s="415">
        <v>1.199160429128</v>
      </c>
      <c r="C72" s="415">
        <v>0</v>
      </c>
      <c r="D72" s="416">
        <v>-1.199160429128</v>
      </c>
      <c r="E72" s="417">
        <v>0</v>
      </c>
      <c r="F72" s="415">
        <v>0</v>
      </c>
      <c r="G72" s="416">
        <v>0</v>
      </c>
      <c r="H72" s="418">
        <v>0</v>
      </c>
      <c r="I72" s="415">
        <v>0</v>
      </c>
      <c r="J72" s="416">
        <v>0</v>
      </c>
      <c r="K72" s="419">
        <v>0</v>
      </c>
    </row>
    <row r="73" spans="1:11" ht="14.4" customHeight="1" thickBot="1" x14ac:dyDescent="0.35">
      <c r="A73" s="436" t="s">
        <v>310</v>
      </c>
      <c r="B73" s="420">
        <v>64.434680221606001</v>
      </c>
      <c r="C73" s="420">
        <v>56.565800000000003</v>
      </c>
      <c r="D73" s="421">
        <v>-7.8688802216060001</v>
      </c>
      <c r="E73" s="427">
        <v>0.87787818307499998</v>
      </c>
      <c r="F73" s="420">
        <v>64.064981655786994</v>
      </c>
      <c r="G73" s="421">
        <v>48.048736241839997</v>
      </c>
      <c r="H73" s="423">
        <v>4.4320700000000004</v>
      </c>
      <c r="I73" s="420">
        <v>41.355960000000003</v>
      </c>
      <c r="J73" s="421">
        <v>-6.6927762418399999</v>
      </c>
      <c r="K73" s="428">
        <v>0.645531442156</v>
      </c>
    </row>
    <row r="74" spans="1:11" ht="14.4" customHeight="1" thickBot="1" x14ac:dyDescent="0.35">
      <c r="A74" s="437" t="s">
        <v>311</v>
      </c>
      <c r="B74" s="415">
        <v>2.4924814617309998</v>
      </c>
      <c r="C74" s="415">
        <v>4.0224000000000002</v>
      </c>
      <c r="D74" s="416">
        <v>1.5299185382680001</v>
      </c>
      <c r="E74" s="417">
        <v>1.613813407144</v>
      </c>
      <c r="F74" s="415">
        <v>3.7763781683870001</v>
      </c>
      <c r="G74" s="416">
        <v>2.8322836262900002</v>
      </c>
      <c r="H74" s="418">
        <v>8.5500000000000007E-2</v>
      </c>
      <c r="I74" s="415">
        <v>1.7543</v>
      </c>
      <c r="J74" s="416">
        <v>-1.07798362629</v>
      </c>
      <c r="K74" s="419">
        <v>0.46454563652600001</v>
      </c>
    </row>
    <row r="75" spans="1:11" ht="14.4" customHeight="1" thickBot="1" x14ac:dyDescent="0.35">
      <c r="A75" s="437" t="s">
        <v>312</v>
      </c>
      <c r="B75" s="415">
        <v>0</v>
      </c>
      <c r="C75" s="415">
        <v>2</v>
      </c>
      <c r="D75" s="416">
        <v>2</v>
      </c>
      <c r="E75" s="425" t="s">
        <v>272</v>
      </c>
      <c r="F75" s="415">
        <v>2.6494277236110002</v>
      </c>
      <c r="G75" s="416">
        <v>1.987070792708</v>
      </c>
      <c r="H75" s="418">
        <v>0</v>
      </c>
      <c r="I75" s="415">
        <v>0</v>
      </c>
      <c r="J75" s="416">
        <v>-1.987070792708</v>
      </c>
      <c r="K75" s="419">
        <v>0</v>
      </c>
    </row>
    <row r="76" spans="1:11" ht="14.4" customHeight="1" thickBot="1" x14ac:dyDescent="0.35">
      <c r="A76" s="437" t="s">
        <v>313</v>
      </c>
      <c r="B76" s="415">
        <v>61.942198759874998</v>
      </c>
      <c r="C76" s="415">
        <v>50.543399999999998</v>
      </c>
      <c r="D76" s="416">
        <v>-11.398798759875</v>
      </c>
      <c r="E76" s="417">
        <v>0.81597684634800005</v>
      </c>
      <c r="F76" s="415">
        <v>57.639175763788003</v>
      </c>
      <c r="G76" s="416">
        <v>43.229381822840999</v>
      </c>
      <c r="H76" s="418">
        <v>4.3465699999999998</v>
      </c>
      <c r="I76" s="415">
        <v>39.601660000000003</v>
      </c>
      <c r="J76" s="416">
        <v>-3.627721822841</v>
      </c>
      <c r="K76" s="419">
        <v>0.68706152499899997</v>
      </c>
    </row>
    <row r="77" spans="1:11" ht="14.4" customHeight="1" thickBot="1" x14ac:dyDescent="0.35">
      <c r="A77" s="436" t="s">
        <v>314</v>
      </c>
      <c r="B77" s="420">
        <v>39.867680462044</v>
      </c>
      <c r="C77" s="420">
        <v>24.626899999999999</v>
      </c>
      <c r="D77" s="421">
        <v>-15.240780462044</v>
      </c>
      <c r="E77" s="427">
        <v>0.61771589705200003</v>
      </c>
      <c r="F77" s="420">
        <v>18</v>
      </c>
      <c r="G77" s="421">
        <v>13.5</v>
      </c>
      <c r="H77" s="423">
        <v>1.28423</v>
      </c>
      <c r="I77" s="420">
        <v>19.732389999999999</v>
      </c>
      <c r="J77" s="421">
        <v>6.2323899999989996</v>
      </c>
      <c r="K77" s="428">
        <v>1.096243888888</v>
      </c>
    </row>
    <row r="78" spans="1:11" ht="14.4" customHeight="1" thickBot="1" x14ac:dyDescent="0.35">
      <c r="A78" s="437" t="s">
        <v>315</v>
      </c>
      <c r="B78" s="415">
        <v>2.999995225393</v>
      </c>
      <c r="C78" s="415">
        <v>2.7</v>
      </c>
      <c r="D78" s="416">
        <v>-0.299995225393</v>
      </c>
      <c r="E78" s="417">
        <v>0.90000143238399999</v>
      </c>
      <c r="F78" s="415">
        <v>3</v>
      </c>
      <c r="G78" s="416">
        <v>2.25</v>
      </c>
      <c r="H78" s="418">
        <v>0</v>
      </c>
      <c r="I78" s="415">
        <v>2.0249999999999999</v>
      </c>
      <c r="J78" s="416">
        <v>-0.22500000000000001</v>
      </c>
      <c r="K78" s="419">
        <v>0.67499999999899996</v>
      </c>
    </row>
    <row r="79" spans="1:11" ht="14.4" customHeight="1" thickBot="1" x14ac:dyDescent="0.35">
      <c r="A79" s="437" t="s">
        <v>316</v>
      </c>
      <c r="B79" s="415">
        <v>36.867685236649997</v>
      </c>
      <c r="C79" s="415">
        <v>21.9269</v>
      </c>
      <c r="D79" s="416">
        <v>-14.940785236649999</v>
      </c>
      <c r="E79" s="417">
        <v>0.59474577422599995</v>
      </c>
      <c r="F79" s="415">
        <v>15</v>
      </c>
      <c r="G79" s="416">
        <v>11.25</v>
      </c>
      <c r="H79" s="418">
        <v>1.28423</v>
      </c>
      <c r="I79" s="415">
        <v>17.70739</v>
      </c>
      <c r="J79" s="416">
        <v>6.4573899999990001</v>
      </c>
      <c r="K79" s="419">
        <v>1.1804926666660001</v>
      </c>
    </row>
    <row r="80" spans="1:11" ht="14.4" customHeight="1" thickBot="1" x14ac:dyDescent="0.35">
      <c r="A80" s="436" t="s">
        <v>317</v>
      </c>
      <c r="B80" s="420">
        <v>2.4572564585830001</v>
      </c>
      <c r="C80" s="420">
        <v>0</v>
      </c>
      <c r="D80" s="421">
        <v>-2.4572564585830001</v>
      </c>
      <c r="E80" s="427">
        <v>0</v>
      </c>
      <c r="F80" s="420">
        <v>0</v>
      </c>
      <c r="G80" s="421">
        <v>0</v>
      </c>
      <c r="H80" s="423">
        <v>0</v>
      </c>
      <c r="I80" s="420">
        <v>0</v>
      </c>
      <c r="J80" s="421">
        <v>0</v>
      </c>
      <c r="K80" s="428">
        <v>0</v>
      </c>
    </row>
    <row r="81" spans="1:11" ht="14.4" customHeight="1" thickBot="1" x14ac:dyDescent="0.35">
      <c r="A81" s="437" t="s">
        <v>318</v>
      </c>
      <c r="B81" s="415">
        <v>2.4572564585830001</v>
      </c>
      <c r="C81" s="415">
        <v>0</v>
      </c>
      <c r="D81" s="416">
        <v>-2.4572564585830001</v>
      </c>
      <c r="E81" s="417">
        <v>0</v>
      </c>
      <c r="F81" s="415">
        <v>0</v>
      </c>
      <c r="G81" s="416">
        <v>0</v>
      </c>
      <c r="H81" s="418">
        <v>0</v>
      </c>
      <c r="I81" s="415">
        <v>0</v>
      </c>
      <c r="J81" s="416">
        <v>0</v>
      </c>
      <c r="K81" s="419">
        <v>0</v>
      </c>
    </row>
    <row r="82" spans="1:11" ht="14.4" customHeight="1" thickBot="1" x14ac:dyDescent="0.35">
      <c r="A82" s="436" t="s">
        <v>319</v>
      </c>
      <c r="B82" s="420">
        <v>794.68227416794798</v>
      </c>
      <c r="C82" s="420">
        <v>965.49428</v>
      </c>
      <c r="D82" s="421">
        <v>170.81200583205199</v>
      </c>
      <c r="E82" s="427">
        <v>1.2149437723530001</v>
      </c>
      <c r="F82" s="420">
        <v>837.44211063696696</v>
      </c>
      <c r="G82" s="421">
        <v>628.08158297772502</v>
      </c>
      <c r="H82" s="423">
        <v>67.337770000000006</v>
      </c>
      <c r="I82" s="420">
        <v>620.70592999999997</v>
      </c>
      <c r="J82" s="421">
        <v>-7.3756529777240001</v>
      </c>
      <c r="K82" s="428">
        <v>0.74119264139600005</v>
      </c>
    </row>
    <row r="83" spans="1:11" ht="14.4" customHeight="1" thickBot="1" x14ac:dyDescent="0.35">
      <c r="A83" s="437" t="s">
        <v>320</v>
      </c>
      <c r="B83" s="415">
        <v>754.58139673198798</v>
      </c>
      <c r="C83" s="415">
        <v>763.08407999999997</v>
      </c>
      <c r="D83" s="416">
        <v>8.5026832680109994</v>
      </c>
      <c r="E83" s="417">
        <v>1.011268079633</v>
      </c>
      <c r="F83" s="415">
        <v>790.00000000000102</v>
      </c>
      <c r="G83" s="416">
        <v>592.5</v>
      </c>
      <c r="H83" s="418">
        <v>60.871479999999998</v>
      </c>
      <c r="I83" s="415">
        <v>586.56320000000005</v>
      </c>
      <c r="J83" s="416">
        <v>-5.9367999999999999</v>
      </c>
      <c r="K83" s="419">
        <v>0.74248506329099995</v>
      </c>
    </row>
    <row r="84" spans="1:11" ht="14.4" customHeight="1" thickBot="1" x14ac:dyDescent="0.35">
      <c r="A84" s="437" t="s">
        <v>321</v>
      </c>
      <c r="B84" s="415">
        <v>0</v>
      </c>
      <c r="C84" s="415">
        <v>164.06283999999999</v>
      </c>
      <c r="D84" s="416">
        <v>164.06283999999999</v>
      </c>
      <c r="E84" s="425" t="s">
        <v>272</v>
      </c>
      <c r="F84" s="415">
        <v>0</v>
      </c>
      <c r="G84" s="416">
        <v>0</v>
      </c>
      <c r="H84" s="418">
        <v>2.81325</v>
      </c>
      <c r="I84" s="415">
        <v>2.81325</v>
      </c>
      <c r="J84" s="416">
        <v>2.81325</v>
      </c>
      <c r="K84" s="426" t="s">
        <v>244</v>
      </c>
    </row>
    <row r="85" spans="1:11" ht="14.4" customHeight="1" thickBot="1" x14ac:dyDescent="0.35">
      <c r="A85" s="437" t="s">
        <v>322</v>
      </c>
      <c r="B85" s="415">
        <v>1.4794313093889999</v>
      </c>
      <c r="C85" s="415">
        <v>2.3210000000000002</v>
      </c>
      <c r="D85" s="416">
        <v>0.84156869060999995</v>
      </c>
      <c r="E85" s="417">
        <v>1.5688460729930001</v>
      </c>
      <c r="F85" s="415">
        <v>2.6063039891950002</v>
      </c>
      <c r="G85" s="416">
        <v>1.9547279918960001</v>
      </c>
      <c r="H85" s="418">
        <v>0</v>
      </c>
      <c r="I85" s="415">
        <v>0.96799999999999997</v>
      </c>
      <c r="J85" s="416">
        <v>-0.98672799189600002</v>
      </c>
      <c r="K85" s="419">
        <v>0.37140717430199999</v>
      </c>
    </row>
    <row r="86" spans="1:11" ht="14.4" customHeight="1" thickBot="1" x14ac:dyDescent="0.35">
      <c r="A86" s="437" t="s">
        <v>323</v>
      </c>
      <c r="B86" s="415">
        <v>38.62144612657</v>
      </c>
      <c r="C86" s="415">
        <v>36.026359999999997</v>
      </c>
      <c r="D86" s="416">
        <v>-2.595086126569</v>
      </c>
      <c r="E86" s="417">
        <v>0.93280712177199998</v>
      </c>
      <c r="F86" s="415">
        <v>44.835806647769999</v>
      </c>
      <c r="G86" s="416">
        <v>33.626854985827002</v>
      </c>
      <c r="H86" s="418">
        <v>3.6530399999999998</v>
      </c>
      <c r="I86" s="415">
        <v>30.36148</v>
      </c>
      <c r="J86" s="416">
        <v>-3.265374985827</v>
      </c>
      <c r="K86" s="419">
        <v>0.67717037497499999</v>
      </c>
    </row>
    <row r="87" spans="1:11" ht="14.4" customHeight="1" thickBot="1" x14ac:dyDescent="0.35">
      <c r="A87" s="436" t="s">
        <v>324</v>
      </c>
      <c r="B87" s="420">
        <v>631.05861150728299</v>
      </c>
      <c r="C87" s="420">
        <v>559.51346000000001</v>
      </c>
      <c r="D87" s="421">
        <v>-71.545151507282</v>
      </c>
      <c r="E87" s="427">
        <v>0.88662677253300004</v>
      </c>
      <c r="F87" s="420">
        <v>566.31851984489401</v>
      </c>
      <c r="G87" s="421">
        <v>424.73888988367003</v>
      </c>
      <c r="H87" s="423">
        <v>57.826140000000002</v>
      </c>
      <c r="I87" s="420">
        <v>224.21395000000001</v>
      </c>
      <c r="J87" s="421">
        <v>-200.52493988366999</v>
      </c>
      <c r="K87" s="428">
        <v>0.395914917388</v>
      </c>
    </row>
    <row r="88" spans="1:11" ht="14.4" customHeight="1" thickBot="1" x14ac:dyDescent="0.35">
      <c r="A88" s="437" t="s">
        <v>325</v>
      </c>
      <c r="B88" s="415">
        <v>57.999907690939999</v>
      </c>
      <c r="C88" s="415">
        <v>45.912999999999997</v>
      </c>
      <c r="D88" s="416">
        <v>-12.08690769094</v>
      </c>
      <c r="E88" s="417">
        <v>0.79160470814200001</v>
      </c>
      <c r="F88" s="415">
        <v>0</v>
      </c>
      <c r="G88" s="416">
        <v>0</v>
      </c>
      <c r="H88" s="418">
        <v>0</v>
      </c>
      <c r="I88" s="415">
        <v>0</v>
      </c>
      <c r="J88" s="416">
        <v>0</v>
      </c>
      <c r="K88" s="426" t="s">
        <v>244</v>
      </c>
    </row>
    <row r="89" spans="1:11" ht="14.4" customHeight="1" thickBot="1" x14ac:dyDescent="0.35">
      <c r="A89" s="437" t="s">
        <v>326</v>
      </c>
      <c r="B89" s="415">
        <v>553.21407252571396</v>
      </c>
      <c r="C89" s="415">
        <v>376.75454000000002</v>
      </c>
      <c r="D89" s="416">
        <v>-176.459532525714</v>
      </c>
      <c r="E89" s="417">
        <v>0.68102848193900001</v>
      </c>
      <c r="F89" s="415">
        <v>366.68615769480101</v>
      </c>
      <c r="G89" s="416">
        <v>275.01461827110103</v>
      </c>
      <c r="H89" s="418">
        <v>49.997140000000002</v>
      </c>
      <c r="I89" s="415">
        <v>122.57395</v>
      </c>
      <c r="J89" s="416">
        <v>-152.440668271101</v>
      </c>
      <c r="K89" s="419">
        <v>0.33427482174500001</v>
      </c>
    </row>
    <row r="90" spans="1:11" ht="14.4" customHeight="1" thickBot="1" x14ac:dyDescent="0.35">
      <c r="A90" s="437" t="s">
        <v>327</v>
      </c>
      <c r="B90" s="415">
        <v>2.999995225393</v>
      </c>
      <c r="C90" s="415">
        <v>6.0460000000000003</v>
      </c>
      <c r="D90" s="416">
        <v>3.0460047746060002</v>
      </c>
      <c r="E90" s="417">
        <v>2.0153365408130002</v>
      </c>
      <c r="F90" s="415">
        <v>3</v>
      </c>
      <c r="G90" s="416">
        <v>2.25</v>
      </c>
      <c r="H90" s="418">
        <v>0</v>
      </c>
      <c r="I90" s="415">
        <v>0</v>
      </c>
      <c r="J90" s="416">
        <v>-2.25</v>
      </c>
      <c r="K90" s="419">
        <v>0</v>
      </c>
    </row>
    <row r="91" spans="1:11" ht="14.4" customHeight="1" thickBot="1" x14ac:dyDescent="0.35">
      <c r="A91" s="437" t="s">
        <v>328</v>
      </c>
      <c r="B91" s="415">
        <v>3.7751249817949999</v>
      </c>
      <c r="C91" s="415">
        <v>4.6020399999999997</v>
      </c>
      <c r="D91" s="416">
        <v>0.82691501820400004</v>
      </c>
      <c r="E91" s="417">
        <v>1.2190430839219999</v>
      </c>
      <c r="F91" s="415">
        <v>2.3263803933779998</v>
      </c>
      <c r="G91" s="416">
        <v>1.7447852950330001</v>
      </c>
      <c r="H91" s="418">
        <v>0</v>
      </c>
      <c r="I91" s="415">
        <v>0</v>
      </c>
      <c r="J91" s="416">
        <v>-1.7447852950330001</v>
      </c>
      <c r="K91" s="419">
        <v>0</v>
      </c>
    </row>
    <row r="92" spans="1:11" ht="14.4" customHeight="1" thickBot="1" x14ac:dyDescent="0.35">
      <c r="A92" s="437" t="s">
        <v>329</v>
      </c>
      <c r="B92" s="415">
        <v>13.069511083439</v>
      </c>
      <c r="C92" s="415">
        <v>126.19788</v>
      </c>
      <c r="D92" s="416">
        <v>113.12836891656001</v>
      </c>
      <c r="E92" s="417">
        <v>9.655899076431</v>
      </c>
      <c r="F92" s="415">
        <v>194.305981756714</v>
      </c>
      <c r="G92" s="416">
        <v>145.72948631753599</v>
      </c>
      <c r="H92" s="418">
        <v>7.8289999999999997</v>
      </c>
      <c r="I92" s="415">
        <v>101.64</v>
      </c>
      <c r="J92" s="416">
        <v>-44.089486317534998</v>
      </c>
      <c r="K92" s="419">
        <v>0.52309249093099996</v>
      </c>
    </row>
    <row r="93" spans="1:11" ht="14.4" customHeight="1" thickBot="1" x14ac:dyDescent="0.35">
      <c r="A93" s="436" t="s">
        <v>330</v>
      </c>
      <c r="B93" s="420">
        <v>614.84605306471997</v>
      </c>
      <c r="C93" s="420">
        <v>973.56768000000102</v>
      </c>
      <c r="D93" s="421">
        <v>358.72162693528202</v>
      </c>
      <c r="E93" s="427">
        <v>1.5834332434059999</v>
      </c>
      <c r="F93" s="420">
        <v>1033.03455698324</v>
      </c>
      <c r="G93" s="421">
        <v>774.77591773742597</v>
      </c>
      <c r="H93" s="423">
        <v>23.518000000000001</v>
      </c>
      <c r="I93" s="420">
        <v>859.99946000000102</v>
      </c>
      <c r="J93" s="421">
        <v>85.223542262574</v>
      </c>
      <c r="K93" s="428">
        <v>0.83249824915000004</v>
      </c>
    </row>
    <row r="94" spans="1:11" ht="14.4" customHeight="1" thickBot="1" x14ac:dyDescent="0.35">
      <c r="A94" s="437" t="s">
        <v>331</v>
      </c>
      <c r="B94" s="415">
        <v>0</v>
      </c>
      <c r="C94" s="415">
        <v>0</v>
      </c>
      <c r="D94" s="416">
        <v>0</v>
      </c>
      <c r="E94" s="417">
        <v>1</v>
      </c>
      <c r="F94" s="415">
        <v>0</v>
      </c>
      <c r="G94" s="416">
        <v>0</v>
      </c>
      <c r="H94" s="418">
        <v>0</v>
      </c>
      <c r="I94" s="415">
        <v>62.473999999999997</v>
      </c>
      <c r="J94" s="416">
        <v>62.473999999999997</v>
      </c>
      <c r="K94" s="426" t="s">
        <v>272</v>
      </c>
    </row>
    <row r="95" spans="1:11" ht="14.4" customHeight="1" thickBot="1" x14ac:dyDescent="0.35">
      <c r="A95" s="437" t="s">
        <v>332</v>
      </c>
      <c r="B95" s="415">
        <v>0.47187841615800002</v>
      </c>
      <c r="C95" s="415">
        <v>0</v>
      </c>
      <c r="D95" s="416">
        <v>-0.47187841615800002</v>
      </c>
      <c r="E95" s="417">
        <v>0</v>
      </c>
      <c r="F95" s="415">
        <v>0</v>
      </c>
      <c r="G95" s="416">
        <v>0</v>
      </c>
      <c r="H95" s="418">
        <v>0</v>
      </c>
      <c r="I95" s="415">
        <v>0</v>
      </c>
      <c r="J95" s="416">
        <v>0</v>
      </c>
      <c r="K95" s="419">
        <v>0</v>
      </c>
    </row>
    <row r="96" spans="1:11" ht="14.4" customHeight="1" thickBot="1" x14ac:dyDescent="0.35">
      <c r="A96" s="437" t="s">
        <v>333</v>
      </c>
      <c r="B96" s="415">
        <v>614.37417464856105</v>
      </c>
      <c r="C96" s="415">
        <v>912.56468000000098</v>
      </c>
      <c r="D96" s="416">
        <v>298.19050535143998</v>
      </c>
      <c r="E96" s="417">
        <v>1.485356510178</v>
      </c>
      <c r="F96" s="415">
        <v>1033.03455698324</v>
      </c>
      <c r="G96" s="416">
        <v>774.77591773742597</v>
      </c>
      <c r="H96" s="418">
        <v>23.518000000000001</v>
      </c>
      <c r="I96" s="415">
        <v>794.92146000000002</v>
      </c>
      <c r="J96" s="416">
        <v>20.145542262574001</v>
      </c>
      <c r="K96" s="419">
        <v>0.76950132464200005</v>
      </c>
    </row>
    <row r="97" spans="1:11" ht="14.4" customHeight="1" thickBot="1" x14ac:dyDescent="0.35">
      <c r="A97" s="437" t="s">
        <v>334</v>
      </c>
      <c r="B97" s="415">
        <v>0</v>
      </c>
      <c r="C97" s="415">
        <v>61.003</v>
      </c>
      <c r="D97" s="416">
        <v>61.003</v>
      </c>
      <c r="E97" s="425" t="s">
        <v>244</v>
      </c>
      <c r="F97" s="415">
        <v>0</v>
      </c>
      <c r="G97" s="416">
        <v>0</v>
      </c>
      <c r="H97" s="418">
        <v>0</v>
      </c>
      <c r="I97" s="415">
        <v>2.6040000000000001</v>
      </c>
      <c r="J97" s="416">
        <v>2.6040000000000001</v>
      </c>
      <c r="K97" s="426" t="s">
        <v>244</v>
      </c>
    </row>
    <row r="98" spans="1:11" ht="14.4" customHeight="1" thickBot="1" x14ac:dyDescent="0.35">
      <c r="A98" s="434" t="s">
        <v>35</v>
      </c>
      <c r="B98" s="415">
        <v>28431.002566736301</v>
      </c>
      <c r="C98" s="415">
        <v>29747.021850000001</v>
      </c>
      <c r="D98" s="416">
        <v>1316.0192832637399</v>
      </c>
      <c r="E98" s="417">
        <v>1.046288177146</v>
      </c>
      <c r="F98" s="415">
        <v>29462</v>
      </c>
      <c r="G98" s="416">
        <v>22096.5</v>
      </c>
      <c r="H98" s="418">
        <v>2451.7576100000001</v>
      </c>
      <c r="I98" s="415">
        <v>23184.999510000001</v>
      </c>
      <c r="J98" s="416">
        <v>1088.4995100000101</v>
      </c>
      <c r="K98" s="419">
        <v>0.78694587977700003</v>
      </c>
    </row>
    <row r="99" spans="1:11" ht="14.4" customHeight="1" thickBot="1" x14ac:dyDescent="0.35">
      <c r="A99" s="440" t="s">
        <v>335</v>
      </c>
      <c r="B99" s="420">
        <v>21059.001901195901</v>
      </c>
      <c r="C99" s="420">
        <v>22060.395</v>
      </c>
      <c r="D99" s="421">
        <v>1001.39309880416</v>
      </c>
      <c r="E99" s="427">
        <v>1.047551783484</v>
      </c>
      <c r="F99" s="420">
        <v>21735</v>
      </c>
      <c r="G99" s="421">
        <v>16301.25</v>
      </c>
      <c r="H99" s="423">
        <v>1811.299</v>
      </c>
      <c r="I99" s="420">
        <v>17119.659</v>
      </c>
      <c r="J99" s="421">
        <v>818.40899999999999</v>
      </c>
      <c r="K99" s="428">
        <v>0.78765396825300005</v>
      </c>
    </row>
    <row r="100" spans="1:11" ht="14.4" customHeight="1" thickBot="1" x14ac:dyDescent="0.35">
      <c r="A100" s="436" t="s">
        <v>336</v>
      </c>
      <c r="B100" s="420">
        <v>20770.001875105099</v>
      </c>
      <c r="C100" s="420">
        <v>21791.303</v>
      </c>
      <c r="D100" s="421">
        <v>1021.30112489493</v>
      </c>
      <c r="E100" s="427">
        <v>1.049171932243</v>
      </c>
      <c r="F100" s="420">
        <v>21466</v>
      </c>
      <c r="G100" s="421">
        <v>16099.5</v>
      </c>
      <c r="H100" s="423">
        <v>1783.066</v>
      </c>
      <c r="I100" s="420">
        <v>16853.491000000002</v>
      </c>
      <c r="J100" s="421">
        <v>753.99099999999805</v>
      </c>
      <c r="K100" s="428">
        <v>0.78512489518299999</v>
      </c>
    </row>
    <row r="101" spans="1:11" ht="14.4" customHeight="1" thickBot="1" x14ac:dyDescent="0.35">
      <c r="A101" s="437" t="s">
        <v>337</v>
      </c>
      <c r="B101" s="415">
        <v>20770.001875105099</v>
      </c>
      <c r="C101" s="415">
        <v>21791.303</v>
      </c>
      <c r="D101" s="416">
        <v>1021.30112489493</v>
      </c>
      <c r="E101" s="417">
        <v>1.049171932243</v>
      </c>
      <c r="F101" s="415">
        <v>21466</v>
      </c>
      <c r="G101" s="416">
        <v>16099.5</v>
      </c>
      <c r="H101" s="418">
        <v>1783.066</v>
      </c>
      <c r="I101" s="415">
        <v>16853.491000000002</v>
      </c>
      <c r="J101" s="416">
        <v>753.99099999999805</v>
      </c>
      <c r="K101" s="419">
        <v>0.78512489518299999</v>
      </c>
    </row>
    <row r="102" spans="1:11" ht="14.4" customHeight="1" thickBot="1" x14ac:dyDescent="0.35">
      <c r="A102" s="436" t="s">
        <v>338</v>
      </c>
      <c r="B102" s="420">
        <v>230.00002076428399</v>
      </c>
      <c r="C102" s="420">
        <v>209.04</v>
      </c>
      <c r="D102" s="421">
        <v>-20.960020764283001</v>
      </c>
      <c r="E102" s="427">
        <v>0.90886948316500005</v>
      </c>
      <c r="F102" s="420">
        <v>210</v>
      </c>
      <c r="G102" s="421">
        <v>157.5</v>
      </c>
      <c r="H102" s="423">
        <v>20.815000000000001</v>
      </c>
      <c r="I102" s="420">
        <v>149.41</v>
      </c>
      <c r="J102" s="421">
        <v>-8.0899999999989998</v>
      </c>
      <c r="K102" s="428">
        <v>0.71147619047599997</v>
      </c>
    </row>
    <row r="103" spans="1:11" ht="14.4" customHeight="1" thickBot="1" x14ac:dyDescent="0.35">
      <c r="A103" s="437" t="s">
        <v>339</v>
      </c>
      <c r="B103" s="415">
        <v>230.00002076428399</v>
      </c>
      <c r="C103" s="415">
        <v>209.04</v>
      </c>
      <c r="D103" s="416">
        <v>-20.960020764283001</v>
      </c>
      <c r="E103" s="417">
        <v>0.90886948316500005</v>
      </c>
      <c r="F103" s="415">
        <v>210</v>
      </c>
      <c r="G103" s="416">
        <v>157.5</v>
      </c>
      <c r="H103" s="418">
        <v>20.815000000000001</v>
      </c>
      <c r="I103" s="415">
        <v>149.41</v>
      </c>
      <c r="J103" s="416">
        <v>-8.0899999999989998</v>
      </c>
      <c r="K103" s="419">
        <v>0.71147619047599997</v>
      </c>
    </row>
    <row r="104" spans="1:11" ht="14.4" customHeight="1" thickBot="1" x14ac:dyDescent="0.35">
      <c r="A104" s="436" t="s">
        <v>340</v>
      </c>
      <c r="B104" s="420">
        <v>59.000005326489998</v>
      </c>
      <c r="C104" s="420">
        <v>60.052</v>
      </c>
      <c r="D104" s="421">
        <v>1.051994673509</v>
      </c>
      <c r="E104" s="427">
        <v>1.0178304165850001</v>
      </c>
      <c r="F104" s="420">
        <v>59</v>
      </c>
      <c r="G104" s="421">
        <v>44.25</v>
      </c>
      <c r="H104" s="423">
        <v>7.4180000000000001</v>
      </c>
      <c r="I104" s="420">
        <v>89.257999999999996</v>
      </c>
      <c r="J104" s="421">
        <v>45.008000000000003</v>
      </c>
      <c r="K104" s="428">
        <v>1.5128474576269999</v>
      </c>
    </row>
    <row r="105" spans="1:11" ht="14.4" customHeight="1" thickBot="1" x14ac:dyDescent="0.35">
      <c r="A105" s="437" t="s">
        <v>341</v>
      </c>
      <c r="B105" s="415">
        <v>59.000005326489998</v>
      </c>
      <c r="C105" s="415">
        <v>60.052</v>
      </c>
      <c r="D105" s="416">
        <v>1.051994673509</v>
      </c>
      <c r="E105" s="417">
        <v>1.0178304165850001</v>
      </c>
      <c r="F105" s="415">
        <v>59</v>
      </c>
      <c r="G105" s="416">
        <v>44.25</v>
      </c>
      <c r="H105" s="418">
        <v>7.4180000000000001</v>
      </c>
      <c r="I105" s="415">
        <v>89.257999999999996</v>
      </c>
      <c r="J105" s="416">
        <v>45.008000000000003</v>
      </c>
      <c r="K105" s="419">
        <v>1.5128474576269999</v>
      </c>
    </row>
    <row r="106" spans="1:11" ht="14.4" customHeight="1" thickBot="1" x14ac:dyDescent="0.35">
      <c r="A106" s="439" t="s">
        <v>342</v>
      </c>
      <c r="B106" s="415">
        <v>0</v>
      </c>
      <c r="C106" s="415">
        <v>0</v>
      </c>
      <c r="D106" s="416">
        <v>0</v>
      </c>
      <c r="E106" s="417">
        <v>1</v>
      </c>
      <c r="F106" s="415">
        <v>0</v>
      </c>
      <c r="G106" s="416">
        <v>0</v>
      </c>
      <c r="H106" s="418">
        <v>0</v>
      </c>
      <c r="I106" s="415">
        <v>27.5</v>
      </c>
      <c r="J106" s="416">
        <v>27.5</v>
      </c>
      <c r="K106" s="426" t="s">
        <v>272</v>
      </c>
    </row>
    <row r="107" spans="1:11" ht="14.4" customHeight="1" thickBot="1" x14ac:dyDescent="0.35">
      <c r="A107" s="437" t="s">
        <v>343</v>
      </c>
      <c r="B107" s="415">
        <v>0</v>
      </c>
      <c r="C107" s="415">
        <v>0</v>
      </c>
      <c r="D107" s="416">
        <v>0</v>
      </c>
      <c r="E107" s="417">
        <v>1</v>
      </c>
      <c r="F107" s="415">
        <v>0</v>
      </c>
      <c r="G107" s="416">
        <v>0</v>
      </c>
      <c r="H107" s="418">
        <v>0</v>
      </c>
      <c r="I107" s="415">
        <v>27.5</v>
      </c>
      <c r="J107" s="416">
        <v>27.5</v>
      </c>
      <c r="K107" s="426" t="s">
        <v>272</v>
      </c>
    </row>
    <row r="108" spans="1:11" ht="14.4" customHeight="1" thickBot="1" x14ac:dyDescent="0.35">
      <c r="A108" s="435" t="s">
        <v>344</v>
      </c>
      <c r="B108" s="415">
        <v>7061.0006374635004</v>
      </c>
      <c r="C108" s="415">
        <v>7358.8572700000004</v>
      </c>
      <c r="D108" s="416">
        <v>297.85663253649801</v>
      </c>
      <c r="E108" s="417">
        <v>1.042183345934</v>
      </c>
      <c r="F108" s="415">
        <v>7297.99999999999</v>
      </c>
      <c r="G108" s="416">
        <v>5473.49999999999</v>
      </c>
      <c r="H108" s="418">
        <v>604.65030000000002</v>
      </c>
      <c r="I108" s="415">
        <v>5726.48956</v>
      </c>
      <c r="J108" s="416">
        <v>252.98956000000899</v>
      </c>
      <c r="K108" s="419">
        <v>0.784665601534</v>
      </c>
    </row>
    <row r="109" spans="1:11" ht="14.4" customHeight="1" thickBot="1" x14ac:dyDescent="0.35">
      <c r="A109" s="436" t="s">
        <v>345</v>
      </c>
      <c r="B109" s="420">
        <v>1869.00016873237</v>
      </c>
      <c r="C109" s="420">
        <v>1970.3727699999999</v>
      </c>
      <c r="D109" s="421">
        <v>101.372601267627</v>
      </c>
      <c r="E109" s="427">
        <v>1.0542389470919999</v>
      </c>
      <c r="F109" s="420">
        <v>1930.99999999999</v>
      </c>
      <c r="G109" s="421">
        <v>1448.24999999999</v>
      </c>
      <c r="H109" s="423">
        <v>161.55179999999999</v>
      </c>
      <c r="I109" s="420">
        <v>1526.1385499999999</v>
      </c>
      <c r="J109" s="421">
        <v>77.888550000006006</v>
      </c>
      <c r="K109" s="428">
        <v>0.79033586224700003</v>
      </c>
    </row>
    <row r="110" spans="1:11" ht="14.4" customHeight="1" thickBot="1" x14ac:dyDescent="0.35">
      <c r="A110" s="437" t="s">
        <v>346</v>
      </c>
      <c r="B110" s="415">
        <v>1869.00016873237</v>
      </c>
      <c r="C110" s="415">
        <v>1970.3727699999999</v>
      </c>
      <c r="D110" s="416">
        <v>101.372601267627</v>
      </c>
      <c r="E110" s="417">
        <v>1.0542389470919999</v>
      </c>
      <c r="F110" s="415">
        <v>1930.99999999999</v>
      </c>
      <c r="G110" s="416">
        <v>1448.24999999999</v>
      </c>
      <c r="H110" s="418">
        <v>161.55179999999999</v>
      </c>
      <c r="I110" s="415">
        <v>1526.1385499999999</v>
      </c>
      <c r="J110" s="416">
        <v>77.888550000006006</v>
      </c>
      <c r="K110" s="419">
        <v>0.79033586224700003</v>
      </c>
    </row>
    <row r="111" spans="1:11" ht="14.4" customHeight="1" thickBot="1" x14ac:dyDescent="0.35">
      <c r="A111" s="436" t="s">
        <v>347</v>
      </c>
      <c r="B111" s="420">
        <v>5192.0004687311302</v>
      </c>
      <c r="C111" s="420">
        <v>5388.4844999999996</v>
      </c>
      <c r="D111" s="421">
        <v>196.48403126887101</v>
      </c>
      <c r="E111" s="427">
        <v>1.037843608153</v>
      </c>
      <c r="F111" s="420">
        <v>5367</v>
      </c>
      <c r="G111" s="421">
        <v>4025.25</v>
      </c>
      <c r="H111" s="423">
        <v>443.0985</v>
      </c>
      <c r="I111" s="420">
        <v>4200.3510100000003</v>
      </c>
      <c r="J111" s="421">
        <v>175.10101000000299</v>
      </c>
      <c r="K111" s="428">
        <v>0.78262549096300005</v>
      </c>
    </row>
    <row r="112" spans="1:11" ht="14.4" customHeight="1" thickBot="1" x14ac:dyDescent="0.35">
      <c r="A112" s="437" t="s">
        <v>348</v>
      </c>
      <c r="B112" s="415">
        <v>5192.0004687311302</v>
      </c>
      <c r="C112" s="415">
        <v>5388.4844999999996</v>
      </c>
      <c r="D112" s="416">
        <v>196.48403126887101</v>
      </c>
      <c r="E112" s="417">
        <v>1.037843608153</v>
      </c>
      <c r="F112" s="415">
        <v>5367</v>
      </c>
      <c r="G112" s="416">
        <v>4025.25</v>
      </c>
      <c r="H112" s="418">
        <v>443.0985</v>
      </c>
      <c r="I112" s="415">
        <v>4200.3510100000003</v>
      </c>
      <c r="J112" s="416">
        <v>175.10101000000299</v>
      </c>
      <c r="K112" s="419">
        <v>0.78262549096300005</v>
      </c>
    </row>
    <row r="113" spans="1:11" ht="14.4" customHeight="1" thickBot="1" x14ac:dyDescent="0.35">
      <c r="A113" s="435" t="s">
        <v>349</v>
      </c>
      <c r="B113" s="415">
        <v>311.00002807692198</v>
      </c>
      <c r="C113" s="415">
        <v>327.76958000000002</v>
      </c>
      <c r="D113" s="416">
        <v>16.769551923077</v>
      </c>
      <c r="E113" s="417">
        <v>1.0539213839520001</v>
      </c>
      <c r="F113" s="415">
        <v>429</v>
      </c>
      <c r="G113" s="416">
        <v>321.75</v>
      </c>
      <c r="H113" s="418">
        <v>35.808309999999999</v>
      </c>
      <c r="I113" s="415">
        <v>338.85095000000001</v>
      </c>
      <c r="J113" s="416">
        <v>17.100949999998999</v>
      </c>
      <c r="K113" s="419">
        <v>0.78986235431200003</v>
      </c>
    </row>
    <row r="114" spans="1:11" ht="14.4" customHeight="1" thickBot="1" x14ac:dyDescent="0.35">
      <c r="A114" s="436" t="s">
        <v>350</v>
      </c>
      <c r="B114" s="420">
        <v>311.00002807692198</v>
      </c>
      <c r="C114" s="420">
        <v>327.76958000000002</v>
      </c>
      <c r="D114" s="421">
        <v>16.769551923077</v>
      </c>
      <c r="E114" s="427">
        <v>1.0539213839520001</v>
      </c>
      <c r="F114" s="420">
        <v>429</v>
      </c>
      <c r="G114" s="421">
        <v>321.75</v>
      </c>
      <c r="H114" s="423">
        <v>35.808309999999999</v>
      </c>
      <c r="I114" s="420">
        <v>338.85095000000001</v>
      </c>
      <c r="J114" s="421">
        <v>17.100949999998999</v>
      </c>
      <c r="K114" s="428">
        <v>0.78986235431200003</v>
      </c>
    </row>
    <row r="115" spans="1:11" ht="14.4" customHeight="1" thickBot="1" x14ac:dyDescent="0.35">
      <c r="A115" s="437" t="s">
        <v>351</v>
      </c>
      <c r="B115" s="415">
        <v>311.00002807692198</v>
      </c>
      <c r="C115" s="415">
        <v>327.76958000000002</v>
      </c>
      <c r="D115" s="416">
        <v>16.769551923077</v>
      </c>
      <c r="E115" s="417">
        <v>1.0539213839520001</v>
      </c>
      <c r="F115" s="415">
        <v>429</v>
      </c>
      <c r="G115" s="416">
        <v>321.75</v>
      </c>
      <c r="H115" s="418">
        <v>35.808309999999999</v>
      </c>
      <c r="I115" s="415">
        <v>338.85095000000001</v>
      </c>
      <c r="J115" s="416">
        <v>17.100949999998999</v>
      </c>
      <c r="K115" s="419">
        <v>0.78986235431200003</v>
      </c>
    </row>
    <row r="116" spans="1:11" ht="14.4" customHeight="1" thickBot="1" x14ac:dyDescent="0.35">
      <c r="A116" s="434" t="s">
        <v>352</v>
      </c>
      <c r="B116" s="415">
        <v>0</v>
      </c>
      <c r="C116" s="415">
        <v>210.66965999999999</v>
      </c>
      <c r="D116" s="416">
        <v>210.66965999999999</v>
      </c>
      <c r="E116" s="425" t="s">
        <v>244</v>
      </c>
      <c r="F116" s="415">
        <v>0</v>
      </c>
      <c r="G116" s="416">
        <v>0</v>
      </c>
      <c r="H116" s="418">
        <v>22.933399999999999</v>
      </c>
      <c r="I116" s="415">
        <v>100.30359</v>
      </c>
      <c r="J116" s="416">
        <v>100.30359</v>
      </c>
      <c r="K116" s="426" t="s">
        <v>244</v>
      </c>
    </row>
    <row r="117" spans="1:11" ht="14.4" customHeight="1" thickBot="1" x14ac:dyDescent="0.35">
      <c r="A117" s="435" t="s">
        <v>353</v>
      </c>
      <c r="B117" s="415">
        <v>0</v>
      </c>
      <c r="C117" s="415">
        <v>12.65</v>
      </c>
      <c r="D117" s="416">
        <v>12.65</v>
      </c>
      <c r="E117" s="425" t="s">
        <v>272</v>
      </c>
      <c r="F117" s="415">
        <v>0</v>
      </c>
      <c r="G117" s="416">
        <v>0</v>
      </c>
      <c r="H117" s="418">
        <v>0</v>
      </c>
      <c r="I117" s="415">
        <v>0</v>
      </c>
      <c r="J117" s="416">
        <v>0</v>
      </c>
      <c r="K117" s="426" t="s">
        <v>244</v>
      </c>
    </row>
    <row r="118" spans="1:11" ht="14.4" customHeight="1" thickBot="1" x14ac:dyDescent="0.35">
      <c r="A118" s="439" t="s">
        <v>354</v>
      </c>
      <c r="B118" s="415">
        <v>0</v>
      </c>
      <c r="C118" s="415">
        <v>12.65</v>
      </c>
      <c r="D118" s="416">
        <v>12.65</v>
      </c>
      <c r="E118" s="425" t="s">
        <v>272</v>
      </c>
      <c r="F118" s="415">
        <v>0</v>
      </c>
      <c r="G118" s="416">
        <v>0</v>
      </c>
      <c r="H118" s="418">
        <v>0</v>
      </c>
      <c r="I118" s="415">
        <v>0</v>
      </c>
      <c r="J118" s="416">
        <v>0</v>
      </c>
      <c r="K118" s="426" t="s">
        <v>244</v>
      </c>
    </row>
    <row r="119" spans="1:11" ht="14.4" customHeight="1" thickBot="1" x14ac:dyDescent="0.35">
      <c r="A119" s="437" t="s">
        <v>355</v>
      </c>
      <c r="B119" s="415">
        <v>0</v>
      </c>
      <c r="C119" s="415">
        <v>12.65</v>
      </c>
      <c r="D119" s="416">
        <v>12.65</v>
      </c>
      <c r="E119" s="425" t="s">
        <v>272</v>
      </c>
      <c r="F119" s="415">
        <v>0</v>
      </c>
      <c r="G119" s="416">
        <v>0</v>
      </c>
      <c r="H119" s="418">
        <v>0</v>
      </c>
      <c r="I119" s="415">
        <v>0</v>
      </c>
      <c r="J119" s="416">
        <v>0</v>
      </c>
      <c r="K119" s="426" t="s">
        <v>244</v>
      </c>
    </row>
    <row r="120" spans="1:11" ht="14.4" customHeight="1" thickBot="1" x14ac:dyDescent="0.35">
      <c r="A120" s="435" t="s">
        <v>356</v>
      </c>
      <c r="B120" s="415">
        <v>0</v>
      </c>
      <c r="C120" s="415">
        <v>198.01965999999999</v>
      </c>
      <c r="D120" s="416">
        <v>198.01965999999999</v>
      </c>
      <c r="E120" s="425" t="s">
        <v>244</v>
      </c>
      <c r="F120" s="415">
        <v>0</v>
      </c>
      <c r="G120" s="416">
        <v>0</v>
      </c>
      <c r="H120" s="418">
        <v>22.933399999999999</v>
      </c>
      <c r="I120" s="415">
        <v>100.30359</v>
      </c>
      <c r="J120" s="416">
        <v>100.30359</v>
      </c>
      <c r="K120" s="426" t="s">
        <v>244</v>
      </c>
    </row>
    <row r="121" spans="1:11" ht="14.4" customHeight="1" thickBot="1" x14ac:dyDescent="0.35">
      <c r="A121" s="436" t="s">
        <v>357</v>
      </c>
      <c r="B121" s="420">
        <v>0</v>
      </c>
      <c r="C121" s="420">
        <v>198.01965999999999</v>
      </c>
      <c r="D121" s="421">
        <v>198.01965999999999</v>
      </c>
      <c r="E121" s="422" t="s">
        <v>244</v>
      </c>
      <c r="F121" s="420">
        <v>0</v>
      </c>
      <c r="G121" s="421">
        <v>0</v>
      </c>
      <c r="H121" s="423">
        <v>22.933399999999999</v>
      </c>
      <c r="I121" s="420">
        <v>60.641590000000001</v>
      </c>
      <c r="J121" s="421">
        <v>60.641590000000001</v>
      </c>
      <c r="K121" s="424" t="s">
        <v>244</v>
      </c>
    </row>
    <row r="122" spans="1:11" ht="14.4" customHeight="1" thickBot="1" x14ac:dyDescent="0.35">
      <c r="A122" s="437" t="s">
        <v>358</v>
      </c>
      <c r="B122" s="415">
        <v>0</v>
      </c>
      <c r="C122" s="415">
        <v>41.816659999999999</v>
      </c>
      <c r="D122" s="416">
        <v>41.816659999999999</v>
      </c>
      <c r="E122" s="425" t="s">
        <v>244</v>
      </c>
      <c r="F122" s="415">
        <v>0</v>
      </c>
      <c r="G122" s="416">
        <v>0</v>
      </c>
      <c r="H122" s="418">
        <v>0.34339999999999998</v>
      </c>
      <c r="I122" s="415">
        <v>1.4015899999999999</v>
      </c>
      <c r="J122" s="416">
        <v>1.4015899999999999</v>
      </c>
      <c r="K122" s="426" t="s">
        <v>244</v>
      </c>
    </row>
    <row r="123" spans="1:11" ht="14.4" customHeight="1" thickBot="1" x14ac:dyDescent="0.35">
      <c r="A123" s="437" t="s">
        <v>359</v>
      </c>
      <c r="B123" s="415">
        <v>0</v>
      </c>
      <c r="C123" s="415">
        <v>129.69300000000001</v>
      </c>
      <c r="D123" s="416">
        <v>129.69300000000001</v>
      </c>
      <c r="E123" s="425" t="s">
        <v>244</v>
      </c>
      <c r="F123" s="415">
        <v>0</v>
      </c>
      <c r="G123" s="416">
        <v>0</v>
      </c>
      <c r="H123" s="418">
        <v>0</v>
      </c>
      <c r="I123" s="415">
        <v>8.6</v>
      </c>
      <c r="J123" s="416">
        <v>8.6</v>
      </c>
      <c r="K123" s="426" t="s">
        <v>244</v>
      </c>
    </row>
    <row r="124" spans="1:11" ht="14.4" customHeight="1" thickBot="1" x14ac:dyDescent="0.35">
      <c r="A124" s="437" t="s">
        <v>360</v>
      </c>
      <c r="B124" s="415">
        <v>0</v>
      </c>
      <c r="C124" s="415">
        <v>24.95</v>
      </c>
      <c r="D124" s="416">
        <v>24.95</v>
      </c>
      <c r="E124" s="425" t="s">
        <v>244</v>
      </c>
      <c r="F124" s="415">
        <v>0</v>
      </c>
      <c r="G124" s="416">
        <v>0</v>
      </c>
      <c r="H124" s="418">
        <v>22.59</v>
      </c>
      <c r="I124" s="415">
        <v>50.64</v>
      </c>
      <c r="J124" s="416">
        <v>50.64</v>
      </c>
      <c r="K124" s="426" t="s">
        <v>244</v>
      </c>
    </row>
    <row r="125" spans="1:11" ht="14.4" customHeight="1" thickBot="1" x14ac:dyDescent="0.35">
      <c r="A125" s="437" t="s">
        <v>361</v>
      </c>
      <c r="B125" s="415">
        <v>0</v>
      </c>
      <c r="C125" s="415">
        <v>1.56</v>
      </c>
      <c r="D125" s="416">
        <v>1.56</v>
      </c>
      <c r="E125" s="425" t="s">
        <v>272</v>
      </c>
      <c r="F125" s="415">
        <v>0</v>
      </c>
      <c r="G125" s="416">
        <v>0</v>
      </c>
      <c r="H125" s="418">
        <v>0</v>
      </c>
      <c r="I125" s="415">
        <v>0</v>
      </c>
      <c r="J125" s="416">
        <v>0</v>
      </c>
      <c r="K125" s="426" t="s">
        <v>244</v>
      </c>
    </row>
    <row r="126" spans="1:11" ht="14.4" customHeight="1" thickBot="1" x14ac:dyDescent="0.35">
      <c r="A126" s="439" t="s">
        <v>362</v>
      </c>
      <c r="B126" s="415">
        <v>0</v>
      </c>
      <c r="C126" s="415">
        <v>0</v>
      </c>
      <c r="D126" s="416">
        <v>0</v>
      </c>
      <c r="E126" s="417">
        <v>1</v>
      </c>
      <c r="F126" s="415">
        <v>0</v>
      </c>
      <c r="G126" s="416">
        <v>0</v>
      </c>
      <c r="H126" s="418">
        <v>0</v>
      </c>
      <c r="I126" s="415">
        <v>39.661999999999999</v>
      </c>
      <c r="J126" s="416">
        <v>39.661999999999999</v>
      </c>
      <c r="K126" s="426" t="s">
        <v>272</v>
      </c>
    </row>
    <row r="127" spans="1:11" ht="14.4" customHeight="1" thickBot="1" x14ac:dyDescent="0.35">
      <c r="A127" s="437" t="s">
        <v>363</v>
      </c>
      <c r="B127" s="415">
        <v>0</v>
      </c>
      <c r="C127" s="415">
        <v>0</v>
      </c>
      <c r="D127" s="416">
        <v>0</v>
      </c>
      <c r="E127" s="417">
        <v>1</v>
      </c>
      <c r="F127" s="415">
        <v>0</v>
      </c>
      <c r="G127" s="416">
        <v>0</v>
      </c>
      <c r="H127" s="418">
        <v>0</v>
      </c>
      <c r="I127" s="415">
        <v>39.661999999999999</v>
      </c>
      <c r="J127" s="416">
        <v>39.661999999999999</v>
      </c>
      <c r="K127" s="426" t="s">
        <v>272</v>
      </c>
    </row>
    <row r="128" spans="1:11" ht="14.4" customHeight="1" thickBot="1" x14ac:dyDescent="0.35">
      <c r="A128" s="434" t="s">
        <v>364</v>
      </c>
      <c r="B128" s="415">
        <v>605.001397102091</v>
      </c>
      <c r="C128" s="415">
        <v>1321.2327600000001</v>
      </c>
      <c r="D128" s="416">
        <v>716.23136289791</v>
      </c>
      <c r="E128" s="417">
        <v>2.1838507585740001</v>
      </c>
      <c r="F128" s="415">
        <v>1396</v>
      </c>
      <c r="G128" s="416">
        <v>1047</v>
      </c>
      <c r="H128" s="418">
        <v>112.42</v>
      </c>
      <c r="I128" s="415">
        <v>1089.1389999999999</v>
      </c>
      <c r="J128" s="416">
        <v>42.138999999999001</v>
      </c>
      <c r="K128" s="419">
        <v>0.78018553008500002</v>
      </c>
    </row>
    <row r="129" spans="1:11" ht="14.4" customHeight="1" thickBot="1" x14ac:dyDescent="0.35">
      <c r="A129" s="435" t="s">
        <v>365</v>
      </c>
      <c r="B129" s="415">
        <v>605.001397102091</v>
      </c>
      <c r="C129" s="415">
        <v>1094.05</v>
      </c>
      <c r="D129" s="416">
        <v>489.04860289790997</v>
      </c>
      <c r="E129" s="417">
        <v>1.8083429315040001</v>
      </c>
      <c r="F129" s="415">
        <v>1393</v>
      </c>
      <c r="G129" s="416">
        <v>1044.75</v>
      </c>
      <c r="H129" s="418">
        <v>112.42</v>
      </c>
      <c r="I129" s="415">
        <v>1056.8499999999999</v>
      </c>
      <c r="J129" s="416">
        <v>12.099999999999</v>
      </c>
      <c r="K129" s="419">
        <v>0.75868628858499998</v>
      </c>
    </row>
    <row r="130" spans="1:11" ht="14.4" customHeight="1" thickBot="1" x14ac:dyDescent="0.35">
      <c r="A130" s="436" t="s">
        <v>366</v>
      </c>
      <c r="B130" s="420">
        <v>605.001397102091</v>
      </c>
      <c r="C130" s="420">
        <v>890.61099999999999</v>
      </c>
      <c r="D130" s="421">
        <v>285.60960289791001</v>
      </c>
      <c r="E130" s="427">
        <v>1.472080898103</v>
      </c>
      <c r="F130" s="420">
        <v>1393</v>
      </c>
      <c r="G130" s="421">
        <v>1044.75</v>
      </c>
      <c r="H130" s="423">
        <v>112.42</v>
      </c>
      <c r="I130" s="420">
        <v>1056.8499999999999</v>
      </c>
      <c r="J130" s="421">
        <v>12.099999999999</v>
      </c>
      <c r="K130" s="428">
        <v>0.75868628858499998</v>
      </c>
    </row>
    <row r="131" spans="1:11" ht="14.4" customHeight="1" thickBot="1" x14ac:dyDescent="0.35">
      <c r="A131" s="437" t="s">
        <v>367</v>
      </c>
      <c r="B131" s="415">
        <v>77.000177812993002</v>
      </c>
      <c r="C131" s="415">
        <v>313.00400000000002</v>
      </c>
      <c r="D131" s="416">
        <v>236.00382218700699</v>
      </c>
      <c r="E131" s="417">
        <v>4.0649776258979999</v>
      </c>
      <c r="F131" s="415">
        <v>785.00000000000102</v>
      </c>
      <c r="G131" s="416">
        <v>588.75000000000102</v>
      </c>
      <c r="H131" s="418">
        <v>65.588999999999999</v>
      </c>
      <c r="I131" s="415">
        <v>589.03700000000003</v>
      </c>
      <c r="J131" s="416">
        <v>0.286999999999</v>
      </c>
      <c r="K131" s="419">
        <v>0.75036560509500005</v>
      </c>
    </row>
    <row r="132" spans="1:11" ht="14.4" customHeight="1" thickBot="1" x14ac:dyDescent="0.35">
      <c r="A132" s="437" t="s">
        <v>368</v>
      </c>
      <c r="B132" s="415">
        <v>291.00067199455901</v>
      </c>
      <c r="C132" s="415">
        <v>255.16300000000001</v>
      </c>
      <c r="D132" s="416">
        <v>-35.837671994559003</v>
      </c>
      <c r="E132" s="417">
        <v>0.87684677238300002</v>
      </c>
      <c r="F132" s="415">
        <v>164</v>
      </c>
      <c r="G132" s="416">
        <v>123</v>
      </c>
      <c r="H132" s="418">
        <v>10.034000000000001</v>
      </c>
      <c r="I132" s="415">
        <v>133.68600000000001</v>
      </c>
      <c r="J132" s="416">
        <v>10.685999999999</v>
      </c>
      <c r="K132" s="419">
        <v>0.81515853658500004</v>
      </c>
    </row>
    <row r="133" spans="1:11" ht="14.4" customHeight="1" thickBot="1" x14ac:dyDescent="0.35">
      <c r="A133" s="437" t="s">
        <v>369</v>
      </c>
      <c r="B133" s="415">
        <v>117.00027018338</v>
      </c>
      <c r="C133" s="415">
        <v>117.372</v>
      </c>
      <c r="D133" s="416">
        <v>0.37172981661999999</v>
      </c>
      <c r="E133" s="417">
        <v>1.0031771705820001</v>
      </c>
      <c r="F133" s="415">
        <v>117</v>
      </c>
      <c r="G133" s="416">
        <v>87.75</v>
      </c>
      <c r="H133" s="418">
        <v>9.7810000000000006</v>
      </c>
      <c r="I133" s="415">
        <v>88.028999999999996</v>
      </c>
      <c r="J133" s="416">
        <v>0.27899999999899999</v>
      </c>
      <c r="K133" s="419">
        <v>0.75238461538400003</v>
      </c>
    </row>
    <row r="134" spans="1:11" ht="14.4" customHeight="1" thickBot="1" x14ac:dyDescent="0.35">
      <c r="A134" s="437" t="s">
        <v>370</v>
      </c>
      <c r="B134" s="415">
        <v>0</v>
      </c>
      <c r="C134" s="415">
        <v>85.287999999999997</v>
      </c>
      <c r="D134" s="416">
        <v>85.287999999999997</v>
      </c>
      <c r="E134" s="425" t="s">
        <v>272</v>
      </c>
      <c r="F134" s="415">
        <v>256</v>
      </c>
      <c r="G134" s="416">
        <v>192</v>
      </c>
      <c r="H134" s="418">
        <v>21.338999999999999</v>
      </c>
      <c r="I134" s="415">
        <v>191.91499999999999</v>
      </c>
      <c r="J134" s="416">
        <v>-8.5000000000000006E-2</v>
      </c>
      <c r="K134" s="419">
        <v>0.74966796874899999</v>
      </c>
    </row>
    <row r="135" spans="1:11" ht="14.4" customHeight="1" thickBot="1" x14ac:dyDescent="0.35">
      <c r="A135" s="437" t="s">
        <v>371</v>
      </c>
      <c r="B135" s="415">
        <v>120.000277111158</v>
      </c>
      <c r="C135" s="415">
        <v>119.78400000000001</v>
      </c>
      <c r="D135" s="416">
        <v>-0.216277111158</v>
      </c>
      <c r="E135" s="417">
        <v>0.99819769490200005</v>
      </c>
      <c r="F135" s="415">
        <v>71</v>
      </c>
      <c r="G135" s="416">
        <v>53.25</v>
      </c>
      <c r="H135" s="418">
        <v>5.6769999999999996</v>
      </c>
      <c r="I135" s="415">
        <v>54.183</v>
      </c>
      <c r="J135" s="416">
        <v>0.93299999999899996</v>
      </c>
      <c r="K135" s="419">
        <v>0.76314084507000002</v>
      </c>
    </row>
    <row r="136" spans="1:11" ht="14.4" customHeight="1" thickBot="1" x14ac:dyDescent="0.35">
      <c r="A136" s="436" t="s">
        <v>372</v>
      </c>
      <c r="B136" s="420">
        <v>0</v>
      </c>
      <c r="C136" s="420">
        <v>203.43899999999999</v>
      </c>
      <c r="D136" s="421">
        <v>203.43899999999999</v>
      </c>
      <c r="E136" s="422" t="s">
        <v>244</v>
      </c>
      <c r="F136" s="420">
        <v>0</v>
      </c>
      <c r="G136" s="421">
        <v>0</v>
      </c>
      <c r="H136" s="423">
        <v>0</v>
      </c>
      <c r="I136" s="420">
        <v>0</v>
      </c>
      <c r="J136" s="421">
        <v>0</v>
      </c>
      <c r="K136" s="424" t="s">
        <v>244</v>
      </c>
    </row>
    <row r="137" spans="1:11" ht="14.4" customHeight="1" thickBot="1" x14ac:dyDescent="0.35">
      <c r="A137" s="437" t="s">
        <v>373</v>
      </c>
      <c r="B137" s="415">
        <v>0</v>
      </c>
      <c r="C137" s="415">
        <v>203.43899999999999</v>
      </c>
      <c r="D137" s="416">
        <v>203.43899999999999</v>
      </c>
      <c r="E137" s="425" t="s">
        <v>244</v>
      </c>
      <c r="F137" s="415">
        <v>0</v>
      </c>
      <c r="G137" s="416">
        <v>0</v>
      </c>
      <c r="H137" s="418">
        <v>0</v>
      </c>
      <c r="I137" s="415">
        <v>0</v>
      </c>
      <c r="J137" s="416">
        <v>0</v>
      </c>
      <c r="K137" s="426" t="s">
        <v>244</v>
      </c>
    </row>
    <row r="138" spans="1:11" ht="14.4" customHeight="1" thickBot="1" x14ac:dyDescent="0.35">
      <c r="A138" s="435" t="s">
        <v>374</v>
      </c>
      <c r="B138" s="415">
        <v>0</v>
      </c>
      <c r="C138" s="415">
        <v>227.18276</v>
      </c>
      <c r="D138" s="416">
        <v>227.18276</v>
      </c>
      <c r="E138" s="425" t="s">
        <v>244</v>
      </c>
      <c r="F138" s="415">
        <v>3</v>
      </c>
      <c r="G138" s="416">
        <v>2.25</v>
      </c>
      <c r="H138" s="418">
        <v>0</v>
      </c>
      <c r="I138" s="415">
        <v>32.289000000000001</v>
      </c>
      <c r="J138" s="416">
        <v>30.039000000000001</v>
      </c>
      <c r="K138" s="419">
        <v>10.763</v>
      </c>
    </row>
    <row r="139" spans="1:11" ht="14.4" customHeight="1" thickBot="1" x14ac:dyDescent="0.35">
      <c r="A139" s="436" t="s">
        <v>375</v>
      </c>
      <c r="B139" s="420">
        <v>0</v>
      </c>
      <c r="C139" s="420">
        <v>183.90185</v>
      </c>
      <c r="D139" s="421">
        <v>183.90185</v>
      </c>
      <c r="E139" s="422" t="s">
        <v>272</v>
      </c>
      <c r="F139" s="420">
        <v>3</v>
      </c>
      <c r="G139" s="421">
        <v>2.25</v>
      </c>
      <c r="H139" s="423">
        <v>0</v>
      </c>
      <c r="I139" s="420">
        <v>3.9</v>
      </c>
      <c r="J139" s="421">
        <v>1.65</v>
      </c>
      <c r="K139" s="428">
        <v>1.3</v>
      </c>
    </row>
    <row r="140" spans="1:11" ht="14.4" customHeight="1" thickBot="1" x14ac:dyDescent="0.35">
      <c r="A140" s="437" t="s">
        <v>376</v>
      </c>
      <c r="B140" s="415">
        <v>0</v>
      </c>
      <c r="C140" s="415">
        <v>183.90185</v>
      </c>
      <c r="D140" s="416">
        <v>183.90185</v>
      </c>
      <c r="E140" s="425" t="s">
        <v>272</v>
      </c>
      <c r="F140" s="415">
        <v>3</v>
      </c>
      <c r="G140" s="416">
        <v>2.25</v>
      </c>
      <c r="H140" s="418">
        <v>0</v>
      </c>
      <c r="I140" s="415">
        <v>3.9</v>
      </c>
      <c r="J140" s="416">
        <v>1.65</v>
      </c>
      <c r="K140" s="419">
        <v>1.3</v>
      </c>
    </row>
    <row r="141" spans="1:11" ht="14.4" customHeight="1" thickBot="1" x14ac:dyDescent="0.35">
      <c r="A141" s="436" t="s">
        <v>377</v>
      </c>
      <c r="B141" s="420">
        <v>0</v>
      </c>
      <c r="C141" s="420">
        <v>15.208909999999999</v>
      </c>
      <c r="D141" s="421">
        <v>15.208909999999999</v>
      </c>
      <c r="E141" s="422" t="s">
        <v>244</v>
      </c>
      <c r="F141" s="420">
        <v>0</v>
      </c>
      <c r="G141" s="421">
        <v>0</v>
      </c>
      <c r="H141" s="423">
        <v>0</v>
      </c>
      <c r="I141" s="420">
        <v>5.048</v>
      </c>
      <c r="J141" s="421">
        <v>5.048</v>
      </c>
      <c r="K141" s="424" t="s">
        <v>244</v>
      </c>
    </row>
    <row r="142" spans="1:11" ht="14.4" customHeight="1" thickBot="1" x14ac:dyDescent="0.35">
      <c r="A142" s="437" t="s">
        <v>378</v>
      </c>
      <c r="B142" s="415">
        <v>0</v>
      </c>
      <c r="C142" s="415">
        <v>12.196009999999999</v>
      </c>
      <c r="D142" s="416">
        <v>12.196009999999999</v>
      </c>
      <c r="E142" s="425" t="s">
        <v>244</v>
      </c>
      <c r="F142" s="415">
        <v>0</v>
      </c>
      <c r="G142" s="416">
        <v>0</v>
      </c>
      <c r="H142" s="418">
        <v>0</v>
      </c>
      <c r="I142" s="415">
        <v>0</v>
      </c>
      <c r="J142" s="416">
        <v>0</v>
      </c>
      <c r="K142" s="426" t="s">
        <v>244</v>
      </c>
    </row>
    <row r="143" spans="1:11" ht="14.4" customHeight="1" thickBot="1" x14ac:dyDescent="0.35">
      <c r="A143" s="437" t="s">
        <v>379</v>
      </c>
      <c r="B143" s="415">
        <v>0</v>
      </c>
      <c r="C143" s="415">
        <v>0</v>
      </c>
      <c r="D143" s="416">
        <v>0</v>
      </c>
      <c r="E143" s="425" t="s">
        <v>244</v>
      </c>
      <c r="F143" s="415">
        <v>0</v>
      </c>
      <c r="G143" s="416">
        <v>0</v>
      </c>
      <c r="H143" s="418">
        <v>0</v>
      </c>
      <c r="I143" s="415">
        <v>5.048</v>
      </c>
      <c r="J143" s="416">
        <v>5.048</v>
      </c>
      <c r="K143" s="426" t="s">
        <v>272</v>
      </c>
    </row>
    <row r="144" spans="1:11" ht="14.4" customHeight="1" thickBot="1" x14ac:dyDescent="0.35">
      <c r="A144" s="437" t="s">
        <v>380</v>
      </c>
      <c r="B144" s="415">
        <v>0</v>
      </c>
      <c r="C144" s="415">
        <v>3.0129000000000001</v>
      </c>
      <c r="D144" s="416">
        <v>3.0129000000000001</v>
      </c>
      <c r="E144" s="425" t="s">
        <v>272</v>
      </c>
      <c r="F144" s="415">
        <v>0</v>
      </c>
      <c r="G144" s="416">
        <v>0</v>
      </c>
      <c r="H144" s="418">
        <v>0</v>
      </c>
      <c r="I144" s="415">
        <v>0</v>
      </c>
      <c r="J144" s="416">
        <v>0</v>
      </c>
      <c r="K144" s="426" t="s">
        <v>244</v>
      </c>
    </row>
    <row r="145" spans="1:11" ht="14.4" customHeight="1" thickBot="1" x14ac:dyDescent="0.35">
      <c r="A145" s="436" t="s">
        <v>381</v>
      </c>
      <c r="B145" s="420">
        <v>0</v>
      </c>
      <c r="C145" s="420">
        <v>28.071999999999999</v>
      </c>
      <c r="D145" s="421">
        <v>28.071999999999999</v>
      </c>
      <c r="E145" s="422" t="s">
        <v>244</v>
      </c>
      <c r="F145" s="420">
        <v>0</v>
      </c>
      <c r="G145" s="421">
        <v>0</v>
      </c>
      <c r="H145" s="423">
        <v>0</v>
      </c>
      <c r="I145" s="420">
        <v>23.341000000000001</v>
      </c>
      <c r="J145" s="421">
        <v>23.341000000000001</v>
      </c>
      <c r="K145" s="424" t="s">
        <v>244</v>
      </c>
    </row>
    <row r="146" spans="1:11" ht="14.4" customHeight="1" thickBot="1" x14ac:dyDescent="0.35">
      <c r="A146" s="437" t="s">
        <v>382</v>
      </c>
      <c r="B146" s="415">
        <v>0</v>
      </c>
      <c r="C146" s="415">
        <v>28.071999999999999</v>
      </c>
      <c r="D146" s="416">
        <v>28.071999999999999</v>
      </c>
      <c r="E146" s="425" t="s">
        <v>244</v>
      </c>
      <c r="F146" s="415">
        <v>0</v>
      </c>
      <c r="G146" s="416">
        <v>0</v>
      </c>
      <c r="H146" s="418">
        <v>0</v>
      </c>
      <c r="I146" s="415">
        <v>23.341000000000001</v>
      </c>
      <c r="J146" s="416">
        <v>23.341000000000001</v>
      </c>
      <c r="K146" s="426" t="s">
        <v>244</v>
      </c>
    </row>
    <row r="147" spans="1:11" ht="14.4" customHeight="1" thickBot="1" x14ac:dyDescent="0.35">
      <c r="A147" s="433" t="s">
        <v>383</v>
      </c>
      <c r="B147" s="415">
        <v>30048.153771825899</v>
      </c>
      <c r="C147" s="415">
        <v>29420.12213</v>
      </c>
      <c r="D147" s="416">
        <v>-628.03164182586602</v>
      </c>
      <c r="E147" s="417">
        <v>0.97909916041400002</v>
      </c>
      <c r="F147" s="415">
        <v>29894.615513974499</v>
      </c>
      <c r="G147" s="416">
        <v>22420.961635480799</v>
      </c>
      <c r="H147" s="418">
        <v>2024.3588500000001</v>
      </c>
      <c r="I147" s="415">
        <v>21799.970170000001</v>
      </c>
      <c r="J147" s="416">
        <v>-620.99146548084502</v>
      </c>
      <c r="K147" s="419">
        <v>0.72922731385499995</v>
      </c>
    </row>
    <row r="148" spans="1:11" ht="14.4" customHeight="1" thickBot="1" x14ac:dyDescent="0.35">
      <c r="A148" s="434" t="s">
        <v>384</v>
      </c>
      <c r="B148" s="415">
        <v>29754.1097563564</v>
      </c>
      <c r="C148" s="415">
        <v>29106.618689999999</v>
      </c>
      <c r="D148" s="416">
        <v>-647.49106635644796</v>
      </c>
      <c r="E148" s="417">
        <v>0.97823860059400003</v>
      </c>
      <c r="F148" s="415">
        <v>29621.5</v>
      </c>
      <c r="G148" s="416">
        <v>22216.125</v>
      </c>
      <c r="H148" s="418">
        <v>1965.4690000000001</v>
      </c>
      <c r="I148" s="415">
        <v>21521.81322</v>
      </c>
      <c r="J148" s="416">
        <v>-694.31177999999602</v>
      </c>
      <c r="K148" s="419">
        <v>0.72656054622400001</v>
      </c>
    </row>
    <row r="149" spans="1:11" ht="14.4" customHeight="1" thickBot="1" x14ac:dyDescent="0.35">
      <c r="A149" s="435" t="s">
        <v>385</v>
      </c>
      <c r="B149" s="415">
        <v>29754.1097563564</v>
      </c>
      <c r="C149" s="415">
        <v>29106.618689999999</v>
      </c>
      <c r="D149" s="416">
        <v>-647.49106635644796</v>
      </c>
      <c r="E149" s="417">
        <v>0.97823860059400003</v>
      </c>
      <c r="F149" s="415">
        <v>29621.5</v>
      </c>
      <c r="G149" s="416">
        <v>22216.125</v>
      </c>
      <c r="H149" s="418">
        <v>1965.4690000000001</v>
      </c>
      <c r="I149" s="415">
        <v>21521.81322</v>
      </c>
      <c r="J149" s="416">
        <v>-694.31177999999602</v>
      </c>
      <c r="K149" s="419">
        <v>0.72656054622400001</v>
      </c>
    </row>
    <row r="150" spans="1:11" ht="14.4" customHeight="1" thickBot="1" x14ac:dyDescent="0.35">
      <c r="A150" s="436" t="s">
        <v>386</v>
      </c>
      <c r="B150" s="420">
        <v>10078.3264069741</v>
      </c>
      <c r="C150" s="420">
        <v>9719.1640000000007</v>
      </c>
      <c r="D150" s="421">
        <v>-359.16240697404999</v>
      </c>
      <c r="E150" s="427">
        <v>0.96436289196500002</v>
      </c>
      <c r="F150" s="420">
        <v>9269.5</v>
      </c>
      <c r="G150" s="421">
        <v>6952.125</v>
      </c>
      <c r="H150" s="423">
        <v>518.048</v>
      </c>
      <c r="I150" s="420">
        <v>7439.3024500000001</v>
      </c>
      <c r="J150" s="421">
        <v>487.17745000000002</v>
      </c>
      <c r="K150" s="428">
        <v>0.80255703651700006</v>
      </c>
    </row>
    <row r="151" spans="1:11" ht="14.4" customHeight="1" thickBot="1" x14ac:dyDescent="0.35">
      <c r="A151" s="437" t="s">
        <v>387</v>
      </c>
      <c r="B151" s="415">
        <v>2.3760253773320001</v>
      </c>
      <c r="C151" s="415">
        <v>33.20928</v>
      </c>
      <c r="D151" s="416">
        <v>30.833254622666999</v>
      </c>
      <c r="E151" s="417">
        <v>13.976820414804999</v>
      </c>
      <c r="F151" s="415">
        <v>30</v>
      </c>
      <c r="G151" s="416">
        <v>22.5</v>
      </c>
      <c r="H151" s="418">
        <v>4.8600000000000003</v>
      </c>
      <c r="I151" s="415">
        <v>39.858559999999997</v>
      </c>
      <c r="J151" s="416">
        <v>17.358560000000001</v>
      </c>
      <c r="K151" s="419">
        <v>1.328618666666</v>
      </c>
    </row>
    <row r="152" spans="1:11" ht="14.4" customHeight="1" thickBot="1" x14ac:dyDescent="0.35">
      <c r="A152" s="437" t="s">
        <v>388</v>
      </c>
      <c r="B152" s="415">
        <v>27.565708133326002</v>
      </c>
      <c r="C152" s="415">
        <v>35.164999999999999</v>
      </c>
      <c r="D152" s="416">
        <v>7.5992918666730001</v>
      </c>
      <c r="E152" s="417">
        <v>1.2756791818990001</v>
      </c>
      <c r="F152" s="415">
        <v>40</v>
      </c>
      <c r="G152" s="416">
        <v>30</v>
      </c>
      <c r="H152" s="418">
        <v>3.1040000000000001</v>
      </c>
      <c r="I152" s="415">
        <v>21.812999999999999</v>
      </c>
      <c r="J152" s="416">
        <v>-8.1869999999999994</v>
      </c>
      <c r="K152" s="419">
        <v>0.54532499999999995</v>
      </c>
    </row>
    <row r="153" spans="1:11" ht="14.4" customHeight="1" thickBot="1" x14ac:dyDescent="0.35">
      <c r="A153" s="437" t="s">
        <v>389</v>
      </c>
      <c r="B153" s="415">
        <v>10048.384673463401</v>
      </c>
      <c r="C153" s="415">
        <v>9650.7897200000007</v>
      </c>
      <c r="D153" s="416">
        <v>-397.59495346339099</v>
      </c>
      <c r="E153" s="417">
        <v>0.96043195335499998</v>
      </c>
      <c r="F153" s="415">
        <v>9199.5</v>
      </c>
      <c r="G153" s="416">
        <v>6899.625</v>
      </c>
      <c r="H153" s="418">
        <v>510.084</v>
      </c>
      <c r="I153" s="415">
        <v>7377.6308900000004</v>
      </c>
      <c r="J153" s="416">
        <v>478.005889999999</v>
      </c>
      <c r="K153" s="419">
        <v>0.80195998586799999</v>
      </c>
    </row>
    <row r="154" spans="1:11" ht="14.4" customHeight="1" thickBot="1" x14ac:dyDescent="0.35">
      <c r="A154" s="436" t="s">
        <v>390</v>
      </c>
      <c r="B154" s="420">
        <v>6252.7820034762099</v>
      </c>
      <c r="C154" s="420">
        <v>5729.7915999999996</v>
      </c>
      <c r="D154" s="421">
        <v>-522.99040347621201</v>
      </c>
      <c r="E154" s="427">
        <v>0.91635876587599996</v>
      </c>
      <c r="F154" s="420">
        <v>5894</v>
      </c>
      <c r="G154" s="421">
        <v>4420.5</v>
      </c>
      <c r="H154" s="423">
        <v>430.43200000000002</v>
      </c>
      <c r="I154" s="420">
        <v>4153.5810000000001</v>
      </c>
      <c r="J154" s="421">
        <v>-266.91899999999902</v>
      </c>
      <c r="K154" s="428">
        <v>0.70471343739299996</v>
      </c>
    </row>
    <row r="155" spans="1:11" ht="14.4" customHeight="1" thickBot="1" x14ac:dyDescent="0.35">
      <c r="A155" s="437" t="s">
        <v>391</v>
      </c>
      <c r="B155" s="415">
        <v>6241.00062577669</v>
      </c>
      <c r="C155" s="415">
        <v>5726.1346000000003</v>
      </c>
      <c r="D155" s="416">
        <v>-514.866025776691</v>
      </c>
      <c r="E155" s="417">
        <v>0.91750264794799996</v>
      </c>
      <c r="F155" s="415">
        <v>5887</v>
      </c>
      <c r="G155" s="416">
        <v>4415.25</v>
      </c>
      <c r="H155" s="418">
        <v>430.43200000000002</v>
      </c>
      <c r="I155" s="415">
        <v>4152.5209999999997</v>
      </c>
      <c r="J155" s="416">
        <v>-262.728999999998</v>
      </c>
      <c r="K155" s="419">
        <v>0.705371326651</v>
      </c>
    </row>
    <row r="156" spans="1:11" ht="14.4" customHeight="1" thickBot="1" x14ac:dyDescent="0.35">
      <c r="A156" s="437" t="s">
        <v>392</v>
      </c>
      <c r="B156" s="415">
        <v>11.781377699521</v>
      </c>
      <c r="C156" s="415">
        <v>3.657</v>
      </c>
      <c r="D156" s="416">
        <v>-8.1243776995210002</v>
      </c>
      <c r="E156" s="417">
        <v>0.31040512351499999</v>
      </c>
      <c r="F156" s="415">
        <v>7</v>
      </c>
      <c r="G156" s="416">
        <v>5.25</v>
      </c>
      <c r="H156" s="418">
        <v>0</v>
      </c>
      <c r="I156" s="415">
        <v>1.06</v>
      </c>
      <c r="J156" s="416">
        <v>-4.1900000000000004</v>
      </c>
      <c r="K156" s="419">
        <v>0.15142857142800001</v>
      </c>
    </row>
    <row r="157" spans="1:11" ht="14.4" customHeight="1" thickBot="1" x14ac:dyDescent="0.35">
      <c r="A157" s="436" t="s">
        <v>393</v>
      </c>
      <c r="B157" s="420">
        <v>13423.001345906199</v>
      </c>
      <c r="C157" s="420">
        <v>13671.55255</v>
      </c>
      <c r="D157" s="421">
        <v>248.551204093812</v>
      </c>
      <c r="E157" s="427">
        <v>1.018516812871</v>
      </c>
      <c r="F157" s="420">
        <v>14458</v>
      </c>
      <c r="G157" s="421">
        <v>10843.5</v>
      </c>
      <c r="H157" s="423">
        <v>1016.989</v>
      </c>
      <c r="I157" s="420">
        <v>9929.9812299999994</v>
      </c>
      <c r="J157" s="421">
        <v>-913.518770000004</v>
      </c>
      <c r="K157" s="428">
        <v>0.68681568889099998</v>
      </c>
    </row>
    <row r="158" spans="1:11" ht="14.4" customHeight="1" thickBot="1" x14ac:dyDescent="0.35">
      <c r="A158" s="437" t="s">
        <v>394</v>
      </c>
      <c r="B158" s="415">
        <v>13423.001345906199</v>
      </c>
      <c r="C158" s="415">
        <v>13671.55255</v>
      </c>
      <c r="D158" s="416">
        <v>248.551204093812</v>
      </c>
      <c r="E158" s="417">
        <v>1.018516812871</v>
      </c>
      <c r="F158" s="415">
        <v>14458</v>
      </c>
      <c r="G158" s="416">
        <v>10843.5</v>
      </c>
      <c r="H158" s="418">
        <v>1016.989</v>
      </c>
      <c r="I158" s="415">
        <v>9929.9812299999994</v>
      </c>
      <c r="J158" s="416">
        <v>-913.518770000004</v>
      </c>
      <c r="K158" s="419">
        <v>0.68681568889099998</v>
      </c>
    </row>
    <row r="159" spans="1:11" ht="14.4" customHeight="1" thickBot="1" x14ac:dyDescent="0.35">
      <c r="A159" s="436" t="s">
        <v>395</v>
      </c>
      <c r="B159" s="420">
        <v>0</v>
      </c>
      <c r="C159" s="420">
        <v>-13.88946</v>
      </c>
      <c r="D159" s="421">
        <v>-13.88946</v>
      </c>
      <c r="E159" s="422" t="s">
        <v>272</v>
      </c>
      <c r="F159" s="420">
        <v>0</v>
      </c>
      <c r="G159" s="421">
        <v>0</v>
      </c>
      <c r="H159" s="423">
        <v>0</v>
      </c>
      <c r="I159" s="420">
        <v>-1.0514600000000001</v>
      </c>
      <c r="J159" s="421">
        <v>-1.0514600000000001</v>
      </c>
      <c r="K159" s="424" t="s">
        <v>244</v>
      </c>
    </row>
    <row r="160" spans="1:11" ht="14.4" customHeight="1" thickBot="1" x14ac:dyDescent="0.35">
      <c r="A160" s="437" t="s">
        <v>396</v>
      </c>
      <c r="B160" s="415">
        <v>0</v>
      </c>
      <c r="C160" s="415">
        <v>-13.88946</v>
      </c>
      <c r="D160" s="416">
        <v>-13.88946</v>
      </c>
      <c r="E160" s="425" t="s">
        <v>272</v>
      </c>
      <c r="F160" s="415">
        <v>0</v>
      </c>
      <c r="G160" s="416">
        <v>0</v>
      </c>
      <c r="H160" s="418">
        <v>0</v>
      </c>
      <c r="I160" s="415">
        <v>-1.0514600000000001</v>
      </c>
      <c r="J160" s="416">
        <v>-1.0514600000000001</v>
      </c>
      <c r="K160" s="426" t="s">
        <v>244</v>
      </c>
    </row>
    <row r="161" spans="1:11" ht="14.4" customHeight="1" thickBot="1" x14ac:dyDescent="0.35">
      <c r="A161" s="434" t="s">
        <v>397</v>
      </c>
      <c r="B161" s="415">
        <v>294.04401546941898</v>
      </c>
      <c r="C161" s="415">
        <v>313.50344000000001</v>
      </c>
      <c r="D161" s="416">
        <v>19.459424530580002</v>
      </c>
      <c r="E161" s="417">
        <v>1.066178611047</v>
      </c>
      <c r="F161" s="415">
        <v>273.11551397445299</v>
      </c>
      <c r="G161" s="416">
        <v>204.83663548083999</v>
      </c>
      <c r="H161" s="418">
        <v>58.800699999999999</v>
      </c>
      <c r="I161" s="415">
        <v>278.06779999999998</v>
      </c>
      <c r="J161" s="416">
        <v>73.231164519158995</v>
      </c>
      <c r="K161" s="419">
        <v>1.0181325694509999</v>
      </c>
    </row>
    <row r="162" spans="1:11" ht="14.4" customHeight="1" thickBot="1" x14ac:dyDescent="0.35">
      <c r="A162" s="435" t="s">
        <v>398</v>
      </c>
      <c r="B162" s="415">
        <v>0</v>
      </c>
      <c r="C162" s="415">
        <v>0</v>
      </c>
      <c r="D162" s="416">
        <v>0</v>
      </c>
      <c r="E162" s="417">
        <v>1</v>
      </c>
      <c r="F162" s="415">
        <v>0</v>
      </c>
      <c r="G162" s="416">
        <v>0</v>
      </c>
      <c r="H162" s="418">
        <v>0</v>
      </c>
      <c r="I162" s="415">
        <v>27.5</v>
      </c>
      <c r="J162" s="416">
        <v>27.5</v>
      </c>
      <c r="K162" s="426" t="s">
        <v>272</v>
      </c>
    </row>
    <row r="163" spans="1:11" ht="14.4" customHeight="1" thickBot="1" x14ac:dyDescent="0.35">
      <c r="A163" s="436" t="s">
        <v>399</v>
      </c>
      <c r="B163" s="420">
        <v>0</v>
      </c>
      <c r="C163" s="420">
        <v>0</v>
      </c>
      <c r="D163" s="421">
        <v>0</v>
      </c>
      <c r="E163" s="427">
        <v>1</v>
      </c>
      <c r="F163" s="420">
        <v>0</v>
      </c>
      <c r="G163" s="421">
        <v>0</v>
      </c>
      <c r="H163" s="423">
        <v>0</v>
      </c>
      <c r="I163" s="420">
        <v>27.5</v>
      </c>
      <c r="J163" s="421">
        <v>27.5</v>
      </c>
      <c r="K163" s="424" t="s">
        <v>272</v>
      </c>
    </row>
    <row r="164" spans="1:11" ht="14.4" customHeight="1" thickBot="1" x14ac:dyDescent="0.35">
      <c r="A164" s="437" t="s">
        <v>400</v>
      </c>
      <c r="B164" s="415">
        <v>0</v>
      </c>
      <c r="C164" s="415">
        <v>0</v>
      </c>
      <c r="D164" s="416">
        <v>0</v>
      </c>
      <c r="E164" s="417">
        <v>1</v>
      </c>
      <c r="F164" s="415">
        <v>0</v>
      </c>
      <c r="G164" s="416">
        <v>0</v>
      </c>
      <c r="H164" s="418">
        <v>0</v>
      </c>
      <c r="I164" s="415">
        <v>27.5</v>
      </c>
      <c r="J164" s="416">
        <v>27.5</v>
      </c>
      <c r="K164" s="426" t="s">
        <v>272</v>
      </c>
    </row>
    <row r="165" spans="1:11" ht="14.4" customHeight="1" thickBot="1" x14ac:dyDescent="0.35">
      <c r="A165" s="440" t="s">
        <v>401</v>
      </c>
      <c r="B165" s="420">
        <v>294.04401546941898</v>
      </c>
      <c r="C165" s="420">
        <v>313.50344000000001</v>
      </c>
      <c r="D165" s="421">
        <v>19.459424530580002</v>
      </c>
      <c r="E165" s="427">
        <v>1.066178611047</v>
      </c>
      <c r="F165" s="420">
        <v>273.11551397445299</v>
      </c>
      <c r="G165" s="421">
        <v>204.83663548083999</v>
      </c>
      <c r="H165" s="423">
        <v>58.800699999999999</v>
      </c>
      <c r="I165" s="420">
        <v>250.56780000000001</v>
      </c>
      <c r="J165" s="421">
        <v>45.731164519159002</v>
      </c>
      <c r="K165" s="428">
        <v>0.91744257348699998</v>
      </c>
    </row>
    <row r="166" spans="1:11" ht="14.4" customHeight="1" thickBot="1" x14ac:dyDescent="0.35">
      <c r="A166" s="436" t="s">
        <v>402</v>
      </c>
      <c r="B166" s="420">
        <v>0</v>
      </c>
      <c r="C166" s="420">
        <v>15.904540000000001</v>
      </c>
      <c r="D166" s="421">
        <v>15.904540000000001</v>
      </c>
      <c r="E166" s="422" t="s">
        <v>244</v>
      </c>
      <c r="F166" s="420">
        <v>0</v>
      </c>
      <c r="G166" s="421">
        <v>0</v>
      </c>
      <c r="H166" s="423">
        <v>5.0000000000000002E-5</v>
      </c>
      <c r="I166" s="420">
        <v>1.7700000000000001E-3</v>
      </c>
      <c r="J166" s="421">
        <v>1.7700000000000001E-3</v>
      </c>
      <c r="K166" s="424" t="s">
        <v>244</v>
      </c>
    </row>
    <row r="167" spans="1:11" ht="14.4" customHeight="1" thickBot="1" x14ac:dyDescent="0.35">
      <c r="A167" s="437" t="s">
        <v>403</v>
      </c>
      <c r="B167" s="415">
        <v>0</v>
      </c>
      <c r="C167" s="415">
        <v>5.4000000000000001E-4</v>
      </c>
      <c r="D167" s="416">
        <v>5.4000000000000001E-4</v>
      </c>
      <c r="E167" s="425" t="s">
        <v>244</v>
      </c>
      <c r="F167" s="415">
        <v>0</v>
      </c>
      <c r="G167" s="416">
        <v>0</v>
      </c>
      <c r="H167" s="418">
        <v>5.0000000000000002E-5</v>
      </c>
      <c r="I167" s="415">
        <v>1.7700000000000001E-3</v>
      </c>
      <c r="J167" s="416">
        <v>1.7700000000000001E-3</v>
      </c>
      <c r="K167" s="426" t="s">
        <v>244</v>
      </c>
    </row>
    <row r="168" spans="1:11" ht="14.4" customHeight="1" thickBot="1" x14ac:dyDescent="0.35">
      <c r="A168" s="437" t="s">
        <v>404</v>
      </c>
      <c r="B168" s="415">
        <v>0</v>
      </c>
      <c r="C168" s="415">
        <v>12.35</v>
      </c>
      <c r="D168" s="416">
        <v>12.35</v>
      </c>
      <c r="E168" s="425" t="s">
        <v>272</v>
      </c>
      <c r="F168" s="415">
        <v>0</v>
      </c>
      <c r="G168" s="416">
        <v>0</v>
      </c>
      <c r="H168" s="418">
        <v>0</v>
      </c>
      <c r="I168" s="415">
        <v>0</v>
      </c>
      <c r="J168" s="416">
        <v>0</v>
      </c>
      <c r="K168" s="426" t="s">
        <v>244</v>
      </c>
    </row>
    <row r="169" spans="1:11" ht="14.4" customHeight="1" thickBot="1" x14ac:dyDescent="0.35">
      <c r="A169" s="437" t="s">
        <v>405</v>
      </c>
      <c r="B169" s="415">
        <v>0</v>
      </c>
      <c r="C169" s="415">
        <v>3.5539999999999998</v>
      </c>
      <c r="D169" s="416">
        <v>3.5539999999999998</v>
      </c>
      <c r="E169" s="425" t="s">
        <v>272</v>
      </c>
      <c r="F169" s="415">
        <v>0</v>
      </c>
      <c r="G169" s="416">
        <v>0</v>
      </c>
      <c r="H169" s="418">
        <v>0</v>
      </c>
      <c r="I169" s="415">
        <v>0</v>
      </c>
      <c r="J169" s="416">
        <v>0</v>
      </c>
      <c r="K169" s="426" t="s">
        <v>244</v>
      </c>
    </row>
    <row r="170" spans="1:11" ht="14.4" customHeight="1" thickBot="1" x14ac:dyDescent="0.35">
      <c r="A170" s="436" t="s">
        <v>406</v>
      </c>
      <c r="B170" s="420">
        <v>294.04401546941898</v>
      </c>
      <c r="C170" s="420">
        <v>297.59890000000001</v>
      </c>
      <c r="D170" s="421">
        <v>3.5548845305799999</v>
      </c>
      <c r="E170" s="427">
        <v>1.012089634012</v>
      </c>
      <c r="F170" s="420">
        <v>273.11551397445299</v>
      </c>
      <c r="G170" s="421">
        <v>204.83663548083999</v>
      </c>
      <c r="H170" s="423">
        <v>58.800649999999997</v>
      </c>
      <c r="I170" s="420">
        <v>250.56603000000001</v>
      </c>
      <c r="J170" s="421">
        <v>45.729394519159001</v>
      </c>
      <c r="K170" s="428">
        <v>0.917436092712</v>
      </c>
    </row>
    <row r="171" spans="1:11" ht="14.4" customHeight="1" thickBot="1" x14ac:dyDescent="0.35">
      <c r="A171" s="437" t="s">
        <v>407</v>
      </c>
      <c r="B171" s="415">
        <v>1.674890349697</v>
      </c>
      <c r="C171" s="415">
        <v>1.401</v>
      </c>
      <c r="D171" s="416">
        <v>-0.27389034969699999</v>
      </c>
      <c r="E171" s="417">
        <v>0.83647266834699996</v>
      </c>
      <c r="F171" s="415">
        <v>0</v>
      </c>
      <c r="G171" s="416">
        <v>0</v>
      </c>
      <c r="H171" s="418">
        <v>0.123</v>
      </c>
      <c r="I171" s="415">
        <v>1.1459999999999999</v>
      </c>
      <c r="J171" s="416">
        <v>1.1459999999999999</v>
      </c>
      <c r="K171" s="426" t="s">
        <v>244</v>
      </c>
    </row>
    <row r="172" spans="1:11" ht="14.4" customHeight="1" thickBot="1" x14ac:dyDescent="0.35">
      <c r="A172" s="437" t="s">
        <v>408</v>
      </c>
      <c r="B172" s="415">
        <v>292.36912511972201</v>
      </c>
      <c r="C172" s="415">
        <v>296.1979</v>
      </c>
      <c r="D172" s="416">
        <v>3.8287748802779999</v>
      </c>
      <c r="E172" s="417">
        <v>1.013095688126</v>
      </c>
      <c r="F172" s="415">
        <v>273.11551397445299</v>
      </c>
      <c r="G172" s="416">
        <v>204.83663548083999</v>
      </c>
      <c r="H172" s="418">
        <v>58.67765</v>
      </c>
      <c r="I172" s="415">
        <v>249.42003</v>
      </c>
      <c r="J172" s="416">
        <v>44.583394519159</v>
      </c>
      <c r="K172" s="419">
        <v>0.91324006597100005</v>
      </c>
    </row>
    <row r="173" spans="1:11" ht="14.4" customHeight="1" thickBot="1" x14ac:dyDescent="0.35">
      <c r="A173" s="434" t="s">
        <v>409</v>
      </c>
      <c r="B173" s="415">
        <v>0</v>
      </c>
      <c r="C173" s="415">
        <v>0</v>
      </c>
      <c r="D173" s="416">
        <v>0</v>
      </c>
      <c r="E173" s="417">
        <v>1</v>
      </c>
      <c r="F173" s="415">
        <v>0</v>
      </c>
      <c r="G173" s="416">
        <v>0</v>
      </c>
      <c r="H173" s="418">
        <v>8.9149999999999993E-2</v>
      </c>
      <c r="I173" s="415">
        <v>8.9149999999999993E-2</v>
      </c>
      <c r="J173" s="416">
        <v>8.9149999999999993E-2</v>
      </c>
      <c r="K173" s="426" t="s">
        <v>272</v>
      </c>
    </row>
    <row r="174" spans="1:11" ht="14.4" customHeight="1" thickBot="1" x14ac:dyDescent="0.35">
      <c r="A174" s="440" t="s">
        <v>410</v>
      </c>
      <c r="B174" s="420">
        <v>0</v>
      </c>
      <c r="C174" s="420">
        <v>0</v>
      </c>
      <c r="D174" s="421">
        <v>0</v>
      </c>
      <c r="E174" s="427">
        <v>1</v>
      </c>
      <c r="F174" s="420">
        <v>0</v>
      </c>
      <c r="G174" s="421">
        <v>0</v>
      </c>
      <c r="H174" s="423">
        <v>8.9149999999999993E-2</v>
      </c>
      <c r="I174" s="420">
        <v>8.9149999999999993E-2</v>
      </c>
      <c r="J174" s="421">
        <v>8.9149999999999993E-2</v>
      </c>
      <c r="K174" s="424" t="s">
        <v>272</v>
      </c>
    </row>
    <row r="175" spans="1:11" ht="14.4" customHeight="1" thickBot="1" x14ac:dyDescent="0.35">
      <c r="A175" s="436" t="s">
        <v>411</v>
      </c>
      <c r="B175" s="420">
        <v>0</v>
      </c>
      <c r="C175" s="420">
        <v>0</v>
      </c>
      <c r="D175" s="421">
        <v>0</v>
      </c>
      <c r="E175" s="427">
        <v>1</v>
      </c>
      <c r="F175" s="420">
        <v>0</v>
      </c>
      <c r="G175" s="421">
        <v>0</v>
      </c>
      <c r="H175" s="423">
        <v>8.9149999999999993E-2</v>
      </c>
      <c r="I175" s="420">
        <v>8.9149999999999993E-2</v>
      </c>
      <c r="J175" s="421">
        <v>8.9149999999999993E-2</v>
      </c>
      <c r="K175" s="424" t="s">
        <v>272</v>
      </c>
    </row>
    <row r="176" spans="1:11" ht="14.4" customHeight="1" thickBot="1" x14ac:dyDescent="0.35">
      <c r="A176" s="437" t="s">
        <v>412</v>
      </c>
      <c r="B176" s="415">
        <v>0</v>
      </c>
      <c r="C176" s="415">
        <v>0</v>
      </c>
      <c r="D176" s="416">
        <v>0</v>
      </c>
      <c r="E176" s="417">
        <v>1</v>
      </c>
      <c r="F176" s="415">
        <v>0</v>
      </c>
      <c r="G176" s="416">
        <v>0</v>
      </c>
      <c r="H176" s="418">
        <v>8.9149999999999993E-2</v>
      </c>
      <c r="I176" s="415">
        <v>8.9149999999999993E-2</v>
      </c>
      <c r="J176" s="416">
        <v>8.9149999999999993E-2</v>
      </c>
      <c r="K176" s="426" t="s">
        <v>272</v>
      </c>
    </row>
    <row r="177" spans="1:11" ht="14.4" customHeight="1" thickBot="1" x14ac:dyDescent="0.35">
      <c r="A177" s="433" t="s">
        <v>413</v>
      </c>
      <c r="B177" s="415">
        <v>3766.3125080807699</v>
      </c>
      <c r="C177" s="415">
        <v>3814.43525</v>
      </c>
      <c r="D177" s="416">
        <v>48.122741919229</v>
      </c>
      <c r="E177" s="417">
        <v>1.0127771505459999</v>
      </c>
      <c r="F177" s="415">
        <v>3652.4431301675199</v>
      </c>
      <c r="G177" s="416">
        <v>2739.3323476256401</v>
      </c>
      <c r="H177" s="418">
        <v>283.99387999999999</v>
      </c>
      <c r="I177" s="415">
        <v>2962.9664400000001</v>
      </c>
      <c r="J177" s="416">
        <v>223.63409237436099</v>
      </c>
      <c r="K177" s="419">
        <v>0.81122863091999997</v>
      </c>
    </row>
    <row r="178" spans="1:11" ht="14.4" customHeight="1" thickBot="1" x14ac:dyDescent="0.35">
      <c r="A178" s="438" t="s">
        <v>414</v>
      </c>
      <c r="B178" s="420">
        <v>3766.3125080807699</v>
      </c>
      <c r="C178" s="420">
        <v>3814.43525</v>
      </c>
      <c r="D178" s="421">
        <v>48.122741919229</v>
      </c>
      <c r="E178" s="427">
        <v>1.0127771505459999</v>
      </c>
      <c r="F178" s="420">
        <v>3652.4431301675199</v>
      </c>
      <c r="G178" s="421">
        <v>2739.3323476256401</v>
      </c>
      <c r="H178" s="423">
        <v>283.99387999999999</v>
      </c>
      <c r="I178" s="420">
        <v>2962.9664400000001</v>
      </c>
      <c r="J178" s="421">
        <v>223.63409237436099</v>
      </c>
      <c r="K178" s="428">
        <v>0.81122863091999997</v>
      </c>
    </row>
    <row r="179" spans="1:11" ht="14.4" customHeight="1" thickBot="1" x14ac:dyDescent="0.35">
      <c r="A179" s="440" t="s">
        <v>41</v>
      </c>
      <c r="B179" s="420">
        <v>3766.3125080807699</v>
      </c>
      <c r="C179" s="420">
        <v>3814.43525</v>
      </c>
      <c r="D179" s="421">
        <v>48.122741919229</v>
      </c>
      <c r="E179" s="427">
        <v>1.0127771505459999</v>
      </c>
      <c r="F179" s="420">
        <v>3652.4431301675199</v>
      </c>
      <c r="G179" s="421">
        <v>2739.3323476256401</v>
      </c>
      <c r="H179" s="423">
        <v>283.99387999999999</v>
      </c>
      <c r="I179" s="420">
        <v>2962.9664400000001</v>
      </c>
      <c r="J179" s="421">
        <v>223.63409237436099</v>
      </c>
      <c r="K179" s="428">
        <v>0.81122863091999997</v>
      </c>
    </row>
    <row r="180" spans="1:11" ht="14.4" customHeight="1" thickBot="1" x14ac:dyDescent="0.35">
      <c r="A180" s="439" t="s">
        <v>415</v>
      </c>
      <c r="B180" s="415">
        <v>0</v>
      </c>
      <c r="C180" s="415">
        <v>0</v>
      </c>
      <c r="D180" s="416">
        <v>0</v>
      </c>
      <c r="E180" s="417">
        <v>1</v>
      </c>
      <c r="F180" s="415">
        <v>26.376109984854999</v>
      </c>
      <c r="G180" s="416">
        <v>19.782082488640999</v>
      </c>
      <c r="H180" s="418">
        <v>1.17564</v>
      </c>
      <c r="I180" s="415">
        <v>12.48451</v>
      </c>
      <c r="J180" s="416">
        <v>-7.2975724886410003</v>
      </c>
      <c r="K180" s="419">
        <v>0.47332643089400001</v>
      </c>
    </row>
    <row r="181" spans="1:11" ht="14.4" customHeight="1" thickBot="1" x14ac:dyDescent="0.35">
      <c r="A181" s="437" t="s">
        <v>416</v>
      </c>
      <c r="B181" s="415">
        <v>0</v>
      </c>
      <c r="C181" s="415">
        <v>0</v>
      </c>
      <c r="D181" s="416">
        <v>0</v>
      </c>
      <c r="E181" s="417">
        <v>1</v>
      </c>
      <c r="F181" s="415">
        <v>26.376109984854999</v>
      </c>
      <c r="G181" s="416">
        <v>19.782082488640999</v>
      </c>
      <c r="H181" s="418">
        <v>1.17564</v>
      </c>
      <c r="I181" s="415">
        <v>12.48451</v>
      </c>
      <c r="J181" s="416">
        <v>-7.2975724886410003</v>
      </c>
      <c r="K181" s="419">
        <v>0.47332643089400001</v>
      </c>
    </row>
    <row r="182" spans="1:11" ht="14.4" customHeight="1" thickBot="1" x14ac:dyDescent="0.35">
      <c r="A182" s="436" t="s">
        <v>417</v>
      </c>
      <c r="B182" s="420">
        <v>50.835875060672997</v>
      </c>
      <c r="C182" s="420">
        <v>47.015999999999998</v>
      </c>
      <c r="D182" s="421">
        <v>-3.8198750606730001</v>
      </c>
      <c r="E182" s="427">
        <v>0.92485867399499999</v>
      </c>
      <c r="F182" s="420">
        <v>50.788534803095999</v>
      </c>
      <c r="G182" s="421">
        <v>38.091401102322003</v>
      </c>
      <c r="H182" s="423">
        <v>4.5250000000000004</v>
      </c>
      <c r="I182" s="420">
        <v>41.225999999999999</v>
      </c>
      <c r="J182" s="421">
        <v>3.1345988976769998</v>
      </c>
      <c r="K182" s="428">
        <v>0.81171863216399998</v>
      </c>
    </row>
    <row r="183" spans="1:11" ht="14.4" customHeight="1" thickBot="1" x14ac:dyDescent="0.35">
      <c r="A183" s="437" t="s">
        <v>418</v>
      </c>
      <c r="B183" s="415">
        <v>50.835875060672997</v>
      </c>
      <c r="C183" s="415">
        <v>47.015999999999998</v>
      </c>
      <c r="D183" s="416">
        <v>-3.8198750606730001</v>
      </c>
      <c r="E183" s="417">
        <v>0.92485867399499999</v>
      </c>
      <c r="F183" s="415">
        <v>50.788534803095999</v>
      </c>
      <c r="G183" s="416">
        <v>38.091401102322003</v>
      </c>
      <c r="H183" s="418">
        <v>4.5250000000000004</v>
      </c>
      <c r="I183" s="415">
        <v>41.225999999999999</v>
      </c>
      <c r="J183" s="416">
        <v>3.1345988976769998</v>
      </c>
      <c r="K183" s="419">
        <v>0.81171863216399998</v>
      </c>
    </row>
    <row r="184" spans="1:11" ht="14.4" customHeight="1" thickBot="1" x14ac:dyDescent="0.35">
      <c r="A184" s="436" t="s">
        <v>419</v>
      </c>
      <c r="B184" s="420">
        <v>89.918518263607993</v>
      </c>
      <c r="C184" s="420">
        <v>85.131159999999994</v>
      </c>
      <c r="D184" s="421">
        <v>-4.7873582636069996</v>
      </c>
      <c r="E184" s="427">
        <v>0.94675892845999998</v>
      </c>
      <c r="F184" s="420">
        <v>95.575343260140997</v>
      </c>
      <c r="G184" s="421">
        <v>71.681507445106007</v>
      </c>
      <c r="H184" s="423">
        <v>7.5105199999999996</v>
      </c>
      <c r="I184" s="420">
        <v>72.108599999999996</v>
      </c>
      <c r="J184" s="421">
        <v>0.42709255489300002</v>
      </c>
      <c r="K184" s="428">
        <v>0.75446864787800005</v>
      </c>
    </row>
    <row r="185" spans="1:11" ht="14.4" customHeight="1" thickBot="1" x14ac:dyDescent="0.35">
      <c r="A185" s="437" t="s">
        <v>420</v>
      </c>
      <c r="B185" s="415">
        <v>41.876389848820999</v>
      </c>
      <c r="C185" s="415">
        <v>44.4</v>
      </c>
      <c r="D185" s="416">
        <v>2.523610151178</v>
      </c>
      <c r="E185" s="417">
        <v>1.060263316878</v>
      </c>
      <c r="F185" s="415">
        <v>51.856464718204002</v>
      </c>
      <c r="G185" s="416">
        <v>38.892348538653003</v>
      </c>
      <c r="H185" s="418">
        <v>4.07</v>
      </c>
      <c r="I185" s="415">
        <v>45.51</v>
      </c>
      <c r="J185" s="416">
        <v>6.617651461346</v>
      </c>
      <c r="K185" s="419">
        <v>0.87761478240500002</v>
      </c>
    </row>
    <row r="186" spans="1:11" ht="14.4" customHeight="1" thickBot="1" x14ac:dyDescent="0.35">
      <c r="A186" s="437" t="s">
        <v>421</v>
      </c>
      <c r="B186" s="415">
        <v>0</v>
      </c>
      <c r="C186" s="415">
        <v>0.1431</v>
      </c>
      <c r="D186" s="416">
        <v>0.1431</v>
      </c>
      <c r="E186" s="425" t="s">
        <v>272</v>
      </c>
      <c r="F186" s="415">
        <v>0.26417766293</v>
      </c>
      <c r="G186" s="416">
        <v>0.19813324719700001</v>
      </c>
      <c r="H186" s="418">
        <v>0</v>
      </c>
      <c r="I186" s="415">
        <v>5.3600000000000002E-2</v>
      </c>
      <c r="J186" s="416">
        <v>-0.144533247197</v>
      </c>
      <c r="K186" s="419">
        <v>0.20289376249800001</v>
      </c>
    </row>
    <row r="187" spans="1:11" ht="14.4" customHeight="1" thickBot="1" x14ac:dyDescent="0.35">
      <c r="A187" s="437" t="s">
        <v>422</v>
      </c>
      <c r="B187" s="415">
        <v>48.042128414785999</v>
      </c>
      <c r="C187" s="415">
        <v>40.588059999999999</v>
      </c>
      <c r="D187" s="416">
        <v>-7.4540684147859997</v>
      </c>
      <c r="E187" s="417">
        <v>0.84484308541800002</v>
      </c>
      <c r="F187" s="415">
        <v>43.454700879007</v>
      </c>
      <c r="G187" s="416">
        <v>32.591025659255003</v>
      </c>
      <c r="H187" s="418">
        <v>3.4405199999999998</v>
      </c>
      <c r="I187" s="415">
        <v>26.545000000000002</v>
      </c>
      <c r="J187" s="416">
        <v>-6.0460256592550001</v>
      </c>
      <c r="K187" s="419">
        <v>0.61086601594400003</v>
      </c>
    </row>
    <row r="188" spans="1:11" ht="14.4" customHeight="1" thickBot="1" x14ac:dyDescent="0.35">
      <c r="A188" s="436" t="s">
        <v>423</v>
      </c>
      <c r="B188" s="420">
        <v>174.76401946244701</v>
      </c>
      <c r="C188" s="420">
        <v>160.78190000000001</v>
      </c>
      <c r="D188" s="421">
        <v>-13.982119462446001</v>
      </c>
      <c r="E188" s="427">
        <v>0.91999428998300004</v>
      </c>
      <c r="F188" s="420">
        <v>157.328813058919</v>
      </c>
      <c r="G188" s="421">
        <v>117.996609794189</v>
      </c>
      <c r="H188" s="423">
        <v>12.550700000000001</v>
      </c>
      <c r="I188" s="420">
        <v>119.0663</v>
      </c>
      <c r="J188" s="421">
        <v>1.06969020581</v>
      </c>
      <c r="K188" s="428">
        <v>0.75679907376699995</v>
      </c>
    </row>
    <row r="189" spans="1:11" ht="14.4" customHeight="1" thickBot="1" x14ac:dyDescent="0.35">
      <c r="A189" s="437" t="s">
        <v>424</v>
      </c>
      <c r="B189" s="415">
        <v>174.76401946244701</v>
      </c>
      <c r="C189" s="415">
        <v>160.78190000000001</v>
      </c>
      <c r="D189" s="416">
        <v>-13.982119462446001</v>
      </c>
      <c r="E189" s="417">
        <v>0.91999428998300004</v>
      </c>
      <c r="F189" s="415">
        <v>157.328813058919</v>
      </c>
      <c r="G189" s="416">
        <v>117.996609794189</v>
      </c>
      <c r="H189" s="418">
        <v>12.550700000000001</v>
      </c>
      <c r="I189" s="415">
        <v>119.0663</v>
      </c>
      <c r="J189" s="416">
        <v>1.06969020581</v>
      </c>
      <c r="K189" s="419">
        <v>0.75679907376699995</v>
      </c>
    </row>
    <row r="190" spans="1:11" ht="14.4" customHeight="1" thickBot="1" x14ac:dyDescent="0.35">
      <c r="A190" s="436" t="s">
        <v>425</v>
      </c>
      <c r="B190" s="420">
        <v>0</v>
      </c>
      <c r="C190" s="420">
        <v>5.726</v>
      </c>
      <c r="D190" s="421">
        <v>5.726</v>
      </c>
      <c r="E190" s="422" t="s">
        <v>272</v>
      </c>
      <c r="F190" s="420">
        <v>0</v>
      </c>
      <c r="G190" s="421">
        <v>0</v>
      </c>
      <c r="H190" s="423">
        <v>0.58399999999999996</v>
      </c>
      <c r="I190" s="420">
        <v>4.4340000000000002</v>
      </c>
      <c r="J190" s="421">
        <v>4.4340000000000002</v>
      </c>
      <c r="K190" s="424" t="s">
        <v>272</v>
      </c>
    </row>
    <row r="191" spans="1:11" ht="14.4" customHeight="1" thickBot="1" x14ac:dyDescent="0.35">
      <c r="A191" s="437" t="s">
        <v>426</v>
      </c>
      <c r="B191" s="415">
        <v>0</v>
      </c>
      <c r="C191" s="415">
        <v>5.726</v>
      </c>
      <c r="D191" s="416">
        <v>5.726</v>
      </c>
      <c r="E191" s="425" t="s">
        <v>272</v>
      </c>
      <c r="F191" s="415">
        <v>0</v>
      </c>
      <c r="G191" s="416">
        <v>0</v>
      </c>
      <c r="H191" s="418">
        <v>0.58399999999999996</v>
      </c>
      <c r="I191" s="415">
        <v>4.4340000000000002</v>
      </c>
      <c r="J191" s="416">
        <v>4.4340000000000002</v>
      </c>
      <c r="K191" s="426" t="s">
        <v>272</v>
      </c>
    </row>
    <row r="192" spans="1:11" ht="14.4" customHeight="1" thickBot="1" x14ac:dyDescent="0.35">
      <c r="A192" s="436" t="s">
        <v>427</v>
      </c>
      <c r="B192" s="420">
        <v>470.75036372250798</v>
      </c>
      <c r="C192" s="420">
        <v>450.40825999999998</v>
      </c>
      <c r="D192" s="421">
        <v>-20.342103722508</v>
      </c>
      <c r="E192" s="427">
        <v>0.95678791714199996</v>
      </c>
      <c r="F192" s="420">
        <v>512.92717678424299</v>
      </c>
      <c r="G192" s="421">
        <v>384.69538258818199</v>
      </c>
      <c r="H192" s="423">
        <v>41.70326</v>
      </c>
      <c r="I192" s="420">
        <v>400.01127000000002</v>
      </c>
      <c r="J192" s="421">
        <v>15.315887411817</v>
      </c>
      <c r="K192" s="428">
        <v>0.77985976977799998</v>
      </c>
    </row>
    <row r="193" spans="1:11" ht="14.4" customHeight="1" thickBot="1" x14ac:dyDescent="0.35">
      <c r="A193" s="437" t="s">
        <v>428</v>
      </c>
      <c r="B193" s="415">
        <v>470.75036372250798</v>
      </c>
      <c r="C193" s="415">
        <v>450.40825999999998</v>
      </c>
      <c r="D193" s="416">
        <v>-20.342103722508</v>
      </c>
      <c r="E193" s="417">
        <v>0.95678791714199996</v>
      </c>
      <c r="F193" s="415">
        <v>512.92717678424299</v>
      </c>
      <c r="G193" s="416">
        <v>384.69538258818199</v>
      </c>
      <c r="H193" s="418">
        <v>41.70326</v>
      </c>
      <c r="I193" s="415">
        <v>400.01127000000002</v>
      </c>
      <c r="J193" s="416">
        <v>15.315887411817</v>
      </c>
      <c r="K193" s="419">
        <v>0.77985976977799998</v>
      </c>
    </row>
    <row r="194" spans="1:11" ht="14.4" customHeight="1" thickBot="1" x14ac:dyDescent="0.35">
      <c r="A194" s="436" t="s">
        <v>429</v>
      </c>
      <c r="B194" s="420">
        <v>2980.0437315715299</v>
      </c>
      <c r="C194" s="420">
        <v>3065.3719299999998</v>
      </c>
      <c r="D194" s="421">
        <v>85.328198428465001</v>
      </c>
      <c r="E194" s="427">
        <v>1.0286332034400001</v>
      </c>
      <c r="F194" s="420">
        <v>2809.4471522762601</v>
      </c>
      <c r="G194" s="421">
        <v>2107.0853642072002</v>
      </c>
      <c r="H194" s="423">
        <v>215.94476</v>
      </c>
      <c r="I194" s="420">
        <v>2313.6357600000001</v>
      </c>
      <c r="J194" s="421">
        <v>206.55039579280199</v>
      </c>
      <c r="K194" s="428">
        <v>0.82351994346099999</v>
      </c>
    </row>
    <row r="195" spans="1:11" ht="14.4" customHeight="1" thickBot="1" x14ac:dyDescent="0.35">
      <c r="A195" s="437" t="s">
        <v>430</v>
      </c>
      <c r="B195" s="415">
        <v>2980.0437315715299</v>
      </c>
      <c r="C195" s="415">
        <v>3065.3719299999998</v>
      </c>
      <c r="D195" s="416">
        <v>85.328198428465001</v>
      </c>
      <c r="E195" s="417">
        <v>1.0286332034400001</v>
      </c>
      <c r="F195" s="415">
        <v>2809.4471522762601</v>
      </c>
      <c r="G195" s="416">
        <v>2107.0853642072002</v>
      </c>
      <c r="H195" s="418">
        <v>215.94476</v>
      </c>
      <c r="I195" s="415">
        <v>2313.6357600000001</v>
      </c>
      <c r="J195" s="416">
        <v>206.55039579280199</v>
      </c>
      <c r="K195" s="419">
        <v>0.82351994346099999</v>
      </c>
    </row>
    <row r="196" spans="1:11" ht="14.4" customHeight="1" thickBot="1" x14ac:dyDescent="0.35">
      <c r="A196" s="441"/>
      <c r="B196" s="415">
        <v>-12690.1004963042</v>
      </c>
      <c r="C196" s="415">
        <v>-15734.14285</v>
      </c>
      <c r="D196" s="416">
        <v>-3044.0423536958201</v>
      </c>
      <c r="E196" s="417">
        <v>1.239875354382</v>
      </c>
      <c r="F196" s="415">
        <v>-14263.449945340401</v>
      </c>
      <c r="G196" s="416">
        <v>-10697.587459005301</v>
      </c>
      <c r="H196" s="418">
        <v>-1529.1028200000001</v>
      </c>
      <c r="I196" s="415">
        <v>-11989.03541</v>
      </c>
      <c r="J196" s="416">
        <v>-1291.44795099473</v>
      </c>
      <c r="K196" s="419">
        <v>0.84054246735100002</v>
      </c>
    </row>
    <row r="197" spans="1:11" ht="14.4" customHeight="1" thickBot="1" x14ac:dyDescent="0.35">
      <c r="A197" s="442" t="s">
        <v>53</v>
      </c>
      <c r="B197" s="429">
        <v>-12690.1004963042</v>
      </c>
      <c r="C197" s="429">
        <v>-15734.14285</v>
      </c>
      <c r="D197" s="430">
        <v>-3044.0423536958201</v>
      </c>
      <c r="E197" s="431">
        <v>-1.0944367787110001</v>
      </c>
      <c r="F197" s="429">
        <v>-14263.449945340401</v>
      </c>
      <c r="G197" s="430">
        <v>-10697.587459005301</v>
      </c>
      <c r="H197" s="429">
        <v>-1529.1028200000001</v>
      </c>
      <c r="I197" s="429">
        <v>-11989.03541</v>
      </c>
      <c r="J197" s="430">
        <v>-1291.44795099473</v>
      </c>
      <c r="K197" s="432">
        <v>0.84054246735100002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" customHeight="1" thickBot="1" x14ac:dyDescent="0.35">
      <c r="A2" s="207" t="s">
        <v>243</v>
      </c>
      <c r="B2" s="188"/>
      <c r="C2" s="188"/>
      <c r="D2" s="188"/>
      <c r="E2" s="188"/>
      <c r="F2" s="188"/>
    </row>
    <row r="3" spans="1:10" ht="14.4" customHeight="1" thickBot="1" x14ac:dyDescent="0.35">
      <c r="A3" s="207"/>
      <c r="B3" s="246"/>
      <c r="C3" s="245">
        <v>2015</v>
      </c>
      <c r="D3" s="214">
        <v>2016</v>
      </c>
      <c r="E3" s="7"/>
      <c r="F3" s="313">
        <v>2017</v>
      </c>
      <c r="G3" s="331"/>
      <c r="H3" s="331"/>
      <c r="I3" s="314"/>
    </row>
    <row r="4" spans="1:10" ht="14.4" customHeight="1" thickBot="1" x14ac:dyDescent="0.3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" customHeight="1" x14ac:dyDescent="0.3">
      <c r="A5" s="443" t="s">
        <v>431</v>
      </c>
      <c r="B5" s="444" t="s">
        <v>432</v>
      </c>
      <c r="C5" s="445" t="s">
        <v>433</v>
      </c>
      <c r="D5" s="445" t="s">
        <v>433</v>
      </c>
      <c r="E5" s="445"/>
      <c r="F5" s="445" t="s">
        <v>433</v>
      </c>
      <c r="G5" s="445" t="s">
        <v>433</v>
      </c>
      <c r="H5" s="445" t="s">
        <v>433</v>
      </c>
      <c r="I5" s="446" t="s">
        <v>433</v>
      </c>
      <c r="J5" s="447" t="s">
        <v>55</v>
      </c>
    </row>
    <row r="6" spans="1:10" ht="14.4" customHeight="1" x14ac:dyDescent="0.3">
      <c r="A6" s="443" t="s">
        <v>431</v>
      </c>
      <c r="B6" s="444" t="s">
        <v>434</v>
      </c>
      <c r="C6" s="445">
        <v>195.77706000000001</v>
      </c>
      <c r="D6" s="445">
        <v>192.94497000000004</v>
      </c>
      <c r="E6" s="445"/>
      <c r="F6" s="445">
        <v>181.51415</v>
      </c>
      <c r="G6" s="445">
        <v>201</v>
      </c>
      <c r="H6" s="445">
        <v>-19.485849999999999</v>
      </c>
      <c r="I6" s="446">
        <v>0.90305547263681596</v>
      </c>
      <c r="J6" s="447" t="s">
        <v>1</v>
      </c>
    </row>
    <row r="7" spans="1:10" ht="14.4" customHeight="1" x14ac:dyDescent="0.3">
      <c r="A7" s="443" t="s">
        <v>431</v>
      </c>
      <c r="B7" s="444" t="s">
        <v>435</v>
      </c>
      <c r="C7" s="445">
        <v>1.4510900000000002</v>
      </c>
      <c r="D7" s="445">
        <v>1.0426699999999998</v>
      </c>
      <c r="E7" s="445"/>
      <c r="F7" s="445">
        <v>1.1818900000000001</v>
      </c>
      <c r="G7" s="445">
        <v>1.5</v>
      </c>
      <c r="H7" s="445">
        <v>-0.31810999999999989</v>
      </c>
      <c r="I7" s="446">
        <v>0.78792666666666678</v>
      </c>
      <c r="J7" s="447" t="s">
        <v>1</v>
      </c>
    </row>
    <row r="8" spans="1:10" ht="14.4" customHeight="1" x14ac:dyDescent="0.3">
      <c r="A8" s="443" t="s">
        <v>431</v>
      </c>
      <c r="B8" s="444" t="s">
        <v>436</v>
      </c>
      <c r="C8" s="445">
        <v>0.10105</v>
      </c>
      <c r="D8" s="445">
        <v>0</v>
      </c>
      <c r="E8" s="445"/>
      <c r="F8" s="445">
        <v>0</v>
      </c>
      <c r="G8" s="445">
        <v>0</v>
      </c>
      <c r="H8" s="445">
        <v>0</v>
      </c>
      <c r="I8" s="446" t="s">
        <v>433</v>
      </c>
      <c r="J8" s="447" t="s">
        <v>1</v>
      </c>
    </row>
    <row r="9" spans="1:10" ht="14.4" customHeight="1" x14ac:dyDescent="0.3">
      <c r="A9" s="443" t="s">
        <v>431</v>
      </c>
      <c r="B9" s="444" t="s">
        <v>437</v>
      </c>
      <c r="C9" s="445">
        <v>38.567099999999996</v>
      </c>
      <c r="D9" s="445">
        <v>32.015999999999998</v>
      </c>
      <c r="E9" s="445"/>
      <c r="F9" s="445">
        <v>68.724000000000004</v>
      </c>
      <c r="G9" s="445">
        <v>33.75</v>
      </c>
      <c r="H9" s="445">
        <v>34.974000000000004</v>
      </c>
      <c r="I9" s="446">
        <v>2.0362666666666667</v>
      </c>
      <c r="J9" s="447" t="s">
        <v>1</v>
      </c>
    </row>
    <row r="10" spans="1:10" ht="14.4" customHeight="1" x14ac:dyDescent="0.3">
      <c r="A10" s="443" t="s">
        <v>431</v>
      </c>
      <c r="B10" s="444" t="s">
        <v>438</v>
      </c>
      <c r="C10" s="445">
        <v>235.8963</v>
      </c>
      <c r="D10" s="445">
        <v>226.00364000000002</v>
      </c>
      <c r="E10" s="445"/>
      <c r="F10" s="445">
        <v>251.42004000000003</v>
      </c>
      <c r="G10" s="445">
        <v>236.25</v>
      </c>
      <c r="H10" s="445">
        <v>15.170040000000029</v>
      </c>
      <c r="I10" s="446">
        <v>1.0642118095238096</v>
      </c>
      <c r="J10" s="447" t="s">
        <v>439</v>
      </c>
    </row>
    <row r="12" spans="1:10" ht="14.4" customHeight="1" x14ac:dyDescent="0.3">
      <c r="A12" s="443" t="s">
        <v>431</v>
      </c>
      <c r="B12" s="444" t="s">
        <v>432</v>
      </c>
      <c r="C12" s="445" t="s">
        <v>433</v>
      </c>
      <c r="D12" s="445" t="s">
        <v>433</v>
      </c>
      <c r="E12" s="445"/>
      <c r="F12" s="445" t="s">
        <v>433</v>
      </c>
      <c r="G12" s="445" t="s">
        <v>433</v>
      </c>
      <c r="H12" s="445" t="s">
        <v>433</v>
      </c>
      <c r="I12" s="446" t="s">
        <v>433</v>
      </c>
      <c r="J12" s="447" t="s">
        <v>55</v>
      </c>
    </row>
    <row r="13" spans="1:10" ht="14.4" customHeight="1" x14ac:dyDescent="0.3">
      <c r="A13" s="443" t="s">
        <v>440</v>
      </c>
      <c r="B13" s="444" t="s">
        <v>441</v>
      </c>
      <c r="C13" s="445" t="s">
        <v>433</v>
      </c>
      <c r="D13" s="445" t="s">
        <v>433</v>
      </c>
      <c r="E13" s="445"/>
      <c r="F13" s="445" t="s">
        <v>433</v>
      </c>
      <c r="G13" s="445" t="s">
        <v>433</v>
      </c>
      <c r="H13" s="445" t="s">
        <v>433</v>
      </c>
      <c r="I13" s="446" t="s">
        <v>433</v>
      </c>
      <c r="J13" s="447" t="s">
        <v>0</v>
      </c>
    </row>
    <row r="14" spans="1:10" ht="14.4" customHeight="1" x14ac:dyDescent="0.3">
      <c r="A14" s="443" t="s">
        <v>440</v>
      </c>
      <c r="B14" s="444" t="s">
        <v>434</v>
      </c>
      <c r="C14" s="445">
        <v>195.77706000000001</v>
      </c>
      <c r="D14" s="445">
        <v>192.94497000000004</v>
      </c>
      <c r="E14" s="445"/>
      <c r="F14" s="445">
        <v>181.51415</v>
      </c>
      <c r="G14" s="445">
        <v>201</v>
      </c>
      <c r="H14" s="445">
        <v>-19.485849999999999</v>
      </c>
      <c r="I14" s="446">
        <v>0.90305547263681596</v>
      </c>
      <c r="J14" s="447" t="s">
        <v>1</v>
      </c>
    </row>
    <row r="15" spans="1:10" ht="14.4" customHeight="1" x14ac:dyDescent="0.3">
      <c r="A15" s="443" t="s">
        <v>440</v>
      </c>
      <c r="B15" s="444" t="s">
        <v>435</v>
      </c>
      <c r="C15" s="445">
        <v>1.4510900000000002</v>
      </c>
      <c r="D15" s="445">
        <v>1.0426699999999998</v>
      </c>
      <c r="E15" s="445"/>
      <c r="F15" s="445">
        <v>1.1818900000000001</v>
      </c>
      <c r="G15" s="445">
        <v>2</v>
      </c>
      <c r="H15" s="445">
        <v>-0.81810999999999989</v>
      </c>
      <c r="I15" s="446">
        <v>0.59094500000000005</v>
      </c>
      <c r="J15" s="447" t="s">
        <v>1</v>
      </c>
    </row>
    <row r="16" spans="1:10" ht="14.4" customHeight="1" x14ac:dyDescent="0.3">
      <c r="A16" s="443" t="s">
        <v>440</v>
      </c>
      <c r="B16" s="444" t="s">
        <v>436</v>
      </c>
      <c r="C16" s="445">
        <v>0.10105</v>
      </c>
      <c r="D16" s="445">
        <v>0</v>
      </c>
      <c r="E16" s="445"/>
      <c r="F16" s="445">
        <v>0</v>
      </c>
      <c r="G16" s="445">
        <v>0</v>
      </c>
      <c r="H16" s="445">
        <v>0</v>
      </c>
      <c r="I16" s="446" t="s">
        <v>433</v>
      </c>
      <c r="J16" s="447" t="s">
        <v>1</v>
      </c>
    </row>
    <row r="17" spans="1:10" ht="14.4" customHeight="1" x14ac:dyDescent="0.3">
      <c r="A17" s="443" t="s">
        <v>440</v>
      </c>
      <c r="B17" s="444" t="s">
        <v>437</v>
      </c>
      <c r="C17" s="445">
        <v>38.567099999999996</v>
      </c>
      <c r="D17" s="445">
        <v>32.015999999999998</v>
      </c>
      <c r="E17" s="445"/>
      <c r="F17" s="445">
        <v>68.724000000000004</v>
      </c>
      <c r="G17" s="445">
        <v>34</v>
      </c>
      <c r="H17" s="445">
        <v>34.724000000000004</v>
      </c>
      <c r="I17" s="446">
        <v>2.0212941176470589</v>
      </c>
      <c r="J17" s="447" t="s">
        <v>1</v>
      </c>
    </row>
    <row r="18" spans="1:10" ht="14.4" customHeight="1" x14ac:dyDescent="0.3">
      <c r="A18" s="443" t="s">
        <v>440</v>
      </c>
      <c r="B18" s="444" t="s">
        <v>442</v>
      </c>
      <c r="C18" s="445">
        <v>235.8963</v>
      </c>
      <c r="D18" s="445">
        <v>226.00364000000002</v>
      </c>
      <c r="E18" s="445"/>
      <c r="F18" s="445">
        <v>251.42004000000003</v>
      </c>
      <c r="G18" s="445">
        <v>236</v>
      </c>
      <c r="H18" s="445">
        <v>15.420040000000029</v>
      </c>
      <c r="I18" s="446">
        <v>1.065339152542373</v>
      </c>
      <c r="J18" s="447" t="s">
        <v>443</v>
      </c>
    </row>
    <row r="19" spans="1:10" ht="14.4" customHeight="1" x14ac:dyDescent="0.3">
      <c r="A19" s="443" t="s">
        <v>433</v>
      </c>
      <c r="B19" s="444" t="s">
        <v>433</v>
      </c>
      <c r="C19" s="445" t="s">
        <v>433</v>
      </c>
      <c r="D19" s="445" t="s">
        <v>433</v>
      </c>
      <c r="E19" s="445"/>
      <c r="F19" s="445" t="s">
        <v>433</v>
      </c>
      <c r="G19" s="445" t="s">
        <v>433</v>
      </c>
      <c r="H19" s="445" t="s">
        <v>433</v>
      </c>
      <c r="I19" s="446" t="s">
        <v>433</v>
      </c>
      <c r="J19" s="447" t="s">
        <v>444</v>
      </c>
    </row>
    <row r="20" spans="1:10" ht="14.4" customHeight="1" x14ac:dyDescent="0.3">
      <c r="A20" s="443" t="s">
        <v>431</v>
      </c>
      <c r="B20" s="444" t="s">
        <v>438</v>
      </c>
      <c r="C20" s="445">
        <v>235.8963</v>
      </c>
      <c r="D20" s="445">
        <v>226.00364000000002</v>
      </c>
      <c r="E20" s="445"/>
      <c r="F20" s="445">
        <v>251.42004000000003</v>
      </c>
      <c r="G20" s="445">
        <v>236</v>
      </c>
      <c r="H20" s="445">
        <v>15.420040000000029</v>
      </c>
      <c r="I20" s="446">
        <v>1.065339152542373</v>
      </c>
      <c r="J20" s="447" t="s">
        <v>439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250" bestFit="1" customWidth="1"/>
    <col min="6" max="6" width="18.77734375" style="195" customWidth="1"/>
    <col min="7" max="7" width="5" style="191" customWidth="1"/>
    <col min="8" max="8" width="12.44140625" style="191" hidden="1" customWidth="1" outlineLevel="1"/>
    <col min="9" max="9" width="8.5546875" style="191" hidden="1" customWidth="1" outlineLevel="1"/>
    <col min="10" max="10" width="25.77734375" style="191" customWidth="1" collapsed="1"/>
    <col min="11" max="11" width="8.77734375" style="191" customWidth="1"/>
    <col min="12" max="13" width="7.77734375" style="189" customWidth="1"/>
    <col min="14" max="14" width="12.6640625" style="189" customWidth="1"/>
    <col min="15" max="16384" width="8.88671875" style="114"/>
  </cols>
  <sheetData>
    <row r="1" spans="1:14" ht="18.600000000000001" customHeight="1" thickBot="1" x14ac:dyDescent="0.4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" customHeight="1" thickBot="1" x14ac:dyDescent="0.35">
      <c r="A2" s="207" t="s">
        <v>243</v>
      </c>
      <c r="B2" s="62"/>
      <c r="C2" s="193"/>
      <c r="D2" s="193"/>
      <c r="E2" s="249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122.20471357792411</v>
      </c>
      <c r="M3" s="84">
        <f>SUBTOTAL(9,M5:M1048576)</f>
        <v>1495</v>
      </c>
      <c r="N3" s="85">
        <f>SUBTOTAL(9,N5:N1048576)</f>
        <v>182696.04679899654</v>
      </c>
    </row>
    <row r="4" spans="1:14" s="190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50" t="s">
        <v>7</v>
      </c>
      <c r="F4" s="449" t="s">
        <v>1</v>
      </c>
      <c r="G4" s="449" t="s">
        <v>8</v>
      </c>
      <c r="H4" s="449" t="s">
        <v>9</v>
      </c>
      <c r="I4" s="449" t="s">
        <v>10</v>
      </c>
      <c r="J4" s="451" t="s">
        <v>11</v>
      </c>
      <c r="K4" s="451" t="s">
        <v>12</v>
      </c>
      <c r="L4" s="452" t="s">
        <v>121</v>
      </c>
      <c r="M4" s="452" t="s">
        <v>13</v>
      </c>
      <c r="N4" s="453" t="s">
        <v>132</v>
      </c>
    </row>
    <row r="5" spans="1:14" ht="14.4" customHeight="1" x14ac:dyDescent="0.3">
      <c r="A5" s="456" t="s">
        <v>431</v>
      </c>
      <c r="B5" s="457" t="s">
        <v>432</v>
      </c>
      <c r="C5" s="458" t="s">
        <v>440</v>
      </c>
      <c r="D5" s="459" t="s">
        <v>441</v>
      </c>
      <c r="E5" s="460">
        <v>50113001</v>
      </c>
      <c r="F5" s="459" t="s">
        <v>445</v>
      </c>
      <c r="G5" s="458" t="s">
        <v>446</v>
      </c>
      <c r="H5" s="458">
        <v>196886</v>
      </c>
      <c r="I5" s="458">
        <v>96886</v>
      </c>
      <c r="J5" s="458" t="s">
        <v>447</v>
      </c>
      <c r="K5" s="458" t="s">
        <v>448</v>
      </c>
      <c r="L5" s="461">
        <v>50.16</v>
      </c>
      <c r="M5" s="461">
        <v>20</v>
      </c>
      <c r="N5" s="462">
        <v>1003.1999999999999</v>
      </c>
    </row>
    <row r="6" spans="1:14" ht="14.4" customHeight="1" x14ac:dyDescent="0.3">
      <c r="A6" s="463" t="s">
        <v>431</v>
      </c>
      <c r="B6" s="464" t="s">
        <v>432</v>
      </c>
      <c r="C6" s="465" t="s">
        <v>440</v>
      </c>
      <c r="D6" s="466" t="s">
        <v>441</v>
      </c>
      <c r="E6" s="467">
        <v>50113001</v>
      </c>
      <c r="F6" s="466" t="s">
        <v>445</v>
      </c>
      <c r="G6" s="465" t="s">
        <v>446</v>
      </c>
      <c r="H6" s="465">
        <v>100362</v>
      </c>
      <c r="I6" s="465">
        <v>362</v>
      </c>
      <c r="J6" s="465" t="s">
        <v>449</v>
      </c>
      <c r="K6" s="465" t="s">
        <v>450</v>
      </c>
      <c r="L6" s="468">
        <v>86.808750000000003</v>
      </c>
      <c r="M6" s="468">
        <v>8</v>
      </c>
      <c r="N6" s="469">
        <v>694.47</v>
      </c>
    </row>
    <row r="7" spans="1:14" ht="14.4" customHeight="1" x14ac:dyDescent="0.3">
      <c r="A7" s="463" t="s">
        <v>431</v>
      </c>
      <c r="B7" s="464" t="s">
        <v>432</v>
      </c>
      <c r="C7" s="465" t="s">
        <v>440</v>
      </c>
      <c r="D7" s="466" t="s">
        <v>441</v>
      </c>
      <c r="E7" s="467">
        <v>50113001</v>
      </c>
      <c r="F7" s="466" t="s">
        <v>445</v>
      </c>
      <c r="G7" s="465" t="s">
        <v>446</v>
      </c>
      <c r="H7" s="465">
        <v>156926</v>
      </c>
      <c r="I7" s="465">
        <v>56926</v>
      </c>
      <c r="J7" s="465" t="s">
        <v>451</v>
      </c>
      <c r="K7" s="465" t="s">
        <v>452</v>
      </c>
      <c r="L7" s="468">
        <v>48.399996696029241</v>
      </c>
      <c r="M7" s="468">
        <v>18</v>
      </c>
      <c r="N7" s="469">
        <v>871.19994052852633</v>
      </c>
    </row>
    <row r="8" spans="1:14" ht="14.4" customHeight="1" x14ac:dyDescent="0.3">
      <c r="A8" s="463" t="s">
        <v>431</v>
      </c>
      <c r="B8" s="464" t="s">
        <v>432</v>
      </c>
      <c r="C8" s="465" t="s">
        <v>440</v>
      </c>
      <c r="D8" s="466" t="s">
        <v>441</v>
      </c>
      <c r="E8" s="467">
        <v>50113001</v>
      </c>
      <c r="F8" s="466" t="s">
        <v>445</v>
      </c>
      <c r="G8" s="465" t="s">
        <v>446</v>
      </c>
      <c r="H8" s="465">
        <v>169755</v>
      </c>
      <c r="I8" s="465">
        <v>69755</v>
      </c>
      <c r="J8" s="465" t="s">
        <v>453</v>
      </c>
      <c r="K8" s="465" t="s">
        <v>454</v>
      </c>
      <c r="L8" s="468">
        <v>36.93</v>
      </c>
      <c r="M8" s="468">
        <v>3</v>
      </c>
      <c r="N8" s="469">
        <v>110.78999999999999</v>
      </c>
    </row>
    <row r="9" spans="1:14" ht="14.4" customHeight="1" x14ac:dyDescent="0.3">
      <c r="A9" s="463" t="s">
        <v>431</v>
      </c>
      <c r="B9" s="464" t="s">
        <v>432</v>
      </c>
      <c r="C9" s="465" t="s">
        <v>440</v>
      </c>
      <c r="D9" s="466" t="s">
        <v>441</v>
      </c>
      <c r="E9" s="467">
        <v>50113001</v>
      </c>
      <c r="F9" s="466" t="s">
        <v>445</v>
      </c>
      <c r="G9" s="465" t="s">
        <v>446</v>
      </c>
      <c r="H9" s="465">
        <v>841498</v>
      </c>
      <c r="I9" s="465">
        <v>0</v>
      </c>
      <c r="J9" s="465" t="s">
        <v>455</v>
      </c>
      <c r="K9" s="465" t="s">
        <v>433</v>
      </c>
      <c r="L9" s="468">
        <v>44.210000000000008</v>
      </c>
      <c r="M9" s="468">
        <v>1</v>
      </c>
      <c r="N9" s="469">
        <v>44.210000000000008</v>
      </c>
    </row>
    <row r="10" spans="1:14" ht="14.4" customHeight="1" x14ac:dyDescent="0.3">
      <c r="A10" s="463" t="s">
        <v>431</v>
      </c>
      <c r="B10" s="464" t="s">
        <v>432</v>
      </c>
      <c r="C10" s="465" t="s">
        <v>440</v>
      </c>
      <c r="D10" s="466" t="s">
        <v>441</v>
      </c>
      <c r="E10" s="467">
        <v>50113001</v>
      </c>
      <c r="F10" s="466" t="s">
        <v>445</v>
      </c>
      <c r="G10" s="465" t="s">
        <v>446</v>
      </c>
      <c r="H10" s="465">
        <v>500128</v>
      </c>
      <c r="I10" s="465">
        <v>0</v>
      </c>
      <c r="J10" s="465" t="s">
        <v>456</v>
      </c>
      <c r="K10" s="465" t="s">
        <v>433</v>
      </c>
      <c r="L10" s="468">
        <v>167.20000000000002</v>
      </c>
      <c r="M10" s="468">
        <v>1</v>
      </c>
      <c r="N10" s="469">
        <v>167.20000000000002</v>
      </c>
    </row>
    <row r="11" spans="1:14" ht="14.4" customHeight="1" x14ac:dyDescent="0.3">
      <c r="A11" s="463" t="s">
        <v>431</v>
      </c>
      <c r="B11" s="464" t="s">
        <v>432</v>
      </c>
      <c r="C11" s="465" t="s">
        <v>440</v>
      </c>
      <c r="D11" s="466" t="s">
        <v>441</v>
      </c>
      <c r="E11" s="467">
        <v>50113001</v>
      </c>
      <c r="F11" s="466" t="s">
        <v>445</v>
      </c>
      <c r="G11" s="465" t="s">
        <v>446</v>
      </c>
      <c r="H11" s="465">
        <v>100843</v>
      </c>
      <c r="I11" s="465">
        <v>843</v>
      </c>
      <c r="J11" s="465" t="s">
        <v>457</v>
      </c>
      <c r="K11" s="465" t="s">
        <v>458</v>
      </c>
      <c r="L11" s="468">
        <v>86.139999022958477</v>
      </c>
      <c r="M11" s="468">
        <v>1</v>
      </c>
      <c r="N11" s="469">
        <v>86.139999022958477</v>
      </c>
    </row>
    <row r="12" spans="1:14" ht="14.4" customHeight="1" x14ac:dyDescent="0.3">
      <c r="A12" s="463" t="s">
        <v>431</v>
      </c>
      <c r="B12" s="464" t="s">
        <v>432</v>
      </c>
      <c r="C12" s="465" t="s">
        <v>440</v>
      </c>
      <c r="D12" s="466" t="s">
        <v>441</v>
      </c>
      <c r="E12" s="467">
        <v>50113001</v>
      </c>
      <c r="F12" s="466" t="s">
        <v>445</v>
      </c>
      <c r="G12" s="465" t="s">
        <v>446</v>
      </c>
      <c r="H12" s="465">
        <v>102477</v>
      </c>
      <c r="I12" s="465">
        <v>2477</v>
      </c>
      <c r="J12" s="465" t="s">
        <v>459</v>
      </c>
      <c r="K12" s="465" t="s">
        <v>460</v>
      </c>
      <c r="L12" s="468">
        <v>40.170000000000016</v>
      </c>
      <c r="M12" s="468">
        <v>1</v>
      </c>
      <c r="N12" s="469">
        <v>40.170000000000016</v>
      </c>
    </row>
    <row r="13" spans="1:14" ht="14.4" customHeight="1" x14ac:dyDescent="0.3">
      <c r="A13" s="463" t="s">
        <v>431</v>
      </c>
      <c r="B13" s="464" t="s">
        <v>432</v>
      </c>
      <c r="C13" s="465" t="s">
        <v>440</v>
      </c>
      <c r="D13" s="466" t="s">
        <v>441</v>
      </c>
      <c r="E13" s="467">
        <v>50113001</v>
      </c>
      <c r="F13" s="466" t="s">
        <v>445</v>
      </c>
      <c r="G13" s="465" t="s">
        <v>446</v>
      </c>
      <c r="H13" s="465">
        <v>117011</v>
      </c>
      <c r="I13" s="465">
        <v>17011</v>
      </c>
      <c r="J13" s="465" t="s">
        <v>461</v>
      </c>
      <c r="K13" s="465" t="s">
        <v>462</v>
      </c>
      <c r="L13" s="468">
        <v>145.63999999999999</v>
      </c>
      <c r="M13" s="468">
        <v>1</v>
      </c>
      <c r="N13" s="469">
        <v>145.63999999999999</v>
      </c>
    </row>
    <row r="14" spans="1:14" ht="14.4" customHeight="1" x14ac:dyDescent="0.3">
      <c r="A14" s="463" t="s">
        <v>431</v>
      </c>
      <c r="B14" s="464" t="s">
        <v>432</v>
      </c>
      <c r="C14" s="465" t="s">
        <v>440</v>
      </c>
      <c r="D14" s="466" t="s">
        <v>441</v>
      </c>
      <c r="E14" s="467">
        <v>50113001</v>
      </c>
      <c r="F14" s="466" t="s">
        <v>445</v>
      </c>
      <c r="G14" s="465" t="s">
        <v>446</v>
      </c>
      <c r="H14" s="465">
        <v>920219</v>
      </c>
      <c r="I14" s="465">
        <v>0</v>
      </c>
      <c r="J14" s="465" t="s">
        <v>463</v>
      </c>
      <c r="K14" s="465" t="s">
        <v>433</v>
      </c>
      <c r="L14" s="468">
        <v>31.870999999999992</v>
      </c>
      <c r="M14" s="468">
        <v>2</v>
      </c>
      <c r="N14" s="469">
        <v>63.741999999999983</v>
      </c>
    </row>
    <row r="15" spans="1:14" ht="14.4" customHeight="1" x14ac:dyDescent="0.3">
      <c r="A15" s="463" t="s">
        <v>431</v>
      </c>
      <c r="B15" s="464" t="s">
        <v>432</v>
      </c>
      <c r="C15" s="465" t="s">
        <v>440</v>
      </c>
      <c r="D15" s="466" t="s">
        <v>441</v>
      </c>
      <c r="E15" s="467">
        <v>50113001</v>
      </c>
      <c r="F15" s="466" t="s">
        <v>445</v>
      </c>
      <c r="G15" s="465" t="s">
        <v>446</v>
      </c>
      <c r="H15" s="465">
        <v>920170</v>
      </c>
      <c r="I15" s="465">
        <v>0</v>
      </c>
      <c r="J15" s="465" t="s">
        <v>464</v>
      </c>
      <c r="K15" s="465" t="s">
        <v>433</v>
      </c>
      <c r="L15" s="468">
        <v>75.165999999999997</v>
      </c>
      <c r="M15" s="468">
        <v>2</v>
      </c>
      <c r="N15" s="469">
        <v>150.33199999999999</v>
      </c>
    </row>
    <row r="16" spans="1:14" ht="14.4" customHeight="1" x14ac:dyDescent="0.3">
      <c r="A16" s="463" t="s">
        <v>431</v>
      </c>
      <c r="B16" s="464" t="s">
        <v>432</v>
      </c>
      <c r="C16" s="465" t="s">
        <v>440</v>
      </c>
      <c r="D16" s="466" t="s">
        <v>441</v>
      </c>
      <c r="E16" s="467">
        <v>50113001</v>
      </c>
      <c r="F16" s="466" t="s">
        <v>445</v>
      </c>
      <c r="G16" s="465" t="s">
        <v>446</v>
      </c>
      <c r="H16" s="465">
        <v>930043</v>
      </c>
      <c r="I16" s="465">
        <v>0</v>
      </c>
      <c r="J16" s="465" t="s">
        <v>465</v>
      </c>
      <c r="K16" s="465" t="s">
        <v>433</v>
      </c>
      <c r="L16" s="468">
        <v>31.871375</v>
      </c>
      <c r="M16" s="468">
        <v>4</v>
      </c>
      <c r="N16" s="469">
        <v>127.4855</v>
      </c>
    </row>
    <row r="17" spans="1:14" ht="14.4" customHeight="1" x14ac:dyDescent="0.3">
      <c r="A17" s="463" t="s">
        <v>431</v>
      </c>
      <c r="B17" s="464" t="s">
        <v>432</v>
      </c>
      <c r="C17" s="465" t="s">
        <v>440</v>
      </c>
      <c r="D17" s="466" t="s">
        <v>441</v>
      </c>
      <c r="E17" s="467">
        <v>50113001</v>
      </c>
      <c r="F17" s="466" t="s">
        <v>445</v>
      </c>
      <c r="G17" s="465" t="s">
        <v>446</v>
      </c>
      <c r="H17" s="465">
        <v>900240</v>
      </c>
      <c r="I17" s="465">
        <v>0</v>
      </c>
      <c r="J17" s="465" t="s">
        <v>466</v>
      </c>
      <c r="K17" s="465" t="s">
        <v>433</v>
      </c>
      <c r="L17" s="468">
        <v>67.760002212089887</v>
      </c>
      <c r="M17" s="468">
        <v>9</v>
      </c>
      <c r="N17" s="469">
        <v>609.84001990880904</v>
      </c>
    </row>
    <row r="18" spans="1:14" ht="14.4" customHeight="1" x14ac:dyDescent="0.3">
      <c r="A18" s="463" t="s">
        <v>431</v>
      </c>
      <c r="B18" s="464" t="s">
        <v>432</v>
      </c>
      <c r="C18" s="465" t="s">
        <v>440</v>
      </c>
      <c r="D18" s="466" t="s">
        <v>441</v>
      </c>
      <c r="E18" s="467">
        <v>50113001</v>
      </c>
      <c r="F18" s="466" t="s">
        <v>445</v>
      </c>
      <c r="G18" s="465" t="s">
        <v>446</v>
      </c>
      <c r="H18" s="465">
        <v>501596</v>
      </c>
      <c r="I18" s="465">
        <v>0</v>
      </c>
      <c r="J18" s="465" t="s">
        <v>467</v>
      </c>
      <c r="K18" s="465" t="s">
        <v>468</v>
      </c>
      <c r="L18" s="468">
        <v>115.43005514248259</v>
      </c>
      <c r="M18" s="468">
        <v>9</v>
      </c>
      <c r="N18" s="469">
        <v>1038.8704962823433</v>
      </c>
    </row>
    <row r="19" spans="1:14" ht="14.4" customHeight="1" x14ac:dyDescent="0.3">
      <c r="A19" s="463" t="s">
        <v>431</v>
      </c>
      <c r="B19" s="464" t="s">
        <v>432</v>
      </c>
      <c r="C19" s="465" t="s">
        <v>440</v>
      </c>
      <c r="D19" s="466" t="s">
        <v>441</v>
      </c>
      <c r="E19" s="467">
        <v>50113001</v>
      </c>
      <c r="F19" s="466" t="s">
        <v>445</v>
      </c>
      <c r="G19" s="465" t="s">
        <v>446</v>
      </c>
      <c r="H19" s="465">
        <v>140631</v>
      </c>
      <c r="I19" s="465">
        <v>203909</v>
      </c>
      <c r="J19" s="465" t="s">
        <v>469</v>
      </c>
      <c r="K19" s="465" t="s">
        <v>470</v>
      </c>
      <c r="L19" s="468">
        <v>160.71200000000002</v>
      </c>
      <c r="M19" s="468">
        <v>5</v>
      </c>
      <c r="N19" s="469">
        <v>803.56000000000006</v>
      </c>
    </row>
    <row r="20" spans="1:14" ht="14.4" customHeight="1" x14ac:dyDescent="0.3">
      <c r="A20" s="463" t="s">
        <v>431</v>
      </c>
      <c r="B20" s="464" t="s">
        <v>432</v>
      </c>
      <c r="C20" s="465" t="s">
        <v>440</v>
      </c>
      <c r="D20" s="466" t="s">
        <v>441</v>
      </c>
      <c r="E20" s="467">
        <v>50113001</v>
      </c>
      <c r="F20" s="466" t="s">
        <v>445</v>
      </c>
      <c r="G20" s="465" t="s">
        <v>446</v>
      </c>
      <c r="H20" s="465">
        <v>51367</v>
      </c>
      <c r="I20" s="465">
        <v>51367</v>
      </c>
      <c r="J20" s="465" t="s">
        <v>471</v>
      </c>
      <c r="K20" s="465" t="s">
        <v>472</v>
      </c>
      <c r="L20" s="468">
        <v>92.949999999999989</v>
      </c>
      <c r="M20" s="468">
        <v>11</v>
      </c>
      <c r="N20" s="469">
        <v>1022.4499999999999</v>
      </c>
    </row>
    <row r="21" spans="1:14" ht="14.4" customHeight="1" x14ac:dyDescent="0.3">
      <c r="A21" s="463" t="s">
        <v>431</v>
      </c>
      <c r="B21" s="464" t="s">
        <v>432</v>
      </c>
      <c r="C21" s="465" t="s">
        <v>440</v>
      </c>
      <c r="D21" s="466" t="s">
        <v>441</v>
      </c>
      <c r="E21" s="467">
        <v>50113001</v>
      </c>
      <c r="F21" s="466" t="s">
        <v>445</v>
      </c>
      <c r="G21" s="465" t="s">
        <v>446</v>
      </c>
      <c r="H21" s="465">
        <v>187659</v>
      </c>
      <c r="I21" s="465">
        <v>187659</v>
      </c>
      <c r="J21" s="465" t="s">
        <v>471</v>
      </c>
      <c r="K21" s="465" t="s">
        <v>473</v>
      </c>
      <c r="L21" s="468">
        <v>282.14999999999998</v>
      </c>
      <c r="M21" s="468">
        <v>1</v>
      </c>
      <c r="N21" s="469">
        <v>282.14999999999998</v>
      </c>
    </row>
    <row r="22" spans="1:14" ht="14.4" customHeight="1" x14ac:dyDescent="0.3">
      <c r="A22" s="463" t="s">
        <v>431</v>
      </c>
      <c r="B22" s="464" t="s">
        <v>432</v>
      </c>
      <c r="C22" s="465" t="s">
        <v>440</v>
      </c>
      <c r="D22" s="466" t="s">
        <v>441</v>
      </c>
      <c r="E22" s="467">
        <v>50113001</v>
      </c>
      <c r="F22" s="466" t="s">
        <v>445</v>
      </c>
      <c r="G22" s="465" t="s">
        <v>446</v>
      </c>
      <c r="H22" s="465">
        <v>132082</v>
      </c>
      <c r="I22" s="465">
        <v>32082</v>
      </c>
      <c r="J22" s="465" t="s">
        <v>474</v>
      </c>
      <c r="K22" s="465" t="s">
        <v>475</v>
      </c>
      <c r="L22" s="468">
        <v>83.129999999999939</v>
      </c>
      <c r="M22" s="468">
        <v>2</v>
      </c>
      <c r="N22" s="469">
        <v>166.25999999999988</v>
      </c>
    </row>
    <row r="23" spans="1:14" ht="14.4" customHeight="1" x14ac:dyDescent="0.3">
      <c r="A23" s="463" t="s">
        <v>431</v>
      </c>
      <c r="B23" s="464" t="s">
        <v>432</v>
      </c>
      <c r="C23" s="465" t="s">
        <v>440</v>
      </c>
      <c r="D23" s="466" t="s">
        <v>441</v>
      </c>
      <c r="E23" s="467">
        <v>50113001</v>
      </c>
      <c r="F23" s="466" t="s">
        <v>445</v>
      </c>
      <c r="G23" s="465" t="s">
        <v>446</v>
      </c>
      <c r="H23" s="465">
        <v>849829</v>
      </c>
      <c r="I23" s="465">
        <v>162673</v>
      </c>
      <c r="J23" s="465" t="s">
        <v>476</v>
      </c>
      <c r="K23" s="465" t="s">
        <v>477</v>
      </c>
      <c r="L23" s="468">
        <v>56.139999999999993</v>
      </c>
      <c r="M23" s="468">
        <v>1</v>
      </c>
      <c r="N23" s="469">
        <v>56.139999999999993</v>
      </c>
    </row>
    <row r="24" spans="1:14" ht="14.4" customHeight="1" x14ac:dyDescent="0.3">
      <c r="A24" s="463" t="s">
        <v>431</v>
      </c>
      <c r="B24" s="464" t="s">
        <v>432</v>
      </c>
      <c r="C24" s="465" t="s">
        <v>440</v>
      </c>
      <c r="D24" s="466" t="s">
        <v>441</v>
      </c>
      <c r="E24" s="467">
        <v>50113001</v>
      </c>
      <c r="F24" s="466" t="s">
        <v>445</v>
      </c>
      <c r="G24" s="465" t="s">
        <v>446</v>
      </c>
      <c r="H24" s="465">
        <v>152266</v>
      </c>
      <c r="I24" s="465">
        <v>52266</v>
      </c>
      <c r="J24" s="465" t="s">
        <v>478</v>
      </c>
      <c r="K24" s="465" t="s">
        <v>479</v>
      </c>
      <c r="L24" s="468">
        <v>41.016666666666673</v>
      </c>
      <c r="M24" s="468">
        <v>3</v>
      </c>
      <c r="N24" s="469">
        <v>123.05000000000001</v>
      </c>
    </row>
    <row r="25" spans="1:14" ht="14.4" customHeight="1" x14ac:dyDescent="0.3">
      <c r="A25" s="463" t="s">
        <v>431</v>
      </c>
      <c r="B25" s="464" t="s">
        <v>432</v>
      </c>
      <c r="C25" s="465" t="s">
        <v>440</v>
      </c>
      <c r="D25" s="466" t="s">
        <v>441</v>
      </c>
      <c r="E25" s="467">
        <v>50113001</v>
      </c>
      <c r="F25" s="466" t="s">
        <v>445</v>
      </c>
      <c r="G25" s="465" t="s">
        <v>446</v>
      </c>
      <c r="H25" s="465">
        <v>394712</v>
      </c>
      <c r="I25" s="465">
        <v>0</v>
      </c>
      <c r="J25" s="465" t="s">
        <v>480</v>
      </c>
      <c r="K25" s="465" t="s">
        <v>481</v>
      </c>
      <c r="L25" s="468">
        <v>23.700537540647058</v>
      </c>
      <c r="M25" s="468">
        <v>120</v>
      </c>
      <c r="N25" s="469">
        <v>2844.0645048776469</v>
      </c>
    </row>
    <row r="26" spans="1:14" ht="14.4" customHeight="1" x14ac:dyDescent="0.3">
      <c r="A26" s="463" t="s">
        <v>431</v>
      </c>
      <c r="B26" s="464" t="s">
        <v>432</v>
      </c>
      <c r="C26" s="465" t="s">
        <v>440</v>
      </c>
      <c r="D26" s="466" t="s">
        <v>441</v>
      </c>
      <c r="E26" s="467">
        <v>50113001</v>
      </c>
      <c r="F26" s="466" t="s">
        <v>445</v>
      </c>
      <c r="G26" s="465" t="s">
        <v>446</v>
      </c>
      <c r="H26" s="465">
        <v>100802</v>
      </c>
      <c r="I26" s="465">
        <v>1000</v>
      </c>
      <c r="J26" s="465" t="s">
        <v>482</v>
      </c>
      <c r="K26" s="465" t="s">
        <v>483</v>
      </c>
      <c r="L26" s="468">
        <v>77.588186366702104</v>
      </c>
      <c r="M26" s="468">
        <v>5</v>
      </c>
      <c r="N26" s="469">
        <v>387.94093183351049</v>
      </c>
    </row>
    <row r="27" spans="1:14" ht="14.4" customHeight="1" x14ac:dyDescent="0.3">
      <c r="A27" s="463" t="s">
        <v>431</v>
      </c>
      <c r="B27" s="464" t="s">
        <v>432</v>
      </c>
      <c r="C27" s="465" t="s">
        <v>440</v>
      </c>
      <c r="D27" s="466" t="s">
        <v>441</v>
      </c>
      <c r="E27" s="467">
        <v>50113001</v>
      </c>
      <c r="F27" s="466" t="s">
        <v>445</v>
      </c>
      <c r="G27" s="465" t="s">
        <v>446</v>
      </c>
      <c r="H27" s="465">
        <v>930444</v>
      </c>
      <c r="I27" s="465">
        <v>0</v>
      </c>
      <c r="J27" s="465" t="s">
        <v>484</v>
      </c>
      <c r="K27" s="465" t="s">
        <v>433</v>
      </c>
      <c r="L27" s="468">
        <v>37.433759259259254</v>
      </c>
      <c r="M27" s="468">
        <v>18</v>
      </c>
      <c r="N27" s="469">
        <v>673.80766666666659</v>
      </c>
    </row>
    <row r="28" spans="1:14" ht="14.4" customHeight="1" x14ac:dyDescent="0.3">
      <c r="A28" s="463" t="s">
        <v>431</v>
      </c>
      <c r="B28" s="464" t="s">
        <v>432</v>
      </c>
      <c r="C28" s="465" t="s">
        <v>440</v>
      </c>
      <c r="D28" s="466" t="s">
        <v>441</v>
      </c>
      <c r="E28" s="467">
        <v>50113001</v>
      </c>
      <c r="F28" s="466" t="s">
        <v>445</v>
      </c>
      <c r="G28" s="465" t="s">
        <v>446</v>
      </c>
      <c r="H28" s="465">
        <v>930224</v>
      </c>
      <c r="I28" s="465">
        <v>0</v>
      </c>
      <c r="J28" s="465" t="s">
        <v>485</v>
      </c>
      <c r="K28" s="465" t="s">
        <v>486</v>
      </c>
      <c r="L28" s="468">
        <v>75.018476255510535</v>
      </c>
      <c r="M28" s="468">
        <v>1</v>
      </c>
      <c r="N28" s="469">
        <v>75.018476255510535</v>
      </c>
    </row>
    <row r="29" spans="1:14" ht="14.4" customHeight="1" x14ac:dyDescent="0.3">
      <c r="A29" s="463" t="s">
        <v>431</v>
      </c>
      <c r="B29" s="464" t="s">
        <v>432</v>
      </c>
      <c r="C29" s="465" t="s">
        <v>440</v>
      </c>
      <c r="D29" s="466" t="s">
        <v>441</v>
      </c>
      <c r="E29" s="467">
        <v>50113001</v>
      </c>
      <c r="F29" s="466" t="s">
        <v>445</v>
      </c>
      <c r="G29" s="465" t="s">
        <v>446</v>
      </c>
      <c r="H29" s="465">
        <v>900512</v>
      </c>
      <c r="I29" s="465">
        <v>0</v>
      </c>
      <c r="J29" s="465" t="s">
        <v>487</v>
      </c>
      <c r="K29" s="465" t="s">
        <v>433</v>
      </c>
      <c r="L29" s="468">
        <v>96.184543008746687</v>
      </c>
      <c r="M29" s="468">
        <v>3</v>
      </c>
      <c r="N29" s="469">
        <v>288.55362902624006</v>
      </c>
    </row>
    <row r="30" spans="1:14" ht="14.4" customHeight="1" x14ac:dyDescent="0.3">
      <c r="A30" s="463" t="s">
        <v>431</v>
      </c>
      <c r="B30" s="464" t="s">
        <v>432</v>
      </c>
      <c r="C30" s="465" t="s">
        <v>440</v>
      </c>
      <c r="D30" s="466" t="s">
        <v>441</v>
      </c>
      <c r="E30" s="467">
        <v>50113001</v>
      </c>
      <c r="F30" s="466" t="s">
        <v>445</v>
      </c>
      <c r="G30" s="465" t="s">
        <v>446</v>
      </c>
      <c r="H30" s="465">
        <v>921454</v>
      </c>
      <c r="I30" s="465">
        <v>0</v>
      </c>
      <c r="J30" s="465" t="s">
        <v>488</v>
      </c>
      <c r="K30" s="465" t="s">
        <v>433</v>
      </c>
      <c r="L30" s="468">
        <v>45.45139659497169</v>
      </c>
      <c r="M30" s="468">
        <v>11</v>
      </c>
      <c r="N30" s="469">
        <v>499.96536254468856</v>
      </c>
    </row>
    <row r="31" spans="1:14" ht="14.4" customHeight="1" x14ac:dyDescent="0.3">
      <c r="A31" s="463" t="s">
        <v>431</v>
      </c>
      <c r="B31" s="464" t="s">
        <v>432</v>
      </c>
      <c r="C31" s="465" t="s">
        <v>440</v>
      </c>
      <c r="D31" s="466" t="s">
        <v>441</v>
      </c>
      <c r="E31" s="467">
        <v>50113001</v>
      </c>
      <c r="F31" s="466" t="s">
        <v>445</v>
      </c>
      <c r="G31" s="465" t="s">
        <v>446</v>
      </c>
      <c r="H31" s="465">
        <v>921244</v>
      </c>
      <c r="I31" s="465">
        <v>0</v>
      </c>
      <c r="J31" s="465" t="s">
        <v>489</v>
      </c>
      <c r="K31" s="465" t="s">
        <v>433</v>
      </c>
      <c r="L31" s="468">
        <v>67.998498939612404</v>
      </c>
      <c r="M31" s="468">
        <v>5</v>
      </c>
      <c r="N31" s="469">
        <v>339.99249469806199</v>
      </c>
    </row>
    <row r="32" spans="1:14" ht="14.4" customHeight="1" x14ac:dyDescent="0.3">
      <c r="A32" s="463" t="s">
        <v>431</v>
      </c>
      <c r="B32" s="464" t="s">
        <v>432</v>
      </c>
      <c r="C32" s="465" t="s">
        <v>440</v>
      </c>
      <c r="D32" s="466" t="s">
        <v>441</v>
      </c>
      <c r="E32" s="467">
        <v>50113001</v>
      </c>
      <c r="F32" s="466" t="s">
        <v>445</v>
      </c>
      <c r="G32" s="465" t="s">
        <v>446</v>
      </c>
      <c r="H32" s="465">
        <v>911927</v>
      </c>
      <c r="I32" s="465">
        <v>0</v>
      </c>
      <c r="J32" s="465" t="s">
        <v>490</v>
      </c>
      <c r="K32" s="465" t="s">
        <v>433</v>
      </c>
      <c r="L32" s="468">
        <v>82.032596458388042</v>
      </c>
      <c r="M32" s="468">
        <v>1</v>
      </c>
      <c r="N32" s="469">
        <v>82.032596458388042</v>
      </c>
    </row>
    <row r="33" spans="1:14" ht="14.4" customHeight="1" x14ac:dyDescent="0.3">
      <c r="A33" s="463" t="s">
        <v>431</v>
      </c>
      <c r="B33" s="464" t="s">
        <v>432</v>
      </c>
      <c r="C33" s="465" t="s">
        <v>440</v>
      </c>
      <c r="D33" s="466" t="s">
        <v>441</v>
      </c>
      <c r="E33" s="467">
        <v>50113001</v>
      </c>
      <c r="F33" s="466" t="s">
        <v>445</v>
      </c>
      <c r="G33" s="465" t="s">
        <v>446</v>
      </c>
      <c r="H33" s="465">
        <v>900513</v>
      </c>
      <c r="I33" s="465">
        <v>0</v>
      </c>
      <c r="J33" s="465" t="s">
        <v>491</v>
      </c>
      <c r="K33" s="465" t="s">
        <v>433</v>
      </c>
      <c r="L33" s="468">
        <v>69.802895879859662</v>
      </c>
      <c r="M33" s="468">
        <v>12</v>
      </c>
      <c r="N33" s="469">
        <v>837.63475055831589</v>
      </c>
    </row>
    <row r="34" spans="1:14" ht="14.4" customHeight="1" x14ac:dyDescent="0.3">
      <c r="A34" s="463" t="s">
        <v>431</v>
      </c>
      <c r="B34" s="464" t="s">
        <v>432</v>
      </c>
      <c r="C34" s="465" t="s">
        <v>440</v>
      </c>
      <c r="D34" s="466" t="s">
        <v>441</v>
      </c>
      <c r="E34" s="467">
        <v>50113001</v>
      </c>
      <c r="F34" s="466" t="s">
        <v>445</v>
      </c>
      <c r="G34" s="465" t="s">
        <v>446</v>
      </c>
      <c r="H34" s="465">
        <v>397238</v>
      </c>
      <c r="I34" s="465">
        <v>0</v>
      </c>
      <c r="J34" s="465" t="s">
        <v>492</v>
      </c>
      <c r="K34" s="465" t="s">
        <v>433</v>
      </c>
      <c r="L34" s="468">
        <v>93.52099814952453</v>
      </c>
      <c r="M34" s="468">
        <v>3</v>
      </c>
      <c r="N34" s="469">
        <v>280.56299444857359</v>
      </c>
    </row>
    <row r="35" spans="1:14" ht="14.4" customHeight="1" x14ac:dyDescent="0.3">
      <c r="A35" s="463" t="s">
        <v>431</v>
      </c>
      <c r="B35" s="464" t="s">
        <v>432</v>
      </c>
      <c r="C35" s="465" t="s">
        <v>440</v>
      </c>
      <c r="D35" s="466" t="s">
        <v>441</v>
      </c>
      <c r="E35" s="467">
        <v>50113001</v>
      </c>
      <c r="F35" s="466" t="s">
        <v>445</v>
      </c>
      <c r="G35" s="465" t="s">
        <v>446</v>
      </c>
      <c r="H35" s="465">
        <v>930589</v>
      </c>
      <c r="I35" s="465">
        <v>0</v>
      </c>
      <c r="J35" s="465" t="s">
        <v>493</v>
      </c>
      <c r="K35" s="465" t="s">
        <v>433</v>
      </c>
      <c r="L35" s="468">
        <v>84.933387345264933</v>
      </c>
      <c r="M35" s="468">
        <v>3</v>
      </c>
      <c r="N35" s="469">
        <v>254.80016203579481</v>
      </c>
    </row>
    <row r="36" spans="1:14" ht="14.4" customHeight="1" x14ac:dyDescent="0.3">
      <c r="A36" s="463" t="s">
        <v>431</v>
      </c>
      <c r="B36" s="464" t="s">
        <v>432</v>
      </c>
      <c r="C36" s="465" t="s">
        <v>440</v>
      </c>
      <c r="D36" s="466" t="s">
        <v>441</v>
      </c>
      <c r="E36" s="467">
        <v>50113001</v>
      </c>
      <c r="F36" s="466" t="s">
        <v>445</v>
      </c>
      <c r="G36" s="465" t="s">
        <v>446</v>
      </c>
      <c r="H36" s="465">
        <v>900857</v>
      </c>
      <c r="I36" s="465">
        <v>0</v>
      </c>
      <c r="J36" s="465" t="s">
        <v>494</v>
      </c>
      <c r="K36" s="465" t="s">
        <v>433</v>
      </c>
      <c r="L36" s="468">
        <v>174.7098106131711</v>
      </c>
      <c r="M36" s="468">
        <v>23</v>
      </c>
      <c r="N36" s="469">
        <v>4018.3256441029353</v>
      </c>
    </row>
    <row r="37" spans="1:14" ht="14.4" customHeight="1" x14ac:dyDescent="0.3">
      <c r="A37" s="463" t="s">
        <v>431</v>
      </c>
      <c r="B37" s="464" t="s">
        <v>432</v>
      </c>
      <c r="C37" s="465" t="s">
        <v>440</v>
      </c>
      <c r="D37" s="466" t="s">
        <v>441</v>
      </c>
      <c r="E37" s="467">
        <v>50113001</v>
      </c>
      <c r="F37" s="466" t="s">
        <v>445</v>
      </c>
      <c r="G37" s="465" t="s">
        <v>446</v>
      </c>
      <c r="H37" s="465">
        <v>930673</v>
      </c>
      <c r="I37" s="465">
        <v>0</v>
      </c>
      <c r="J37" s="465" t="s">
        <v>495</v>
      </c>
      <c r="K37" s="465" t="s">
        <v>496</v>
      </c>
      <c r="L37" s="468">
        <v>140.11026215655448</v>
      </c>
      <c r="M37" s="468">
        <v>16</v>
      </c>
      <c r="N37" s="469">
        <v>2241.7641945048717</v>
      </c>
    </row>
    <row r="38" spans="1:14" ht="14.4" customHeight="1" x14ac:dyDescent="0.3">
      <c r="A38" s="463" t="s">
        <v>431</v>
      </c>
      <c r="B38" s="464" t="s">
        <v>432</v>
      </c>
      <c r="C38" s="465" t="s">
        <v>440</v>
      </c>
      <c r="D38" s="466" t="s">
        <v>441</v>
      </c>
      <c r="E38" s="467">
        <v>50113001</v>
      </c>
      <c r="F38" s="466" t="s">
        <v>445</v>
      </c>
      <c r="G38" s="465" t="s">
        <v>446</v>
      </c>
      <c r="H38" s="465">
        <v>930671</v>
      </c>
      <c r="I38" s="465">
        <v>0</v>
      </c>
      <c r="J38" s="465" t="s">
        <v>497</v>
      </c>
      <c r="K38" s="465" t="s">
        <v>496</v>
      </c>
      <c r="L38" s="468">
        <v>128.65107303718963</v>
      </c>
      <c r="M38" s="468">
        <v>33</v>
      </c>
      <c r="N38" s="469">
        <v>4245.4854102272575</v>
      </c>
    </row>
    <row r="39" spans="1:14" ht="14.4" customHeight="1" x14ac:dyDescent="0.3">
      <c r="A39" s="463" t="s">
        <v>431</v>
      </c>
      <c r="B39" s="464" t="s">
        <v>432</v>
      </c>
      <c r="C39" s="465" t="s">
        <v>440</v>
      </c>
      <c r="D39" s="466" t="s">
        <v>441</v>
      </c>
      <c r="E39" s="467">
        <v>50113001</v>
      </c>
      <c r="F39" s="466" t="s">
        <v>445</v>
      </c>
      <c r="G39" s="465" t="s">
        <v>446</v>
      </c>
      <c r="H39" s="465">
        <v>930670</v>
      </c>
      <c r="I39" s="465">
        <v>0</v>
      </c>
      <c r="J39" s="465" t="s">
        <v>498</v>
      </c>
      <c r="K39" s="465" t="s">
        <v>496</v>
      </c>
      <c r="L39" s="468">
        <v>127.46296372064235</v>
      </c>
      <c r="M39" s="468">
        <v>12</v>
      </c>
      <c r="N39" s="469">
        <v>1529.5555646477083</v>
      </c>
    </row>
    <row r="40" spans="1:14" ht="14.4" customHeight="1" x14ac:dyDescent="0.3">
      <c r="A40" s="463" t="s">
        <v>431</v>
      </c>
      <c r="B40" s="464" t="s">
        <v>432</v>
      </c>
      <c r="C40" s="465" t="s">
        <v>440</v>
      </c>
      <c r="D40" s="466" t="s">
        <v>441</v>
      </c>
      <c r="E40" s="467">
        <v>50113001</v>
      </c>
      <c r="F40" s="466" t="s">
        <v>445</v>
      </c>
      <c r="G40" s="465" t="s">
        <v>446</v>
      </c>
      <c r="H40" s="465">
        <v>930674</v>
      </c>
      <c r="I40" s="465">
        <v>0</v>
      </c>
      <c r="J40" s="465" t="s">
        <v>499</v>
      </c>
      <c r="K40" s="465" t="s">
        <v>433</v>
      </c>
      <c r="L40" s="468">
        <v>166.71279611508317</v>
      </c>
      <c r="M40" s="468">
        <v>72</v>
      </c>
      <c r="N40" s="469">
        <v>12003.321320285988</v>
      </c>
    </row>
    <row r="41" spans="1:14" ht="14.4" customHeight="1" x14ac:dyDescent="0.3">
      <c r="A41" s="463" t="s">
        <v>431</v>
      </c>
      <c r="B41" s="464" t="s">
        <v>432</v>
      </c>
      <c r="C41" s="465" t="s">
        <v>440</v>
      </c>
      <c r="D41" s="466" t="s">
        <v>441</v>
      </c>
      <c r="E41" s="467">
        <v>50113001</v>
      </c>
      <c r="F41" s="466" t="s">
        <v>445</v>
      </c>
      <c r="G41" s="465" t="s">
        <v>446</v>
      </c>
      <c r="H41" s="465">
        <v>921272</v>
      </c>
      <c r="I41" s="465">
        <v>0</v>
      </c>
      <c r="J41" s="465" t="s">
        <v>500</v>
      </c>
      <c r="K41" s="465" t="s">
        <v>433</v>
      </c>
      <c r="L41" s="468">
        <v>110.18891697415268</v>
      </c>
      <c r="M41" s="468">
        <v>24</v>
      </c>
      <c r="N41" s="469">
        <v>2644.5340073796642</v>
      </c>
    </row>
    <row r="42" spans="1:14" ht="14.4" customHeight="1" x14ac:dyDescent="0.3">
      <c r="A42" s="463" t="s">
        <v>431</v>
      </c>
      <c r="B42" s="464" t="s">
        <v>432</v>
      </c>
      <c r="C42" s="465" t="s">
        <v>440</v>
      </c>
      <c r="D42" s="466" t="s">
        <v>441</v>
      </c>
      <c r="E42" s="467">
        <v>50113001</v>
      </c>
      <c r="F42" s="466" t="s">
        <v>445</v>
      </c>
      <c r="G42" s="465" t="s">
        <v>446</v>
      </c>
      <c r="H42" s="465">
        <v>500989</v>
      </c>
      <c r="I42" s="465">
        <v>0</v>
      </c>
      <c r="J42" s="465" t="s">
        <v>501</v>
      </c>
      <c r="K42" s="465" t="s">
        <v>433</v>
      </c>
      <c r="L42" s="468">
        <v>54.420073478402308</v>
      </c>
      <c r="M42" s="468">
        <v>7</v>
      </c>
      <c r="N42" s="469">
        <v>380.94051434881618</v>
      </c>
    </row>
    <row r="43" spans="1:14" ht="14.4" customHeight="1" x14ac:dyDescent="0.3">
      <c r="A43" s="463" t="s">
        <v>431</v>
      </c>
      <c r="B43" s="464" t="s">
        <v>432</v>
      </c>
      <c r="C43" s="465" t="s">
        <v>440</v>
      </c>
      <c r="D43" s="466" t="s">
        <v>441</v>
      </c>
      <c r="E43" s="467">
        <v>50113001</v>
      </c>
      <c r="F43" s="466" t="s">
        <v>445</v>
      </c>
      <c r="G43" s="465" t="s">
        <v>446</v>
      </c>
      <c r="H43" s="465">
        <v>500038</v>
      </c>
      <c r="I43" s="465">
        <v>0</v>
      </c>
      <c r="J43" s="465" t="s">
        <v>502</v>
      </c>
      <c r="K43" s="465" t="s">
        <v>503</v>
      </c>
      <c r="L43" s="468">
        <v>112.44919956710048</v>
      </c>
      <c r="M43" s="468">
        <v>1</v>
      </c>
      <c r="N43" s="469">
        <v>112.44919956710048</v>
      </c>
    </row>
    <row r="44" spans="1:14" ht="14.4" customHeight="1" x14ac:dyDescent="0.3">
      <c r="A44" s="463" t="s">
        <v>431</v>
      </c>
      <c r="B44" s="464" t="s">
        <v>432</v>
      </c>
      <c r="C44" s="465" t="s">
        <v>440</v>
      </c>
      <c r="D44" s="466" t="s">
        <v>441</v>
      </c>
      <c r="E44" s="467">
        <v>50113001</v>
      </c>
      <c r="F44" s="466" t="s">
        <v>445</v>
      </c>
      <c r="G44" s="465" t="s">
        <v>446</v>
      </c>
      <c r="H44" s="465">
        <v>900321</v>
      </c>
      <c r="I44" s="465">
        <v>0</v>
      </c>
      <c r="J44" s="465" t="s">
        <v>504</v>
      </c>
      <c r="K44" s="465" t="s">
        <v>433</v>
      </c>
      <c r="L44" s="468">
        <v>114.38925175109125</v>
      </c>
      <c r="M44" s="468">
        <v>33</v>
      </c>
      <c r="N44" s="469">
        <v>3774.8453077860113</v>
      </c>
    </row>
    <row r="45" spans="1:14" ht="14.4" customHeight="1" x14ac:dyDescent="0.3">
      <c r="A45" s="463" t="s">
        <v>431</v>
      </c>
      <c r="B45" s="464" t="s">
        <v>432</v>
      </c>
      <c r="C45" s="465" t="s">
        <v>440</v>
      </c>
      <c r="D45" s="466" t="s">
        <v>441</v>
      </c>
      <c r="E45" s="467">
        <v>50113001</v>
      </c>
      <c r="F45" s="466" t="s">
        <v>445</v>
      </c>
      <c r="G45" s="465" t="s">
        <v>446</v>
      </c>
      <c r="H45" s="465">
        <v>501065</v>
      </c>
      <c r="I45" s="465">
        <v>0</v>
      </c>
      <c r="J45" s="465" t="s">
        <v>505</v>
      </c>
      <c r="K45" s="465" t="s">
        <v>433</v>
      </c>
      <c r="L45" s="468">
        <v>90.877091779221246</v>
      </c>
      <c r="M45" s="468">
        <v>2</v>
      </c>
      <c r="N45" s="469">
        <v>181.75418355844249</v>
      </c>
    </row>
    <row r="46" spans="1:14" ht="14.4" customHeight="1" x14ac:dyDescent="0.3">
      <c r="A46" s="463" t="s">
        <v>431</v>
      </c>
      <c r="B46" s="464" t="s">
        <v>432</v>
      </c>
      <c r="C46" s="465" t="s">
        <v>440</v>
      </c>
      <c r="D46" s="466" t="s">
        <v>441</v>
      </c>
      <c r="E46" s="467">
        <v>50113001</v>
      </c>
      <c r="F46" s="466" t="s">
        <v>445</v>
      </c>
      <c r="G46" s="465" t="s">
        <v>446</v>
      </c>
      <c r="H46" s="465">
        <v>921241</v>
      </c>
      <c r="I46" s="465">
        <v>0</v>
      </c>
      <c r="J46" s="465" t="s">
        <v>506</v>
      </c>
      <c r="K46" s="465" t="s">
        <v>433</v>
      </c>
      <c r="L46" s="468">
        <v>159.77392963819361</v>
      </c>
      <c r="M46" s="468">
        <v>5</v>
      </c>
      <c r="N46" s="469">
        <v>798.86964819096806</v>
      </c>
    </row>
    <row r="47" spans="1:14" ht="14.4" customHeight="1" x14ac:dyDescent="0.3">
      <c r="A47" s="463" t="s">
        <v>431</v>
      </c>
      <c r="B47" s="464" t="s">
        <v>432</v>
      </c>
      <c r="C47" s="465" t="s">
        <v>440</v>
      </c>
      <c r="D47" s="466" t="s">
        <v>441</v>
      </c>
      <c r="E47" s="467">
        <v>50113001</v>
      </c>
      <c r="F47" s="466" t="s">
        <v>445</v>
      </c>
      <c r="G47" s="465" t="s">
        <v>446</v>
      </c>
      <c r="H47" s="465">
        <v>920355</v>
      </c>
      <c r="I47" s="465">
        <v>0</v>
      </c>
      <c r="J47" s="465" t="s">
        <v>507</v>
      </c>
      <c r="K47" s="465" t="s">
        <v>433</v>
      </c>
      <c r="L47" s="468">
        <v>54.263621822770268</v>
      </c>
      <c r="M47" s="468">
        <v>9</v>
      </c>
      <c r="N47" s="469">
        <v>488.37259640493244</v>
      </c>
    </row>
    <row r="48" spans="1:14" ht="14.4" customHeight="1" x14ac:dyDescent="0.3">
      <c r="A48" s="463" t="s">
        <v>431</v>
      </c>
      <c r="B48" s="464" t="s">
        <v>432</v>
      </c>
      <c r="C48" s="465" t="s">
        <v>440</v>
      </c>
      <c r="D48" s="466" t="s">
        <v>441</v>
      </c>
      <c r="E48" s="467">
        <v>50113001</v>
      </c>
      <c r="F48" s="466" t="s">
        <v>445</v>
      </c>
      <c r="G48" s="465" t="s">
        <v>446</v>
      </c>
      <c r="H48" s="465">
        <v>921439</v>
      </c>
      <c r="I48" s="465">
        <v>0</v>
      </c>
      <c r="J48" s="465" t="s">
        <v>508</v>
      </c>
      <c r="K48" s="465" t="s">
        <v>433</v>
      </c>
      <c r="L48" s="468">
        <v>97.261862412202007</v>
      </c>
      <c r="M48" s="468">
        <v>2</v>
      </c>
      <c r="N48" s="469">
        <v>194.52372482440401</v>
      </c>
    </row>
    <row r="49" spans="1:14" ht="14.4" customHeight="1" x14ac:dyDescent="0.3">
      <c r="A49" s="463" t="s">
        <v>431</v>
      </c>
      <c r="B49" s="464" t="s">
        <v>432</v>
      </c>
      <c r="C49" s="465" t="s">
        <v>440</v>
      </c>
      <c r="D49" s="466" t="s">
        <v>441</v>
      </c>
      <c r="E49" s="467">
        <v>50113001</v>
      </c>
      <c r="F49" s="466" t="s">
        <v>445</v>
      </c>
      <c r="G49" s="465" t="s">
        <v>446</v>
      </c>
      <c r="H49" s="465">
        <v>920380</v>
      </c>
      <c r="I49" s="465">
        <v>0</v>
      </c>
      <c r="J49" s="465" t="s">
        <v>509</v>
      </c>
      <c r="K49" s="465" t="s">
        <v>433</v>
      </c>
      <c r="L49" s="468">
        <v>74.123696953800689</v>
      </c>
      <c r="M49" s="468">
        <v>7</v>
      </c>
      <c r="N49" s="469">
        <v>518.86587867660478</v>
      </c>
    </row>
    <row r="50" spans="1:14" ht="14.4" customHeight="1" x14ac:dyDescent="0.3">
      <c r="A50" s="463" t="s">
        <v>431</v>
      </c>
      <c r="B50" s="464" t="s">
        <v>432</v>
      </c>
      <c r="C50" s="465" t="s">
        <v>440</v>
      </c>
      <c r="D50" s="466" t="s">
        <v>441</v>
      </c>
      <c r="E50" s="467">
        <v>50113001</v>
      </c>
      <c r="F50" s="466" t="s">
        <v>445</v>
      </c>
      <c r="G50" s="465" t="s">
        <v>446</v>
      </c>
      <c r="H50" s="465">
        <v>921320</v>
      </c>
      <c r="I50" s="465">
        <v>0</v>
      </c>
      <c r="J50" s="465" t="s">
        <v>510</v>
      </c>
      <c r="K50" s="465" t="s">
        <v>433</v>
      </c>
      <c r="L50" s="468">
        <v>47.820766857818214</v>
      </c>
      <c r="M50" s="468">
        <v>25</v>
      </c>
      <c r="N50" s="469">
        <v>1195.5191714454554</v>
      </c>
    </row>
    <row r="51" spans="1:14" ht="14.4" customHeight="1" x14ac:dyDescent="0.3">
      <c r="A51" s="463" t="s">
        <v>431</v>
      </c>
      <c r="B51" s="464" t="s">
        <v>432</v>
      </c>
      <c r="C51" s="465" t="s">
        <v>440</v>
      </c>
      <c r="D51" s="466" t="s">
        <v>441</v>
      </c>
      <c r="E51" s="467">
        <v>50113001</v>
      </c>
      <c r="F51" s="466" t="s">
        <v>445</v>
      </c>
      <c r="G51" s="465" t="s">
        <v>446</v>
      </c>
      <c r="H51" s="465">
        <v>920376</v>
      </c>
      <c r="I51" s="465">
        <v>0</v>
      </c>
      <c r="J51" s="465" t="s">
        <v>511</v>
      </c>
      <c r="K51" s="465" t="s">
        <v>433</v>
      </c>
      <c r="L51" s="468">
        <v>73.125064382704934</v>
      </c>
      <c r="M51" s="468">
        <v>19</v>
      </c>
      <c r="N51" s="469">
        <v>1389.3762232713939</v>
      </c>
    </row>
    <row r="52" spans="1:14" ht="14.4" customHeight="1" x14ac:dyDescent="0.3">
      <c r="A52" s="463" t="s">
        <v>431</v>
      </c>
      <c r="B52" s="464" t="s">
        <v>432</v>
      </c>
      <c r="C52" s="465" t="s">
        <v>440</v>
      </c>
      <c r="D52" s="466" t="s">
        <v>441</v>
      </c>
      <c r="E52" s="467">
        <v>50113001</v>
      </c>
      <c r="F52" s="466" t="s">
        <v>445</v>
      </c>
      <c r="G52" s="465" t="s">
        <v>446</v>
      </c>
      <c r="H52" s="465">
        <v>920377</v>
      </c>
      <c r="I52" s="465">
        <v>0</v>
      </c>
      <c r="J52" s="465" t="s">
        <v>512</v>
      </c>
      <c r="K52" s="465" t="s">
        <v>433</v>
      </c>
      <c r="L52" s="468">
        <v>94.971968060178284</v>
      </c>
      <c r="M52" s="468">
        <v>8</v>
      </c>
      <c r="N52" s="469">
        <v>759.77574448142627</v>
      </c>
    </row>
    <row r="53" spans="1:14" ht="14.4" customHeight="1" x14ac:dyDescent="0.3">
      <c r="A53" s="463" t="s">
        <v>431</v>
      </c>
      <c r="B53" s="464" t="s">
        <v>432</v>
      </c>
      <c r="C53" s="465" t="s">
        <v>440</v>
      </c>
      <c r="D53" s="466" t="s">
        <v>441</v>
      </c>
      <c r="E53" s="467">
        <v>50113001</v>
      </c>
      <c r="F53" s="466" t="s">
        <v>445</v>
      </c>
      <c r="G53" s="465" t="s">
        <v>446</v>
      </c>
      <c r="H53" s="465">
        <v>921453</v>
      </c>
      <c r="I53" s="465">
        <v>0</v>
      </c>
      <c r="J53" s="465" t="s">
        <v>513</v>
      </c>
      <c r="K53" s="465" t="s">
        <v>433</v>
      </c>
      <c r="L53" s="468">
        <v>63.086627395430106</v>
      </c>
      <c r="M53" s="468">
        <v>22</v>
      </c>
      <c r="N53" s="469">
        <v>1387.9058026994624</v>
      </c>
    </row>
    <row r="54" spans="1:14" ht="14.4" customHeight="1" x14ac:dyDescent="0.3">
      <c r="A54" s="463" t="s">
        <v>431</v>
      </c>
      <c r="B54" s="464" t="s">
        <v>432</v>
      </c>
      <c r="C54" s="465" t="s">
        <v>440</v>
      </c>
      <c r="D54" s="466" t="s">
        <v>441</v>
      </c>
      <c r="E54" s="467">
        <v>50113001</v>
      </c>
      <c r="F54" s="466" t="s">
        <v>445</v>
      </c>
      <c r="G54" s="465" t="s">
        <v>446</v>
      </c>
      <c r="H54" s="465">
        <v>930417</v>
      </c>
      <c r="I54" s="465">
        <v>0</v>
      </c>
      <c r="J54" s="465" t="s">
        <v>514</v>
      </c>
      <c r="K54" s="465" t="s">
        <v>433</v>
      </c>
      <c r="L54" s="468">
        <v>102.25414784174656</v>
      </c>
      <c r="M54" s="468">
        <v>16</v>
      </c>
      <c r="N54" s="469">
        <v>1636.0663654679449</v>
      </c>
    </row>
    <row r="55" spans="1:14" ht="14.4" customHeight="1" x14ac:dyDescent="0.3">
      <c r="A55" s="463" t="s">
        <v>431</v>
      </c>
      <c r="B55" s="464" t="s">
        <v>432</v>
      </c>
      <c r="C55" s="465" t="s">
        <v>440</v>
      </c>
      <c r="D55" s="466" t="s">
        <v>441</v>
      </c>
      <c r="E55" s="467">
        <v>50113001</v>
      </c>
      <c r="F55" s="466" t="s">
        <v>445</v>
      </c>
      <c r="G55" s="465" t="s">
        <v>446</v>
      </c>
      <c r="H55" s="465">
        <v>920315</v>
      </c>
      <c r="I55" s="465">
        <v>0</v>
      </c>
      <c r="J55" s="465" t="s">
        <v>515</v>
      </c>
      <c r="K55" s="465" t="s">
        <v>433</v>
      </c>
      <c r="L55" s="468">
        <v>155.53717241722939</v>
      </c>
      <c r="M55" s="468">
        <v>6</v>
      </c>
      <c r="N55" s="469">
        <v>933.22303450337631</v>
      </c>
    </row>
    <row r="56" spans="1:14" ht="14.4" customHeight="1" x14ac:dyDescent="0.3">
      <c r="A56" s="463" t="s">
        <v>431</v>
      </c>
      <c r="B56" s="464" t="s">
        <v>432</v>
      </c>
      <c r="C56" s="465" t="s">
        <v>440</v>
      </c>
      <c r="D56" s="466" t="s">
        <v>441</v>
      </c>
      <c r="E56" s="467">
        <v>50113001</v>
      </c>
      <c r="F56" s="466" t="s">
        <v>445</v>
      </c>
      <c r="G56" s="465" t="s">
        <v>446</v>
      </c>
      <c r="H56" s="465">
        <v>900873</v>
      </c>
      <c r="I56" s="465">
        <v>0</v>
      </c>
      <c r="J56" s="465" t="s">
        <v>516</v>
      </c>
      <c r="K56" s="465" t="s">
        <v>433</v>
      </c>
      <c r="L56" s="468">
        <v>56.317251006770036</v>
      </c>
      <c r="M56" s="468">
        <v>4</v>
      </c>
      <c r="N56" s="469">
        <v>225.26900402708014</v>
      </c>
    </row>
    <row r="57" spans="1:14" ht="14.4" customHeight="1" x14ac:dyDescent="0.3">
      <c r="A57" s="463" t="s">
        <v>431</v>
      </c>
      <c r="B57" s="464" t="s">
        <v>432</v>
      </c>
      <c r="C57" s="465" t="s">
        <v>440</v>
      </c>
      <c r="D57" s="466" t="s">
        <v>441</v>
      </c>
      <c r="E57" s="467">
        <v>50113001</v>
      </c>
      <c r="F57" s="466" t="s">
        <v>445</v>
      </c>
      <c r="G57" s="465" t="s">
        <v>446</v>
      </c>
      <c r="H57" s="465">
        <v>921230</v>
      </c>
      <c r="I57" s="465">
        <v>0</v>
      </c>
      <c r="J57" s="465" t="s">
        <v>517</v>
      </c>
      <c r="K57" s="465" t="s">
        <v>433</v>
      </c>
      <c r="L57" s="468">
        <v>39.10704854932311</v>
      </c>
      <c r="M57" s="468">
        <v>39</v>
      </c>
      <c r="N57" s="469">
        <v>1525.1748934236014</v>
      </c>
    </row>
    <row r="58" spans="1:14" ht="14.4" customHeight="1" x14ac:dyDescent="0.3">
      <c r="A58" s="463" t="s">
        <v>431</v>
      </c>
      <c r="B58" s="464" t="s">
        <v>432</v>
      </c>
      <c r="C58" s="465" t="s">
        <v>440</v>
      </c>
      <c r="D58" s="466" t="s">
        <v>441</v>
      </c>
      <c r="E58" s="467">
        <v>50113001</v>
      </c>
      <c r="F58" s="466" t="s">
        <v>445</v>
      </c>
      <c r="G58" s="465" t="s">
        <v>446</v>
      </c>
      <c r="H58" s="465">
        <v>930095</v>
      </c>
      <c r="I58" s="465">
        <v>0</v>
      </c>
      <c r="J58" s="465" t="s">
        <v>518</v>
      </c>
      <c r="K58" s="465" t="s">
        <v>433</v>
      </c>
      <c r="L58" s="468">
        <v>43.199751770413265</v>
      </c>
      <c r="M58" s="468">
        <v>14</v>
      </c>
      <c r="N58" s="469">
        <v>604.79652478578566</v>
      </c>
    </row>
    <row r="59" spans="1:14" ht="14.4" customHeight="1" x14ac:dyDescent="0.3">
      <c r="A59" s="463" t="s">
        <v>431</v>
      </c>
      <c r="B59" s="464" t="s">
        <v>432</v>
      </c>
      <c r="C59" s="465" t="s">
        <v>440</v>
      </c>
      <c r="D59" s="466" t="s">
        <v>441</v>
      </c>
      <c r="E59" s="467">
        <v>50113001</v>
      </c>
      <c r="F59" s="466" t="s">
        <v>445</v>
      </c>
      <c r="G59" s="465" t="s">
        <v>446</v>
      </c>
      <c r="H59" s="465">
        <v>921403</v>
      </c>
      <c r="I59" s="465">
        <v>0</v>
      </c>
      <c r="J59" s="465" t="s">
        <v>519</v>
      </c>
      <c r="K59" s="465" t="s">
        <v>433</v>
      </c>
      <c r="L59" s="468">
        <v>45.427284513696812</v>
      </c>
      <c r="M59" s="468">
        <v>8</v>
      </c>
      <c r="N59" s="469">
        <v>363.41827610957449</v>
      </c>
    </row>
    <row r="60" spans="1:14" ht="14.4" customHeight="1" x14ac:dyDescent="0.3">
      <c r="A60" s="463" t="s">
        <v>431</v>
      </c>
      <c r="B60" s="464" t="s">
        <v>432</v>
      </c>
      <c r="C60" s="465" t="s">
        <v>440</v>
      </c>
      <c r="D60" s="466" t="s">
        <v>441</v>
      </c>
      <c r="E60" s="467">
        <v>50113001</v>
      </c>
      <c r="F60" s="466" t="s">
        <v>445</v>
      </c>
      <c r="G60" s="465" t="s">
        <v>446</v>
      </c>
      <c r="H60" s="465">
        <v>203092</v>
      </c>
      <c r="I60" s="465">
        <v>203092</v>
      </c>
      <c r="J60" s="465" t="s">
        <v>520</v>
      </c>
      <c r="K60" s="465" t="s">
        <v>521</v>
      </c>
      <c r="L60" s="468">
        <v>151.55999999999997</v>
      </c>
      <c r="M60" s="468">
        <v>12</v>
      </c>
      <c r="N60" s="469">
        <v>1818.7199999999998</v>
      </c>
    </row>
    <row r="61" spans="1:14" ht="14.4" customHeight="1" x14ac:dyDescent="0.3">
      <c r="A61" s="463" t="s">
        <v>431</v>
      </c>
      <c r="B61" s="464" t="s">
        <v>432</v>
      </c>
      <c r="C61" s="465" t="s">
        <v>440</v>
      </c>
      <c r="D61" s="466" t="s">
        <v>441</v>
      </c>
      <c r="E61" s="467">
        <v>50113001</v>
      </c>
      <c r="F61" s="466" t="s">
        <v>445</v>
      </c>
      <c r="G61" s="465" t="s">
        <v>446</v>
      </c>
      <c r="H61" s="465">
        <v>100498</v>
      </c>
      <c r="I61" s="465">
        <v>498</v>
      </c>
      <c r="J61" s="465" t="s">
        <v>522</v>
      </c>
      <c r="K61" s="465" t="s">
        <v>523</v>
      </c>
      <c r="L61" s="468">
        <v>96.697460313301264</v>
      </c>
      <c r="M61" s="468">
        <v>4</v>
      </c>
      <c r="N61" s="469">
        <v>386.78984125320505</v>
      </c>
    </row>
    <row r="62" spans="1:14" ht="14.4" customHeight="1" x14ac:dyDescent="0.3">
      <c r="A62" s="463" t="s">
        <v>431</v>
      </c>
      <c r="B62" s="464" t="s">
        <v>432</v>
      </c>
      <c r="C62" s="465" t="s">
        <v>440</v>
      </c>
      <c r="D62" s="466" t="s">
        <v>441</v>
      </c>
      <c r="E62" s="467">
        <v>50113001</v>
      </c>
      <c r="F62" s="466" t="s">
        <v>445</v>
      </c>
      <c r="G62" s="465" t="s">
        <v>446</v>
      </c>
      <c r="H62" s="465">
        <v>100499</v>
      </c>
      <c r="I62" s="465">
        <v>499</v>
      </c>
      <c r="J62" s="465" t="s">
        <v>522</v>
      </c>
      <c r="K62" s="465" t="s">
        <v>524</v>
      </c>
      <c r="L62" s="468">
        <v>100.46519964608552</v>
      </c>
      <c r="M62" s="468">
        <v>6</v>
      </c>
      <c r="N62" s="469">
        <v>602.79119787651314</v>
      </c>
    </row>
    <row r="63" spans="1:14" ht="14.4" customHeight="1" x14ac:dyDescent="0.3">
      <c r="A63" s="463" t="s">
        <v>431</v>
      </c>
      <c r="B63" s="464" t="s">
        <v>432</v>
      </c>
      <c r="C63" s="465" t="s">
        <v>440</v>
      </c>
      <c r="D63" s="466" t="s">
        <v>441</v>
      </c>
      <c r="E63" s="467">
        <v>50113001</v>
      </c>
      <c r="F63" s="466" t="s">
        <v>445</v>
      </c>
      <c r="G63" s="465" t="s">
        <v>446</v>
      </c>
      <c r="H63" s="465">
        <v>166555</v>
      </c>
      <c r="I63" s="465">
        <v>66555</v>
      </c>
      <c r="J63" s="465" t="s">
        <v>525</v>
      </c>
      <c r="K63" s="465" t="s">
        <v>526</v>
      </c>
      <c r="L63" s="468">
        <v>116.97888888888889</v>
      </c>
      <c r="M63" s="468">
        <v>9</v>
      </c>
      <c r="N63" s="469">
        <v>1052.81</v>
      </c>
    </row>
    <row r="64" spans="1:14" ht="14.4" customHeight="1" x14ac:dyDescent="0.3">
      <c r="A64" s="463" t="s">
        <v>431</v>
      </c>
      <c r="B64" s="464" t="s">
        <v>432</v>
      </c>
      <c r="C64" s="465" t="s">
        <v>440</v>
      </c>
      <c r="D64" s="466" t="s">
        <v>441</v>
      </c>
      <c r="E64" s="467">
        <v>50113001</v>
      </c>
      <c r="F64" s="466" t="s">
        <v>445</v>
      </c>
      <c r="G64" s="465" t="s">
        <v>446</v>
      </c>
      <c r="H64" s="465">
        <v>215978</v>
      </c>
      <c r="I64" s="465">
        <v>215978</v>
      </c>
      <c r="J64" s="465" t="s">
        <v>525</v>
      </c>
      <c r="K64" s="465" t="s">
        <v>526</v>
      </c>
      <c r="L64" s="468">
        <v>116.61000000000001</v>
      </c>
      <c r="M64" s="468">
        <v>5</v>
      </c>
      <c r="N64" s="469">
        <v>583.05000000000007</v>
      </c>
    </row>
    <row r="65" spans="1:14" ht="14.4" customHeight="1" x14ac:dyDescent="0.3">
      <c r="A65" s="463" t="s">
        <v>431</v>
      </c>
      <c r="B65" s="464" t="s">
        <v>432</v>
      </c>
      <c r="C65" s="465" t="s">
        <v>440</v>
      </c>
      <c r="D65" s="466" t="s">
        <v>441</v>
      </c>
      <c r="E65" s="467">
        <v>50113001</v>
      </c>
      <c r="F65" s="466" t="s">
        <v>445</v>
      </c>
      <c r="G65" s="465" t="s">
        <v>446</v>
      </c>
      <c r="H65" s="465">
        <v>102439</v>
      </c>
      <c r="I65" s="465">
        <v>2439</v>
      </c>
      <c r="J65" s="465" t="s">
        <v>527</v>
      </c>
      <c r="K65" s="465" t="s">
        <v>528</v>
      </c>
      <c r="L65" s="468">
        <v>285.08000000000004</v>
      </c>
      <c r="M65" s="468">
        <v>1</v>
      </c>
      <c r="N65" s="469">
        <v>285.08000000000004</v>
      </c>
    </row>
    <row r="66" spans="1:14" ht="14.4" customHeight="1" x14ac:dyDescent="0.3">
      <c r="A66" s="463" t="s">
        <v>431</v>
      </c>
      <c r="B66" s="464" t="s">
        <v>432</v>
      </c>
      <c r="C66" s="465" t="s">
        <v>440</v>
      </c>
      <c r="D66" s="466" t="s">
        <v>441</v>
      </c>
      <c r="E66" s="467">
        <v>50113001</v>
      </c>
      <c r="F66" s="466" t="s">
        <v>445</v>
      </c>
      <c r="G66" s="465" t="s">
        <v>446</v>
      </c>
      <c r="H66" s="465">
        <v>100514</v>
      </c>
      <c r="I66" s="465">
        <v>514</v>
      </c>
      <c r="J66" s="465" t="s">
        <v>529</v>
      </c>
      <c r="K66" s="465" t="s">
        <v>530</v>
      </c>
      <c r="L66" s="468">
        <v>88.119999999999962</v>
      </c>
      <c r="M66" s="468">
        <v>2</v>
      </c>
      <c r="N66" s="469">
        <v>176.23999999999992</v>
      </c>
    </row>
    <row r="67" spans="1:14" ht="14.4" customHeight="1" x14ac:dyDescent="0.3">
      <c r="A67" s="463" t="s">
        <v>431</v>
      </c>
      <c r="B67" s="464" t="s">
        <v>432</v>
      </c>
      <c r="C67" s="465" t="s">
        <v>440</v>
      </c>
      <c r="D67" s="466" t="s">
        <v>441</v>
      </c>
      <c r="E67" s="467">
        <v>50113001</v>
      </c>
      <c r="F67" s="466" t="s">
        <v>445</v>
      </c>
      <c r="G67" s="465" t="s">
        <v>446</v>
      </c>
      <c r="H67" s="465">
        <v>849941</v>
      </c>
      <c r="I67" s="465">
        <v>162142</v>
      </c>
      <c r="J67" s="465" t="s">
        <v>531</v>
      </c>
      <c r="K67" s="465" t="s">
        <v>532</v>
      </c>
      <c r="L67" s="468">
        <v>28.409999999999993</v>
      </c>
      <c r="M67" s="468">
        <v>1</v>
      </c>
      <c r="N67" s="469">
        <v>28.409999999999993</v>
      </c>
    </row>
    <row r="68" spans="1:14" ht="14.4" customHeight="1" x14ac:dyDescent="0.3">
      <c r="A68" s="463" t="s">
        <v>431</v>
      </c>
      <c r="B68" s="464" t="s">
        <v>432</v>
      </c>
      <c r="C68" s="465" t="s">
        <v>440</v>
      </c>
      <c r="D68" s="466" t="s">
        <v>441</v>
      </c>
      <c r="E68" s="467">
        <v>50113001</v>
      </c>
      <c r="F68" s="466" t="s">
        <v>445</v>
      </c>
      <c r="G68" s="465" t="s">
        <v>446</v>
      </c>
      <c r="H68" s="465">
        <v>185793</v>
      </c>
      <c r="I68" s="465">
        <v>136395</v>
      </c>
      <c r="J68" s="465" t="s">
        <v>533</v>
      </c>
      <c r="K68" s="465" t="s">
        <v>534</v>
      </c>
      <c r="L68" s="468">
        <v>191.714</v>
      </c>
      <c r="M68" s="468">
        <v>10</v>
      </c>
      <c r="N68" s="469">
        <v>1917.1399999999999</v>
      </c>
    </row>
    <row r="69" spans="1:14" ht="14.4" customHeight="1" x14ac:dyDescent="0.3">
      <c r="A69" s="463" t="s">
        <v>431</v>
      </c>
      <c r="B69" s="464" t="s">
        <v>432</v>
      </c>
      <c r="C69" s="465" t="s">
        <v>440</v>
      </c>
      <c r="D69" s="466" t="s">
        <v>441</v>
      </c>
      <c r="E69" s="467">
        <v>50113001</v>
      </c>
      <c r="F69" s="466" t="s">
        <v>445</v>
      </c>
      <c r="G69" s="465" t="s">
        <v>446</v>
      </c>
      <c r="H69" s="465">
        <v>193109</v>
      </c>
      <c r="I69" s="465">
        <v>93109</v>
      </c>
      <c r="J69" s="465" t="s">
        <v>535</v>
      </c>
      <c r="K69" s="465" t="s">
        <v>536</v>
      </c>
      <c r="L69" s="468">
        <v>151.69481428571427</v>
      </c>
      <c r="M69" s="468">
        <v>700</v>
      </c>
      <c r="N69" s="469">
        <v>106186.37</v>
      </c>
    </row>
    <row r="70" spans="1:14" ht="14.4" customHeight="1" x14ac:dyDescent="0.3">
      <c r="A70" s="463" t="s">
        <v>431</v>
      </c>
      <c r="B70" s="464" t="s">
        <v>432</v>
      </c>
      <c r="C70" s="465" t="s">
        <v>440</v>
      </c>
      <c r="D70" s="466" t="s">
        <v>441</v>
      </c>
      <c r="E70" s="467">
        <v>50113001</v>
      </c>
      <c r="F70" s="466" t="s">
        <v>445</v>
      </c>
      <c r="G70" s="465" t="s">
        <v>446</v>
      </c>
      <c r="H70" s="465">
        <v>100610</v>
      </c>
      <c r="I70" s="465">
        <v>610</v>
      </c>
      <c r="J70" s="465" t="s">
        <v>537</v>
      </c>
      <c r="K70" s="465" t="s">
        <v>538</v>
      </c>
      <c r="L70" s="468">
        <v>64.54000000000002</v>
      </c>
      <c r="M70" s="468">
        <v>1</v>
      </c>
      <c r="N70" s="469">
        <v>64.54000000000002</v>
      </c>
    </row>
    <row r="71" spans="1:14" ht="14.4" customHeight="1" x14ac:dyDescent="0.3">
      <c r="A71" s="463" t="s">
        <v>431</v>
      </c>
      <c r="B71" s="464" t="s">
        <v>432</v>
      </c>
      <c r="C71" s="465" t="s">
        <v>440</v>
      </c>
      <c r="D71" s="466" t="s">
        <v>441</v>
      </c>
      <c r="E71" s="467">
        <v>50113001</v>
      </c>
      <c r="F71" s="466" t="s">
        <v>445</v>
      </c>
      <c r="G71" s="465" t="s">
        <v>446</v>
      </c>
      <c r="H71" s="465">
        <v>395294</v>
      </c>
      <c r="I71" s="465">
        <v>180306</v>
      </c>
      <c r="J71" s="465" t="s">
        <v>539</v>
      </c>
      <c r="K71" s="465" t="s">
        <v>540</v>
      </c>
      <c r="L71" s="468">
        <v>174.82999999999998</v>
      </c>
      <c r="M71" s="468">
        <v>22</v>
      </c>
      <c r="N71" s="469">
        <v>3846.2599999999998</v>
      </c>
    </row>
    <row r="72" spans="1:14" ht="14.4" customHeight="1" x14ac:dyDescent="0.3">
      <c r="A72" s="463" t="s">
        <v>431</v>
      </c>
      <c r="B72" s="464" t="s">
        <v>432</v>
      </c>
      <c r="C72" s="465" t="s">
        <v>440</v>
      </c>
      <c r="D72" s="466" t="s">
        <v>441</v>
      </c>
      <c r="E72" s="467">
        <v>50113001</v>
      </c>
      <c r="F72" s="466" t="s">
        <v>445</v>
      </c>
      <c r="G72" s="465" t="s">
        <v>446</v>
      </c>
      <c r="H72" s="465">
        <v>109844</v>
      </c>
      <c r="I72" s="465">
        <v>9844</v>
      </c>
      <c r="J72" s="465" t="s">
        <v>541</v>
      </c>
      <c r="K72" s="465" t="s">
        <v>542</v>
      </c>
      <c r="L72" s="468">
        <v>73.109999999999971</v>
      </c>
      <c r="M72" s="468">
        <v>1</v>
      </c>
      <c r="N72" s="469">
        <v>73.109999999999971</v>
      </c>
    </row>
    <row r="73" spans="1:14" ht="14.4" customHeight="1" x14ac:dyDescent="0.3">
      <c r="A73" s="463" t="s">
        <v>431</v>
      </c>
      <c r="B73" s="464" t="s">
        <v>432</v>
      </c>
      <c r="C73" s="465" t="s">
        <v>440</v>
      </c>
      <c r="D73" s="466" t="s">
        <v>441</v>
      </c>
      <c r="E73" s="467">
        <v>50113001</v>
      </c>
      <c r="F73" s="466" t="s">
        <v>445</v>
      </c>
      <c r="G73" s="465" t="s">
        <v>446</v>
      </c>
      <c r="H73" s="465">
        <v>180440</v>
      </c>
      <c r="I73" s="465">
        <v>80440</v>
      </c>
      <c r="J73" s="465" t="s">
        <v>543</v>
      </c>
      <c r="K73" s="465" t="s">
        <v>544</v>
      </c>
      <c r="L73" s="468">
        <v>577.82499999999993</v>
      </c>
      <c r="M73" s="468">
        <v>12</v>
      </c>
      <c r="N73" s="469">
        <v>6933.9</v>
      </c>
    </row>
    <row r="74" spans="1:14" ht="14.4" customHeight="1" x14ac:dyDescent="0.3">
      <c r="A74" s="463" t="s">
        <v>431</v>
      </c>
      <c r="B74" s="464" t="s">
        <v>432</v>
      </c>
      <c r="C74" s="465" t="s">
        <v>440</v>
      </c>
      <c r="D74" s="466" t="s">
        <v>441</v>
      </c>
      <c r="E74" s="467">
        <v>50113001</v>
      </c>
      <c r="F74" s="466" t="s">
        <v>445</v>
      </c>
      <c r="G74" s="465" t="s">
        <v>545</v>
      </c>
      <c r="H74" s="465">
        <v>131934</v>
      </c>
      <c r="I74" s="465">
        <v>31934</v>
      </c>
      <c r="J74" s="465" t="s">
        <v>546</v>
      </c>
      <c r="K74" s="465" t="s">
        <v>547</v>
      </c>
      <c r="L74" s="468">
        <v>49.830000000000013</v>
      </c>
      <c r="M74" s="468">
        <v>2</v>
      </c>
      <c r="N74" s="469">
        <v>99.660000000000025</v>
      </c>
    </row>
    <row r="75" spans="1:14" ht="14.4" customHeight="1" x14ac:dyDescent="0.3">
      <c r="A75" s="463" t="s">
        <v>431</v>
      </c>
      <c r="B75" s="464" t="s">
        <v>432</v>
      </c>
      <c r="C75" s="465" t="s">
        <v>440</v>
      </c>
      <c r="D75" s="466" t="s">
        <v>441</v>
      </c>
      <c r="E75" s="467">
        <v>50113001</v>
      </c>
      <c r="F75" s="466" t="s">
        <v>445</v>
      </c>
      <c r="G75" s="465" t="s">
        <v>446</v>
      </c>
      <c r="H75" s="465">
        <v>100643</v>
      </c>
      <c r="I75" s="465">
        <v>643</v>
      </c>
      <c r="J75" s="465" t="s">
        <v>548</v>
      </c>
      <c r="K75" s="465" t="s">
        <v>549</v>
      </c>
      <c r="L75" s="468">
        <v>43.620000000000005</v>
      </c>
      <c r="M75" s="468">
        <v>1</v>
      </c>
      <c r="N75" s="469">
        <v>43.620000000000005</v>
      </c>
    </row>
    <row r="76" spans="1:14" ht="14.4" customHeight="1" x14ac:dyDescent="0.3">
      <c r="A76" s="463" t="s">
        <v>431</v>
      </c>
      <c r="B76" s="464" t="s">
        <v>432</v>
      </c>
      <c r="C76" s="465" t="s">
        <v>440</v>
      </c>
      <c r="D76" s="466" t="s">
        <v>441</v>
      </c>
      <c r="E76" s="467">
        <v>50113001</v>
      </c>
      <c r="F76" s="466" t="s">
        <v>445</v>
      </c>
      <c r="G76" s="465" t="s">
        <v>545</v>
      </c>
      <c r="H76" s="465">
        <v>166030</v>
      </c>
      <c r="I76" s="465">
        <v>66030</v>
      </c>
      <c r="J76" s="465" t="s">
        <v>550</v>
      </c>
      <c r="K76" s="465" t="s">
        <v>551</v>
      </c>
      <c r="L76" s="468">
        <v>30.086666666666662</v>
      </c>
      <c r="M76" s="468">
        <v>3</v>
      </c>
      <c r="N76" s="469">
        <v>90.259999999999991</v>
      </c>
    </row>
    <row r="77" spans="1:14" ht="14.4" customHeight="1" x14ac:dyDescent="0.3">
      <c r="A77" s="463" t="s">
        <v>431</v>
      </c>
      <c r="B77" s="464" t="s">
        <v>432</v>
      </c>
      <c r="C77" s="465" t="s">
        <v>440</v>
      </c>
      <c r="D77" s="466" t="s">
        <v>441</v>
      </c>
      <c r="E77" s="467">
        <v>50113013</v>
      </c>
      <c r="F77" s="466" t="s">
        <v>552</v>
      </c>
      <c r="G77" s="465" t="s">
        <v>545</v>
      </c>
      <c r="H77" s="465">
        <v>105951</v>
      </c>
      <c r="I77" s="465">
        <v>5951</v>
      </c>
      <c r="J77" s="465" t="s">
        <v>553</v>
      </c>
      <c r="K77" s="465" t="s">
        <v>554</v>
      </c>
      <c r="L77" s="468">
        <v>114.80444444444447</v>
      </c>
      <c r="M77" s="468">
        <v>9</v>
      </c>
      <c r="N77" s="469">
        <v>1033.2400000000002</v>
      </c>
    </row>
    <row r="78" spans="1:14" ht="14.4" customHeight="1" x14ac:dyDescent="0.3">
      <c r="A78" s="463" t="s">
        <v>431</v>
      </c>
      <c r="B78" s="464" t="s">
        <v>432</v>
      </c>
      <c r="C78" s="465" t="s">
        <v>440</v>
      </c>
      <c r="D78" s="466" t="s">
        <v>441</v>
      </c>
      <c r="E78" s="467">
        <v>50113013</v>
      </c>
      <c r="F78" s="466" t="s">
        <v>552</v>
      </c>
      <c r="G78" s="465" t="s">
        <v>446</v>
      </c>
      <c r="H78" s="465">
        <v>844576</v>
      </c>
      <c r="I78" s="465">
        <v>100339</v>
      </c>
      <c r="J78" s="465" t="s">
        <v>555</v>
      </c>
      <c r="K78" s="465" t="s">
        <v>556</v>
      </c>
      <c r="L78" s="468">
        <v>97.61</v>
      </c>
      <c r="M78" s="468">
        <v>1</v>
      </c>
      <c r="N78" s="469">
        <v>97.61</v>
      </c>
    </row>
    <row r="79" spans="1:14" ht="14.4" customHeight="1" thickBot="1" x14ac:dyDescent="0.35">
      <c r="A79" s="470" t="s">
        <v>431</v>
      </c>
      <c r="B79" s="471" t="s">
        <v>432</v>
      </c>
      <c r="C79" s="472" t="s">
        <v>440</v>
      </c>
      <c r="D79" s="473" t="s">
        <v>441</v>
      </c>
      <c r="E79" s="474">
        <v>50113013</v>
      </c>
      <c r="F79" s="473" t="s">
        <v>552</v>
      </c>
      <c r="G79" s="472" t="s">
        <v>446</v>
      </c>
      <c r="H79" s="472">
        <v>101066</v>
      </c>
      <c r="I79" s="472">
        <v>1066</v>
      </c>
      <c r="J79" s="472" t="s">
        <v>557</v>
      </c>
      <c r="K79" s="472" t="s">
        <v>558</v>
      </c>
      <c r="L79" s="475">
        <v>51.04</v>
      </c>
      <c r="M79" s="475">
        <v>1</v>
      </c>
      <c r="N79" s="476">
        <v>51.04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4" customWidth="1"/>
    <col min="2" max="2" width="10" style="189" customWidth="1"/>
    <col min="3" max="3" width="5.5546875" style="192" customWidth="1"/>
    <col min="4" max="4" width="10" style="189" customWidth="1"/>
    <col min="5" max="5" width="5.5546875" style="192" customWidth="1"/>
    <col min="6" max="6" width="10" style="189" customWidth="1"/>
    <col min="7" max="16384" width="8.88671875" style="114"/>
  </cols>
  <sheetData>
    <row r="1" spans="1:6" ht="37.200000000000003" customHeight="1" thickBot="1" x14ac:dyDescent="0.4">
      <c r="A1" s="342" t="s">
        <v>137</v>
      </c>
      <c r="B1" s="343"/>
      <c r="C1" s="343"/>
      <c r="D1" s="343"/>
      <c r="E1" s="343"/>
      <c r="F1" s="343"/>
    </row>
    <row r="2" spans="1:6" ht="14.4" customHeight="1" thickBot="1" x14ac:dyDescent="0.35">
      <c r="A2" s="207" t="s">
        <v>243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" customHeight="1" thickBot="1" x14ac:dyDescent="0.35">
      <c r="A4" s="477" t="s">
        <v>122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89" t="s">
        <v>559</v>
      </c>
      <c r="B5" s="454"/>
      <c r="C5" s="481">
        <v>0</v>
      </c>
      <c r="D5" s="454">
        <v>1223.1600000000001</v>
      </c>
      <c r="E5" s="481">
        <v>1</v>
      </c>
      <c r="F5" s="455">
        <v>1223.1600000000001</v>
      </c>
    </row>
    <row r="6" spans="1:6" ht="14.4" customHeight="1" thickBot="1" x14ac:dyDescent="0.35">
      <c r="A6" s="485" t="s">
        <v>3</v>
      </c>
      <c r="B6" s="486"/>
      <c r="C6" s="487">
        <v>0</v>
      </c>
      <c r="D6" s="486">
        <v>1223.1600000000001</v>
      </c>
      <c r="E6" s="487">
        <v>1</v>
      </c>
      <c r="F6" s="488">
        <v>1223.1600000000001</v>
      </c>
    </row>
    <row r="7" spans="1:6" ht="14.4" customHeight="1" thickBot="1" x14ac:dyDescent="0.35"/>
    <row r="8" spans="1:6" ht="14.4" customHeight="1" x14ac:dyDescent="0.3">
      <c r="A8" s="495" t="s">
        <v>560</v>
      </c>
      <c r="B8" s="461"/>
      <c r="C8" s="482">
        <v>0</v>
      </c>
      <c r="D8" s="461">
        <v>1033.2400000000002</v>
      </c>
      <c r="E8" s="482">
        <v>1</v>
      </c>
      <c r="F8" s="462">
        <v>1033.2400000000002</v>
      </c>
    </row>
    <row r="9" spans="1:6" ht="14.4" customHeight="1" x14ac:dyDescent="0.3">
      <c r="A9" s="496" t="s">
        <v>561</v>
      </c>
      <c r="B9" s="468"/>
      <c r="C9" s="491">
        <v>0</v>
      </c>
      <c r="D9" s="468">
        <v>99.660000000000025</v>
      </c>
      <c r="E9" s="491">
        <v>1</v>
      </c>
      <c r="F9" s="469">
        <v>99.660000000000025</v>
      </c>
    </row>
    <row r="10" spans="1:6" ht="14.4" customHeight="1" thickBot="1" x14ac:dyDescent="0.35">
      <c r="A10" s="497" t="s">
        <v>562</v>
      </c>
      <c r="B10" s="492"/>
      <c r="C10" s="493">
        <v>0</v>
      </c>
      <c r="D10" s="492">
        <v>90.259999999999991</v>
      </c>
      <c r="E10" s="493">
        <v>1</v>
      </c>
      <c r="F10" s="494">
        <v>90.259999999999991</v>
      </c>
    </row>
    <row r="11" spans="1:6" ht="14.4" customHeight="1" thickBot="1" x14ac:dyDescent="0.35">
      <c r="A11" s="485" t="s">
        <v>3</v>
      </c>
      <c r="B11" s="486"/>
      <c r="C11" s="487">
        <v>0</v>
      </c>
      <c r="D11" s="486">
        <v>1223.1600000000003</v>
      </c>
      <c r="E11" s="487">
        <v>1</v>
      </c>
      <c r="F11" s="488">
        <v>1223.1600000000003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2017-10-25T13:50:03Z</dcterms:modified>
</cp:coreProperties>
</file>