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N3" i="418"/>
  <c r="E21" i="419" l="1"/>
  <c r="E22" i="419" s="1"/>
  <c r="C21" i="419"/>
  <c r="C22" i="419" s="1"/>
  <c r="E20" i="419"/>
  <c r="C20" i="419"/>
  <c r="E19" i="419"/>
  <c r="C19" i="419"/>
  <c r="E17" i="419"/>
  <c r="C17" i="419"/>
  <c r="E16" i="419"/>
  <c r="C16" i="419"/>
  <c r="E14" i="419"/>
  <c r="C14" i="419"/>
  <c r="E13" i="419"/>
  <c r="C13" i="419"/>
  <c r="E12" i="419"/>
  <c r="C12" i="419"/>
  <c r="E11" i="419"/>
  <c r="C11" i="419"/>
  <c r="C18" i="419" l="1"/>
  <c r="E18" i="419"/>
  <c r="C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E6" i="419"/>
  <c r="G6" i="419"/>
  <c r="J6" i="419"/>
  <c r="I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<sst xmlns="http://schemas.openxmlformats.org/spreadsheetml/2006/main" count="6546" uniqueCount="1473">
  <si>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</si>
  <si>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</si>
  <si>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</si>
  <si>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</si>
  <si>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</si>
  <si>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</si>
  <si>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</si>
  <si>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</si>
  <si>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</si>
  <si>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</si>
  <si>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</si>
  <si>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</si>
  <si>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</si>
  <si>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</si>
  <si>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</si>
  <si>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</si>
  <si>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</si>
  <si>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</si>
  <si>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</si>
  <si>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</si>
  <si>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</si>
  <si>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</si>
  <si>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</si>
  <si>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</si>
  <si>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</si>
  <si>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</si>
  <si>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</si>
  <si>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</si>
  <si>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</si>
  <si>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</si>
  <si>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</si>
  <si>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</si>
  <si>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</si>
  <si>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</si>
  <si>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</si>
  <si>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</si>
  <si>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</si>
  <si>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</si>
  <si>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</si>
  <si>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</si>
  <si>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</si>
  <si>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</si>
  <si>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</si>
  <si>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</si>
  <si>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</si>
  <si>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</si>
  <si>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</si>
  <si>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</si>
  <si>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</si>
  <si>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</si>
  <si>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</si>
  <si>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</si>
  <si>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</si>
  <si>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</si>
  <si>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</si>
  <si>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</si>
  <si>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</si>
  <si>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</si>
  <si>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</si>
  <si>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</si>
  <si>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</si>
  <si>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</si>
  <si>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</si>
  <si>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</si>
  <si>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</si>
  <si>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</si>
  <si>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</si>
  <si>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</si>
  <si>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</si>
  <si>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</si>
  <si>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</si>
  <si>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</si>
  <si>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</si>
  <si>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</si>
  <si>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</si>
  <si>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</si>
  <si>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</si>
  <si>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</si>
  <si>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</si>
  <si>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</si>
  <si>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</si>
  <si>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</si>
  <si>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</si>
  <si>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</si>
  <si>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</si>
  <si>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</si>
  <si>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</si>
  <si>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</si>
  <si>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</si>
  <si>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</si>
  <si>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</si>
  <si>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</si>
  <si>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</si>
  <si>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</si>
  <si>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</si>
  <si>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</si>
  <si>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</si>
  <si>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</si>
  <si>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</si>
  <si>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</si>
  <si>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</si>
  <si>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</si>
  <si>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</si>
  <si>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</si>
  <si>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</si>
  <si>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</si>
  <si>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</si>
  <si>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</si>
  <si>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</si>
  <si>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</si>
  <si>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</si>
  <si>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</si>
  <si>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</si>
  <si>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</si>
  <si>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</si>
  <si>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</si>
  <si>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</si>
  <si>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</si>
  <si>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</si>
  <si>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</si>
  <si>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</si>
  <si>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</si>
  <si>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</si>
  <si>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</si>
  <si>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</si>
  <si>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</si>
  <si>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</si>
  <si>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</si>
  <si>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</si>
  <si>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</si>
  <si>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</si>
  <si>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</si>
  <si>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</si>
  <si>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</si>
  <si>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</si>
  <si>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</si>
  <si>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</si>
  <si>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</si>
  <si>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</si>
  <si>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</si>
  <si>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</si>
  <si>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</si>
  <si>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</si>
  <si>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</si>
  <si>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</si>
  <si>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</si>
  <si>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</si>
  <si>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</si>
  <si>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</si>
  <si>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</si>
  <si>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</si>
  <si>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</si>
  <si>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</si>
  <si>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</si>
  <si>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</si>
  <si>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</si>
  <si>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</si>
  <si>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</si>
  <si>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</si>
  <si>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</si>
  <si>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</si>
  <si>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</si>
  <si>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</si>
  <si>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</si>
  <si>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</si>
  <si>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</si>
  <si>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</si>
  <si>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</si>
  <si>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</si>
  <si>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</si>
  <si>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</si>
  <si>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</si>
  <si>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</si>
  <si>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</si>
  <si>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</si>
  <si>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</si>
  <si>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</si>
  <si>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</si>
  <si>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</si>
  <si>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</si>
  <si>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</si>
  <si>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</si>
  <si>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</si>
  <si>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</si>
  <si>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</si>
  <si>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</si>
  <si>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</si>
  <si>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</si>
  <si>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</si>
  <si>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</si>
  <si>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</si>
  <si>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</si>
  <si>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</si>
  <si>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</si>
  <si>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</si>
  <si>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</si>
  <si>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</si>
  <si>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</si>
  <si>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</si>
  <si>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</si>
  <si>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</si>
  <si>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</si>
  <si>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</si>
  <si>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</si>
  <si>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</si>
  <si>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</si>
  <si>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</si>
  <si>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</si>
  <si>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</si>
  <si>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</si>
  <si>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</si>
  <si>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</si>
  <si>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</si>
  <si>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</si>
  <si>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</si>
  <si>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</si>
  <si>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</si>
  <si>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</si>
  <si>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</si>
  <si>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</si>
  <si>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</si>
  <si>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</si>
  <si>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</si>
  <si>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</si>
  <si>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</si>
  <si>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</si>
  <si>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</si>
  <si>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</si>
  <si>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</si>
  <si>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</si>
  <si>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</si>
  <si>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</si>
  <si>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</si>
  <si>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</si>
  <si>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</si>
  <si>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</si>
  <si>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</si>
  <si>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</si>
  <si>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</si>
  <si>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</si>
  <si>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</si>
  <si>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</si>
  <si>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</si>
  <si>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</si>
  <si>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</si>
  <si>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</si>
  <si>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</si>
  <si>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</si>
  <si>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</si>
  <si>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</si>
  <si>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</si>
  <si>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</si>
  <si>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</si>
  <si>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</si>
  <si>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</si>
  <si>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</si>
  <si>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</si>
  <si>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</si>
  <si>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</si>
  <si>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</si>
  <si>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</si>
  <si>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</si>
  <si>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</si>
  <si>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</si>
  <si>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</si>
  <si>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</si>
  <si>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</si>
  <si>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</si>
  <si>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</si>
  <si>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</si>
  <si>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</si>
  <si>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</si>
  <si>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</si>
  <si>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</si>
  <si>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</si>
  <si>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</si>
  <si>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</si>
  <si>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</si>
  <si>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</si>
  <si>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</si>
  <si>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</si>
  <si>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</si>
  <si>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</si>
  <si>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</si>
  <si>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</si>
  <si>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</si>
  <si>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</si>
  <si>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</si>
  <si>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</si>
  <si>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</si>
  <si>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</si>
  <si>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</si>
  <si>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</si>
  <si>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</si>
  <si>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</si>
  <si>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</si>
  <si>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</si>
  <si>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</si>
  <si>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</si>
  <si>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</si>
  <si>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</si>
  <si>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</si>
  <si>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</si>
  <si>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</si>
  <si>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</si>
  <si>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</si>
  <si>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</si>
  <si>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</si>
  <si>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</si>
  <si>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</si>
  <si>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</si>
  <si>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</si>
  <si>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</si>
  <si>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</si>
  <si>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</si>
  <si>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</si>
  <si>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</si>
  <si>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</si>
  <si>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</si>
  <si>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</si>
  <si>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</si>
  <si>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</si>
  <si>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</si>
  <si>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</si>
  <si>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</si>
  <si>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</si>
  <si>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</si>
  <si>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</si>
  <si>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</si>
  <si>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</si>
  <si>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</si>
  <si>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</si>
  <si>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</si>
  <si>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</si>
  <si>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</si>
  <si>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</si>
  <si>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</si>
  <si>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</si>
  <si>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</si>
  <si>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</si>
  <si>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</si>
  <si>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</si>
  <si>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</si>
  <si>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</si>
  <si>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</si>
  <si>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</si>
  <si>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</si>
  <si>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</si>
  <si>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</si>
  <si>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</si>
  <si>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</si>
  <si>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</si>
  <si>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</si>
  <si>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</si>
  <si>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</si>
  <si>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</si>
  <si>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</si>
  <si>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</si>
  <si>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</si>
  <si>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</si>
  <si>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</si>
  <si>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</si>
  <si>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</si>
  <si>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</si>
  <si>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</si>
  <si>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</si>
  <si>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</si>
  <si>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</si>
  <si>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</si>
  <si>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</si>
  <si>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</si>
  <si>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</si>
  <si>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</si>
  <si>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</si>
  <si>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</si>
  <si>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</si>
  <si>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</si>
  <si>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</si>
  <si>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</si>
  <si>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</si>
  <si>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</si>
  <si>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</si>
  <si>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</si>
  <si>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</si>
  <si>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</si>
  <si>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</si>
  <si>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</si>
  <si>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</si>
  <si>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</si>
  <si>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</si>
  <si>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</si>
  <si>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</si>
  <si>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</si>
  <si>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</si>
  <si>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</si>
  <si>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</si>
  <si>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</si>
  <si>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</si>
  <si>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</si>
  <si>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</si>
  <si>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</si>
  <si>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</si>
  <si>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</si>
  <si>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</si>
  <si>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</si>
  <si>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</si>
  <si>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</si>
  <si>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</si>
  <si>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</si>
  <si>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</si>
  <si>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</si>
  <si>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</si>
  <si>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</si>
  <si>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</si>
  <si>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</si>
  <si>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</si>
  <si>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</si>
  <si>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</si>
  <si>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</si>
  <si>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</si>
  <si>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</si>
  <si>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</si>
  <si>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</si>
  <si>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</si>
  <si>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</si>
  <si>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</si>
  <si>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</si>
  <si>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</si>
  <si>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</si>
  <si>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</si>
  <si>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</si>
  <si>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</si>
  <si>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</si>
  <si>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</si>
  <si>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</si>
  <si>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</si>
  <si>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</si>
  <si>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</si>
  <si>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</si>
  <si>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</si>
  <si>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</si>
  <si>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</si>
  <si>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</si>
  <si>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</si>
  <si>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</si>
  <si>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102477</t>
  </si>
  <si>
    <t>2477</t>
  </si>
  <si>
    <t>DIAZEPAM SLOVAKOFARMA</t>
  </si>
  <si>
    <t>TBL 20X5MG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</si>
  <si>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</si>
  <si>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</si>
  <si>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</si>
  <si>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</si>
  <si>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</si>
  <si>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</si>
  <si>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</si>
  <si>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</si>
  <si>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849941</t>
  </si>
  <si>
    <t>162142</t>
  </si>
  <si>
    <t>PARALEN 500</t>
  </si>
  <si>
    <t>POR TBL NOB 24X500MG</t>
  </si>
  <si>
    <t>930444</t>
  </si>
  <si>
    <t>0</t>
  </si>
  <si>
    <t>KL AQUA PURIF. KUL., FAG. 1 kg</t>
  </si>
  <si>
    <t>900240</t>
  </si>
  <si>
    <t>DZ TRIXO LIND 500ML</t>
  </si>
  <si>
    <t>193109</t>
  </si>
  <si>
    <t>93109</t>
  </si>
  <si>
    <t>SUPRACAIN 4%</t>
  </si>
  <si>
    <t>INJ 10X2ML</t>
  </si>
  <si>
    <t>900321</t>
  </si>
  <si>
    <t>KL PRIPRAVEK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</si>
  <si>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</si>
  <si>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</si>
  <si>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</si>
  <si>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</si>
  <si>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</si>
  <si>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</si>
  <si>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</si>
  <si>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169755</t>
  </si>
  <si>
    <t>69755</t>
  </si>
  <si>
    <t>ARDEANUTRISOL G 40</t>
  </si>
  <si>
    <t>INF 1X80ML</t>
  </si>
  <si>
    <t>849829</t>
  </si>
  <si>
    <t>162673</t>
  </si>
  <si>
    <t>IBALGIN 400 TBL 36</t>
  </si>
  <si>
    <t xml:space="preserve">POR TBL FLM 36X400MG </t>
  </si>
  <si>
    <t>900512</t>
  </si>
  <si>
    <t>KL ETHANOL.C.BENZINO 1 l</t>
  </si>
  <si>
    <t>900873</t>
  </si>
  <si>
    <t>KL VASELINUM ALBUM, 100G</t>
  </si>
  <si>
    <t>921230</t>
  </si>
  <si>
    <t>KL VASELINUM ALBUM, 20G</t>
  </si>
  <si>
    <t>930043</t>
  </si>
  <si>
    <t>DZ TRIXO LIND 100 ml</t>
  </si>
  <si>
    <t>500038</t>
  </si>
  <si>
    <t>KL OBAL</t>
  </si>
  <si>
    <t>lékovky, kelímky</t>
  </si>
  <si>
    <t>921403</t>
  </si>
  <si>
    <t>KL VASELINUM ALBUM, 50G</t>
  </si>
  <si>
    <t>132082</t>
  </si>
  <si>
    <t>32082</t>
  </si>
  <si>
    <t>IBALGIN 400 (IBUPROFEN 400)</t>
  </si>
  <si>
    <t>TBL OBD 100X400MG</t>
  </si>
  <si>
    <t>196886</t>
  </si>
  <si>
    <t>96886</t>
  </si>
  <si>
    <t>0.9% W/V SODIUM CHLORIDE I.V.</t>
  </si>
  <si>
    <t>INJ 20X10ML</t>
  </si>
  <si>
    <t>930095</t>
  </si>
  <si>
    <t>KL VASELINUM ALBUM, 30G</t>
  </si>
  <si>
    <t>920380</t>
  </si>
  <si>
    <t>KL SOL.HYD.PEROX.3% 100G v sirokohrdle lahvi</t>
  </si>
  <si>
    <t>920219</t>
  </si>
  <si>
    <t>DZ TRIXO 100 ML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</si>
  <si>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</si>
  <si>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</si>
  <si>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</si>
  <si>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</si>
  <si>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</si>
  <si>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</si>
  <si>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</si>
  <si>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</si>
  <si>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</si>
  <si>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</si>
  <si>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</si>
  <si>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</si>
  <si>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</si>
  <si>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</si>
  <si>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</si>
  <si>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</si>
  <si>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</si>
  <si>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</si>
  <si>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</si>
  <si>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</si>
  <si>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</si>
  <si>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</si>
  <si>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</si>
  <si>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</si>
  <si>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</si>
  <si>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</si>
  <si>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</si>
  <si>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</si>
  <si>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</si>
  <si>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</si>
  <si>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</si>
  <si>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</si>
  <si>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</si>
  <si>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</si>
  <si>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</si>
  <si>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</si>
  <si>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</si>
  <si>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500128</t>
  </si>
  <si>
    <t>Curaprox Curasept ADS 350 par.gel 30ml</t>
  </si>
  <si>
    <t>203092</t>
  </si>
  <si>
    <t>LIDOCAIN EGIS 10 %</t>
  </si>
  <si>
    <t>DRM SPR SOL 1X38GM</t>
  </si>
  <si>
    <t>900857</t>
  </si>
  <si>
    <t>KL CHLORHEXIDINI SOL. 0,1% 1000ml</t>
  </si>
  <si>
    <t>180440</t>
  </si>
  <si>
    <t>80440</t>
  </si>
  <si>
    <t>UBISTESIN</t>
  </si>
  <si>
    <t>INJ SOL 50X1.7ML</t>
  </si>
  <si>
    <t>501596</t>
  </si>
  <si>
    <t>ECOLAV Výplach očí 100ml</t>
  </si>
  <si>
    <t>100 ml</t>
  </si>
  <si>
    <t>920315</t>
  </si>
  <si>
    <t>KL SOL.ZINCI CHLOR.10% 5G</t>
  </si>
  <si>
    <t>P</t>
  </si>
  <si>
    <t>166030</t>
  </si>
  <si>
    <t>66030</t>
  </si>
  <si>
    <t>ZODAC</t>
  </si>
  <si>
    <t>TBL OBD 30X10MG</t>
  </si>
  <si>
    <t>50113013</t>
  </si>
  <si>
    <t>105951</t>
  </si>
  <si>
    <t>5951</t>
  </si>
  <si>
    <t>AMOKSIKLAV 1G</t>
  </si>
  <si>
    <t>TBL OBD 14X1GM</t>
  </si>
  <si>
    <t>Klinika zubního lékařství</t>
  </si>
  <si>
    <t>ZUBNI: ambulance</t>
  </si>
  <si>
    <t>Lékárna - léčiva</t>
  </si>
  <si>
    <t>Lékárna - antibiotika</t>
  </si>
  <si>
    <t>2421 - ZUBNI: ambulance</t>
  </si>
  <si>
    <t>R06AE07 - CETIRIZIN</t>
  </si>
  <si>
    <t>J01CR02 - AMOXICILIN A ENZYMOVÝ INHIBITOR</t>
  </si>
  <si>
    <t>J01CR02</t>
  </si>
  <si>
    <t>AMOKSIKLAV 1 G</t>
  </si>
  <si>
    <t>875MG/125MG TBL FLM 14</t>
  </si>
  <si>
    <t>R06AE07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</si>
  <si>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</si>
  <si>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</si>
  <si>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</si>
  <si>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</si>
  <si>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ZA443</t>
  </si>
  <si>
    <t>Šátek trojcípý NT 136 x 96 x 96 cm 20002</t>
  </si>
  <si>
    <t>ZA446</t>
  </si>
  <si>
    <t>Vata buničitá přířezy 20 x 30 cm 1230200129</t>
  </si>
  <si>
    <t>ZA450</t>
  </si>
  <si>
    <t>Náplast omniplast 1,25 cm x 9,1 m 9004520</t>
  </si>
  <si>
    <t>ZA554</t>
  </si>
  <si>
    <t>Krytí hypro-sorb R 10 x 10 x 10 mm bal. á 10 ks 006 - již se nevyrábí</t>
  </si>
  <si>
    <t>ZA582</t>
  </si>
  <si>
    <t>Tampon sterilní small bal. á 100 ks 156760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</si>
  <si>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</si>
  <si>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</si>
  <si>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</si>
  <si>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</si>
  <si>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</si>
  <si>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</si>
  <si>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</si>
  <si>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</si>
  <si>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ZC885</t>
  </si>
  <si>
    <t>Náplast omnifix E 10 cm x 10 m 900650</t>
  </si>
  <si>
    <t>ZD103</t>
  </si>
  <si>
    <t>Náplast omniplast 2,5 cm x 9,2 m 9004530</t>
  </si>
  <si>
    <t>ZD740</t>
  </si>
  <si>
    <t>Kompresa gáza sterilkompres 7,5 x 7,5 cm/5 ks sterilní 1325019265(1230119225)</t>
  </si>
  <si>
    <t>ZG299</t>
  </si>
  <si>
    <t>Náplast cosmopor steril 10 x 8 cm, á 25 ks, 900806</t>
  </si>
  <si>
    <t>ZA616</t>
  </si>
  <si>
    <t>Drenáž zubní sterilní 1 x 6 cm 0360</t>
  </si>
  <si>
    <t>ZL790</t>
  </si>
  <si>
    <t>Obvaz sterilní hotový č. 3 A4101144</t>
  </si>
  <si>
    <t>ZM000</t>
  </si>
  <si>
    <t>Vata obvazová skládaná 50g 004307667</t>
  </si>
  <si>
    <t>ZL999</t>
  </si>
  <si>
    <t>Rychloobvaz 8 x 4 cm / 3 ks 001445510</t>
  </si>
  <si>
    <t>ZF042</t>
  </si>
  <si>
    <t>Krytí mastný tyl jelonet 10 x 10 cm á 10 ks 7404</t>
  </si>
  <si>
    <t>ZA533</t>
  </si>
  <si>
    <t>Váleček zubní Celluron č.2 á 600 ks 4301821</t>
  </si>
  <si>
    <t>ZN200</t>
  </si>
  <si>
    <t>Krytí hemostatické traumacel new dent kostky bal. á 50 ks 10115</t>
  </si>
  <si>
    <t>ZN468</t>
  </si>
  <si>
    <t>Obvaz elastický síťový pruban č. 3 chodidlo, holeň, loket 1323300230</t>
  </si>
  <si>
    <t>ZA798</t>
  </si>
  <si>
    <t>Krytí hemostatické traumacel P 2g ks bal. 1 ks zásyp 80521</t>
  </si>
  <si>
    <t>ZG538</t>
  </si>
  <si>
    <t>Obvaz ran po chir. zákrocích COE PACK 530315</t>
  </si>
  <si>
    <t>ZC917</t>
  </si>
  <si>
    <t>Krytí hypro-sorb F 20 x 30 mm HY 2030/2 - již se nevyrábí</t>
  </si>
  <si>
    <t>ZA728</t>
  </si>
  <si>
    <t>Lopatka ústní dřevěná lékařská nesterilní bal. á 100 ks 1320100655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</si>
  <si>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</si>
  <si>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</si>
  <si>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</si>
  <si>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</si>
  <si>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</si>
  <si>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</si>
  <si>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</si>
  <si>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</si>
  <si>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ZB351</t>
  </si>
  <si>
    <t>Miska petri UH pr. 60 mm á 20 ks 400927</t>
  </si>
  <si>
    <t>ZB844</t>
  </si>
  <si>
    <t>Esmarch 60 x 1250 KVS 06125</t>
  </si>
  <si>
    <t>ZB949</t>
  </si>
  <si>
    <t>Pinzeta UH sterilní HAR478 165 (HAR999565)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</si>
  <si>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</si>
  <si>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</si>
  <si>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</si>
  <si>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</si>
  <si>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</si>
  <si>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</si>
  <si>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</si>
  <si>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</si>
  <si>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</si>
  <si>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</si>
  <si>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</si>
  <si>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</si>
  <si>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</si>
  <si>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</si>
  <si>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ZF549</t>
  </si>
  <si>
    <t>Náústek s filtrem výměnný k plynu Entonox 1043178 (ref.828-0002)</t>
  </si>
  <si>
    <t>ZH808</t>
  </si>
  <si>
    <t>Nádoba na histologický mat. s pufrovaným formalínem HISTOFOR 20 ml bal. á 100 ks BFS-20</t>
  </si>
  <si>
    <t>ZN297</t>
  </si>
  <si>
    <t>Hadička spojovací Gamaplus 1,8 x 450 LL NO DOP 606301-ND</t>
  </si>
  <si>
    <t>ZH685</t>
  </si>
  <si>
    <t>Kádinka plastová   250 ml K001805</t>
  </si>
  <si>
    <t>ZB316</t>
  </si>
  <si>
    <t>Vzduchovod nosní 8,0 mm bal. á 10 ks 100/210/080</t>
  </si>
  <si>
    <t>ZM158</t>
  </si>
  <si>
    <t>Raspatorium rovné Farabeuf šířka 12 mm délka 150 mm 26.53.13</t>
  </si>
  <si>
    <t>ZD178</t>
  </si>
  <si>
    <t>Sof-lex disky ES8692F</t>
  </si>
  <si>
    <t>ZC054</t>
  </si>
  <si>
    <t>Válec odměrný vysoký sklo 100 ml d713880</t>
  </si>
  <si>
    <t>ZF670</t>
  </si>
  <si>
    <t>Kádinka nízká s výlevkou skol 150 ml KAVA632417010150_U (č. n. 2602043344)</t>
  </si>
  <si>
    <t>ZC047</t>
  </si>
  <si>
    <t>Miska petri sklo 60 mm 713874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</si>
  <si>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</si>
  <si>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</si>
  <si>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</si>
  <si>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</si>
  <si>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</si>
  <si>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</si>
  <si>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</si>
  <si>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</si>
  <si>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</si>
  <si>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</si>
  <si>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</si>
  <si>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</si>
  <si>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ZC313</t>
  </si>
  <si>
    <t>Repin 800 g orig. 4241110</t>
  </si>
  <si>
    <t>ZC325</t>
  </si>
  <si>
    <t>Gel etching 4122505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</si>
  <si>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</si>
  <si>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</si>
  <si>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</si>
  <si>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</si>
  <si>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</si>
  <si>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</si>
  <si>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</si>
  <si>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</si>
  <si>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</si>
  <si>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</si>
  <si>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</si>
  <si>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</si>
  <si>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</si>
  <si>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</si>
  <si>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</si>
  <si>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</si>
  <si>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</si>
  <si>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</si>
  <si>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</si>
  <si>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</si>
  <si>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</si>
  <si>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</si>
  <si>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</si>
  <si>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</si>
  <si>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</si>
  <si>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</si>
  <si>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</si>
  <si>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</si>
  <si>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</si>
  <si>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</si>
  <si>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ZI807</t>
  </si>
  <si>
    <t>Implantát D4.4 BIO-ACCEL/L12 0321:3</t>
  </si>
  <si>
    <t>ZI810</t>
  </si>
  <si>
    <t>Nit elastická kulatá hrubá J0388</t>
  </si>
  <si>
    <t>ZI927</t>
  </si>
  <si>
    <t>Amalgám YDM č. 1 YDM-I/400</t>
  </si>
  <si>
    <t>ZL577</t>
  </si>
  <si>
    <t>Sprej Kavo 4119640KA</t>
  </si>
  <si>
    <t>ZC570</t>
  </si>
  <si>
    <t>Kavitan LC A2 12 g prášku + 5 g tekutiny 4113411</t>
  </si>
  <si>
    <t>ZD133</t>
  </si>
  <si>
    <t>Hmota otiskovací kettenbach 0137221</t>
  </si>
  <si>
    <t>ZD288</t>
  </si>
  <si>
    <t>Fólie erkoflex 4,0 mm/120 mm ER581240</t>
  </si>
  <si>
    <t>ZD336</t>
  </si>
  <si>
    <t>Dentalon plus liquid 250 ml HK65041138</t>
  </si>
  <si>
    <t>ZD531</t>
  </si>
  <si>
    <t>Superacryl plus PLV. 500 g 4328417</t>
  </si>
  <si>
    <t>ZD789</t>
  </si>
  <si>
    <t>Clip clip /voco/prov.výplňový materiál stříkačka 2 x 4 g 1284</t>
  </si>
  <si>
    <t>ZF690</t>
  </si>
  <si>
    <t>Drát NiTi 016 lower oval form III 101-435</t>
  </si>
  <si>
    <t>ZF691</t>
  </si>
  <si>
    <t>Drát NiTi 16 x 22 upper oval form III 101-442</t>
  </si>
  <si>
    <t>ZH467</t>
  </si>
  <si>
    <t>Sprej Kavo QUATTROCARE á 6 ks (6 lahví) KaVo QUATTROcare spreje a 500 ml 1.011.5720</t>
  </si>
  <si>
    <t>ZL447</t>
  </si>
  <si>
    <t>Matrice Hawe adapt 0,038 mm bal. á 30 ks 581207</t>
  </si>
  <si>
    <t>ZB277</t>
  </si>
  <si>
    <t>Pronikač K - File 063025015</t>
  </si>
  <si>
    <t>ZK252</t>
  </si>
  <si>
    <t>Hmota otiskovací zeta plus 900 ml 003-540107</t>
  </si>
  <si>
    <t>ZC193</t>
  </si>
  <si>
    <t>Poresorb-TCP 1.0 g/1.2 ml 1,0-2,0 mm 41:2</t>
  </si>
  <si>
    <t>ZD140</t>
  </si>
  <si>
    <t>Pájka univerz.stříbrná - 700°C 380-604-50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</si>
  <si>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</si>
  <si>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</si>
  <si>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</si>
  <si>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</si>
  <si>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</si>
  <si>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</si>
  <si>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</si>
  <si>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</si>
  <si>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ZD335</t>
  </si>
  <si>
    <t>Dentalon plus-barva HK650410L</t>
  </si>
  <si>
    <t>ZG695</t>
  </si>
  <si>
    <t>Vosk modelovací - speciál letní 1,5 mm 2500 g 9001516</t>
  </si>
  <si>
    <t>ZD005</t>
  </si>
  <si>
    <t>Separating fluid 500 ml 1/V3651</t>
  </si>
  <si>
    <t>ZF935</t>
  </si>
  <si>
    <t>Pronikač 053025015</t>
  </si>
  <si>
    <t>ZF575</t>
  </si>
  <si>
    <t>Granulát BOI-OSS spongiosa granulát 1- 2 mm á 0,5 g DGD46B307098E</t>
  </si>
  <si>
    <t>ZC471</t>
  </si>
  <si>
    <t>Spofacryl orig. 100g O 4318200</t>
  </si>
  <si>
    <t>ZC517</t>
  </si>
  <si>
    <t>Nit dentální BT485</t>
  </si>
  <si>
    <t>ZE911</t>
  </si>
  <si>
    <t>Čep 06 papírový 30 dentaclean á 100 ks P64030 9019139</t>
  </si>
  <si>
    <t>ZC386</t>
  </si>
  <si>
    <t>Kavitan pro A3 15 g prášek 10 g LIQ 4113312</t>
  </si>
  <si>
    <t>ZI685</t>
  </si>
  <si>
    <t>Pilník K - File 397144518772</t>
  </si>
  <si>
    <t>ZH124</t>
  </si>
  <si>
    <t>Pronikač K - File VDW063025010</t>
  </si>
  <si>
    <t>ZD440</t>
  </si>
  <si>
    <t>Čep světlovodný DT light vel.0-3 bal.á 6 ks</t>
  </si>
  <si>
    <t>ZM736</t>
  </si>
  <si>
    <t>Fólie erkoflex 1,0 mm/120 mm ER581210</t>
  </si>
  <si>
    <t>ZC535</t>
  </si>
  <si>
    <t>Induret gel C100700</t>
  </si>
  <si>
    <t>ZL448</t>
  </si>
  <si>
    <t>Matrice Hawe adapt 1205581205</t>
  </si>
  <si>
    <t>ZB393</t>
  </si>
  <si>
    <t>Hmota otiskovací silikonová speedex putty 0026292</t>
  </si>
  <si>
    <t>ZC379</t>
  </si>
  <si>
    <t>Aquasil ultra LV Regular 4 x 50 ml DT678779</t>
  </si>
  <si>
    <t>ZC178</t>
  </si>
  <si>
    <t>Implantát D2.9 SB/L14 03101:3</t>
  </si>
  <si>
    <t>ZC233</t>
  </si>
  <si>
    <t>Implantát D3.7 BIO/L14 0451:3</t>
  </si>
  <si>
    <t>ZD393</t>
  </si>
  <si>
    <t>Drát NiTi 016 upper oval form III 101-434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</si>
  <si>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</si>
  <si>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</si>
  <si>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</si>
  <si>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</si>
  <si>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</si>
  <si>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</si>
  <si>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</si>
  <si>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</si>
  <si>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ZC783</t>
  </si>
  <si>
    <t>Vana dezinfekční 3 l 9800600</t>
  </si>
  <si>
    <t>ZB860</t>
  </si>
  <si>
    <t>Kotouč plátěný pr.100 mm-neprošív. IX5001</t>
  </si>
  <si>
    <t>ZK182</t>
  </si>
  <si>
    <t>Dycal 4401</t>
  </si>
  <si>
    <t>ZM729</t>
  </si>
  <si>
    <t>Roztok na otiskovací hmotu VPS Tray Adhezivum ES7307</t>
  </si>
  <si>
    <t>ZE583</t>
  </si>
  <si>
    <t>Aquasil soft putty/regular economy pack 8 x 450 ml 605.78.321</t>
  </si>
  <si>
    <t>ZL446</t>
  </si>
  <si>
    <t>Matrice Hawe adapt 1208581208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</si>
  <si>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</si>
  <si>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</si>
  <si>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</si>
  <si>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</si>
  <si>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</si>
  <si>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</si>
  <si>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</si>
  <si>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</si>
  <si>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</si>
  <si>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</si>
  <si>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ZI732</t>
  </si>
  <si>
    <t>Vlákno retrakční Ultrapak č.00 délka vlákna v lahvičce 244 cm žluté UD9332</t>
  </si>
  <si>
    <t>ZG406</t>
  </si>
  <si>
    <t>Preci-clix Female yellow á 6 ks 1231</t>
  </si>
  <si>
    <t>ZH672</t>
  </si>
  <si>
    <t>Pomůcka k odtažení rtů Optragate 0091610</t>
  </si>
  <si>
    <t>ZE590</t>
  </si>
  <si>
    <t>Dentiplast 20 g SP4232110</t>
  </si>
  <si>
    <t>ZN882</t>
  </si>
  <si>
    <t>Materiál fotokompozitní pro bezkovové náhrady Signum ceramis dentin D4 bal. 4g Her66022945</t>
  </si>
  <si>
    <t>ZD395</t>
  </si>
  <si>
    <t>Cna archwires oval III 17/25 upper 101-515</t>
  </si>
  <si>
    <t>ZD394</t>
  </si>
  <si>
    <t>Cna archwires oval III 17/25 lower 101-514</t>
  </si>
  <si>
    <t>ZK620</t>
  </si>
  <si>
    <t>Gel ViscoStat 9012154</t>
  </si>
  <si>
    <t>ZL444</t>
  </si>
  <si>
    <t>Matrice Hawe adapt 1202581202</t>
  </si>
  <si>
    <t>ZD313</t>
  </si>
  <si>
    <t>Oranwash L 140 ml IX2877</t>
  </si>
  <si>
    <t>ZL180</t>
  </si>
  <si>
    <t>Ingoty LT IPS e-max Press barva A2 bal. á 5 ks IV605274</t>
  </si>
  <si>
    <t>ZE155</t>
  </si>
  <si>
    <t>Kanyla M+W pro leptací gel 0100102</t>
  </si>
  <si>
    <t>ZC382</t>
  </si>
  <si>
    <t>Opticor flow barva A2 1008A2</t>
  </si>
  <si>
    <t>ZC319</t>
  </si>
  <si>
    <t>Papír artikulační modročerv. l 12x10lis 102</t>
  </si>
  <si>
    <t>ZD124</t>
  </si>
  <si>
    <t>Caries detector 6 ml 152010</t>
  </si>
  <si>
    <t>ZC827</t>
  </si>
  <si>
    <t>Implantát D4.4 BIO-ACCEL/L14 0421:3</t>
  </si>
  <si>
    <t>ZB278</t>
  </si>
  <si>
    <t>Pronikač K - File 063025020</t>
  </si>
  <si>
    <t>ZJ679</t>
  </si>
  <si>
    <t>Šroubovák do ráčny dlouhý hex 1.4/L21 4024.3</t>
  </si>
  <si>
    <t>ZC552</t>
  </si>
  <si>
    <t>Sof-lex disky ES8692SF</t>
  </si>
  <si>
    <t>ZC477</t>
  </si>
  <si>
    <t>Pemza leštící  5kg 260000013</t>
  </si>
  <si>
    <t>ZC563</t>
  </si>
  <si>
    <t>Tokuso rebase 1/X7045</t>
  </si>
  <si>
    <t>ZC369</t>
  </si>
  <si>
    <t>Drát kulatý pr. 7 mm IN0307</t>
  </si>
  <si>
    <t>ZC457</t>
  </si>
  <si>
    <t>Solitine (Kerr) 60084</t>
  </si>
  <si>
    <t>ZC304</t>
  </si>
  <si>
    <t>Stomaflex varnish (lak) 140 g 4817330</t>
  </si>
  <si>
    <t>ZO133</t>
  </si>
  <si>
    <t>Protahováček h-file 0,10 397144515842</t>
  </si>
  <si>
    <t>ZF020</t>
  </si>
  <si>
    <t>Kotouč HP 22 mm bavlna BT292.1</t>
  </si>
  <si>
    <t>ZL183</t>
  </si>
  <si>
    <t>Ingoty LT IPS e-max Press barva D2 bal. á 5 ks IV626311</t>
  </si>
  <si>
    <t>ZC522</t>
  </si>
  <si>
    <t>Pasta Superpolish 1719</t>
  </si>
  <si>
    <t>ZF496</t>
  </si>
  <si>
    <t>Drát NiTi 018 101-436</t>
  </si>
  <si>
    <t>ZI660</t>
  </si>
  <si>
    <t>Drát ocelový 21 x 25 101-423</t>
  </si>
  <si>
    <t>ZI659</t>
  </si>
  <si>
    <t>Drát ocelový 21 x 25 101-422</t>
  </si>
  <si>
    <t>ZF064</t>
  </si>
  <si>
    <t>Drát ocelový 17 x 25 101-415</t>
  </si>
  <si>
    <t>ZE063</t>
  </si>
  <si>
    <t>Drát ocelový 17 x 25 101-414</t>
  </si>
  <si>
    <t>ZB986</t>
  </si>
  <si>
    <t>Seal Protect  606.04.700</t>
  </si>
  <si>
    <t>ZA277</t>
  </si>
  <si>
    <t>Sádra Hinristone zelený 25 kg 0612/25</t>
  </si>
  <si>
    <t>ZC577</t>
  </si>
  <si>
    <t>Vlákno retrační Ultrapak č.000 UD9331</t>
  </si>
  <si>
    <t>ZH079</t>
  </si>
  <si>
    <t>Kamínek na Zirkonoxid-nízký váleček Z623</t>
  </si>
  <si>
    <t>ZD525</t>
  </si>
  <si>
    <t>Dia disk FL 365.524.450</t>
  </si>
  <si>
    <t>ZN791</t>
  </si>
  <si>
    <t>Materiál fotokompozitní pro kovové i bezkovové náhrady Signum Matrix Sekundär Dentin SD2 bal. 4 g HER66030669( Her660196692)</t>
  </si>
  <si>
    <t>ZN786</t>
  </si>
  <si>
    <t>Materiál fotokompozitní pro kovové i bezkovové náhrady Signum Matrix Opal Transparent OTY bal. 4 g Her66019701</t>
  </si>
  <si>
    <t>ZE064</t>
  </si>
  <si>
    <t>Drát ocelový 18 x 25 101-418</t>
  </si>
  <si>
    <t>ZE673</t>
  </si>
  <si>
    <t>Drát NiTi 17 x 25 101-444</t>
  </si>
  <si>
    <t>ZD290</t>
  </si>
  <si>
    <t>Tetric Evo 2g Flow A2</t>
  </si>
  <si>
    <t>ZO511</t>
  </si>
  <si>
    <t>Cement pryskyřičný RelyX U 200 barva A3 automix set  tuba 8,5 g 9026796</t>
  </si>
  <si>
    <t>ZA934</t>
  </si>
  <si>
    <t>Granulát BOI-OSS 0,25-1 mm 0,5 g 500079 (30643.3)  DGD460306107E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</si>
  <si>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</si>
  <si>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</si>
  <si>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</si>
  <si>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</si>
  <si>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ZH899</t>
  </si>
  <si>
    <t>Pásky stripovací jednostranné 106-220</t>
  </si>
  <si>
    <t>ZK607</t>
  </si>
  <si>
    <t>Kanyla RMO FLI 37 A08746</t>
  </si>
  <si>
    <t>ZN787</t>
  </si>
  <si>
    <t>Materiál fotokompozitní pro kovové i bezkovové náhrady Signum Matrix Opal Transparent OTA bal. 4 g Her66019698</t>
  </si>
  <si>
    <t>ZG719</t>
  </si>
  <si>
    <t>Sada protetická locator á 2 ks 08519-2</t>
  </si>
  <si>
    <t>ZF788</t>
  </si>
  <si>
    <t>Váleček vhojovací astra 24579</t>
  </si>
  <si>
    <t>ZL331</t>
  </si>
  <si>
    <t>Adhezivum dentální single bond universal  kit 9020890</t>
  </si>
  <si>
    <t>ZG149</t>
  </si>
  <si>
    <t>Kazeta a stojánek na rotační nástroje 397139500740</t>
  </si>
  <si>
    <t>ZI518</t>
  </si>
  <si>
    <t>Kartáček pro předleštění a leštění okluzálních restaurací Occlubrush č. 2505 štětiny do špičky (do kolénka) sterilizovatelné do 134°C bal. á 3 ks</t>
  </si>
  <si>
    <t>ZB044</t>
  </si>
  <si>
    <t>Šroub ortodontický Bertoni 602-606-1</t>
  </si>
  <si>
    <t>ZO907</t>
  </si>
  <si>
    <t>Pomůcka k odtažení rtů Optragate Regular bezlatexová bal. á 80 ks 0091611</t>
  </si>
  <si>
    <t>ZO871</t>
  </si>
  <si>
    <t>Implantát astra tech TX 5. 0S 24972</t>
  </si>
  <si>
    <t>ZG186</t>
  </si>
  <si>
    <t>Kartáček prophylaxe ED1256</t>
  </si>
  <si>
    <t>ZL468</t>
  </si>
  <si>
    <t>Savka s odním.koncovkou - transp. MSF6007</t>
  </si>
  <si>
    <t>ZD390</t>
  </si>
  <si>
    <t>Tahy gumové intraor.-medium 3/16" 407-031S</t>
  </si>
  <si>
    <t>ZG236</t>
  </si>
  <si>
    <t>Preci Ball patrice AD1205C</t>
  </si>
  <si>
    <t>ZC512</t>
  </si>
  <si>
    <t>Čep papírový 15-40 BT930.1</t>
  </si>
  <si>
    <t>ZL621</t>
  </si>
  <si>
    <t>Čep papírový ISO 80 BT930.80</t>
  </si>
  <si>
    <t>ZF689</t>
  </si>
  <si>
    <t>Tahy gumové intraor.-medium 1/8" 407-021S</t>
  </si>
  <si>
    <t>ZC509</t>
  </si>
  <si>
    <t>Čep gutaperčový 45-80 1BT935.2</t>
  </si>
  <si>
    <t>ZD576</t>
  </si>
  <si>
    <t>Signum c+b opaque lig.4 ml HK64714198</t>
  </si>
  <si>
    <t>ZG770</t>
  </si>
  <si>
    <t>Šroubovák do ráčny krátký hex 1.4/L11 4224.3</t>
  </si>
  <si>
    <t>ZC337</t>
  </si>
  <si>
    <t>Drát shorty koby twistis 014</t>
  </si>
  <si>
    <t>ZK539</t>
  </si>
  <si>
    <t>Protahováček h-file 144515812</t>
  </si>
  <si>
    <t>ZK543</t>
  </si>
  <si>
    <t>Pilník K - File 397144518662</t>
  </si>
  <si>
    <t>ZH889</t>
  </si>
  <si>
    <t>Drát NiTi 17 x 25 101-445</t>
  </si>
  <si>
    <t>ZF489</t>
  </si>
  <si>
    <t>Drát NiTi 18 x 25 101-448</t>
  </si>
  <si>
    <t>ZC309</t>
  </si>
  <si>
    <t>Kotouč leštící lisko-S ER223105</t>
  </si>
  <si>
    <t>ZI564</t>
  </si>
  <si>
    <t>Šroubovák inbus ruční extra orální hex 1.4 2924.3</t>
  </si>
  <si>
    <t>ZL835</t>
  </si>
  <si>
    <t>Šroub krycí 24448</t>
  </si>
  <si>
    <t>ZG142</t>
  </si>
  <si>
    <t>Frézka velká H22ALGK.314.016</t>
  </si>
  <si>
    <t>ZG867</t>
  </si>
  <si>
    <t>Pásek strippingový ,á 10 ks, 106-221D</t>
  </si>
  <si>
    <t>ZG518</t>
  </si>
  <si>
    <t>Návlek na senzor RVG  bal. á 500 ks 582024</t>
  </si>
  <si>
    <t>ZL507</t>
  </si>
  <si>
    <t>Roztok na leptání porcelain etch 9007952</t>
  </si>
  <si>
    <t>ZM052</t>
  </si>
  <si>
    <t>Hmota otiskovací silikonová express XT Ligh Body A 9018671</t>
  </si>
  <si>
    <t>ZC565</t>
  </si>
  <si>
    <t>Premacryl prášek růžový 500 g 4342405</t>
  </si>
  <si>
    <t>ZL709</t>
  </si>
  <si>
    <t>Váleček vhojovací 24584</t>
  </si>
  <si>
    <t>ZF622</t>
  </si>
  <si>
    <t>Šroub krycí 24329</t>
  </si>
  <si>
    <t>ZL705</t>
  </si>
  <si>
    <t>Tekutina Build-UP liquid IV593352</t>
  </si>
  <si>
    <t>ZI138</t>
  </si>
  <si>
    <t>Fréza explantační D3.7 1010.3</t>
  </si>
  <si>
    <t>ZI139</t>
  </si>
  <si>
    <t>Fréza explantační D5.1 1020.3</t>
  </si>
  <si>
    <t>ZI612</t>
  </si>
  <si>
    <t>Pilíř locator attachmenty D3.7/L4 01211</t>
  </si>
  <si>
    <t>ZG717</t>
  </si>
  <si>
    <t>Pilíř locator attachmenty D3.7/L2 01209</t>
  </si>
  <si>
    <t>ZJ301</t>
  </si>
  <si>
    <t>Systém adhezivní F-Splint-Aid (1x lahvička s páskou a bondem šířka 4 mm, délka 12 cm + 5x aplikační svorka)</t>
  </si>
  <si>
    <t>ZD434</t>
  </si>
  <si>
    <t>Vrták d 2,0 314.3</t>
  </si>
  <si>
    <t>ZO980</t>
  </si>
  <si>
    <t>Sada 3 vrtáků (314.3 - průměr 2 mm, délka 23 mm, 02214.3 - průměr 2,5 mm, délka 23 mm, 01414.3 - průměr 3 mm, délka 23 mm) 1403.00</t>
  </si>
  <si>
    <t>ZM050</t>
  </si>
  <si>
    <t>Hmota otiskovací silikonová express XT Putty soft 9018679</t>
  </si>
  <si>
    <t>ZO979</t>
  </si>
  <si>
    <t>Vrták pro implantáty krátký průměr 2 mm délka 17 mm 4314.3</t>
  </si>
  <si>
    <t>ZO981</t>
  </si>
  <si>
    <t>Materiál pro regeneraci kostní tkáně OssaBase-HA, velikost zrn 0,6–1,0 mm, balení 1,0 ml/0,5 g 23:6</t>
  </si>
  <si>
    <t>ZD396</t>
  </si>
  <si>
    <t>Cna archwires oval III 16/22 upper 101-512</t>
  </si>
  <si>
    <t>ZM851</t>
  </si>
  <si>
    <t>Ráčna na implantáty 2409.0</t>
  </si>
  <si>
    <t>ZC564</t>
  </si>
  <si>
    <t>Oralium 1 g  1700/O</t>
  </si>
  <si>
    <t>ZL045</t>
  </si>
  <si>
    <t>Implantát astra tech TX 4.0 S 24942</t>
  </si>
  <si>
    <t>ZD497</t>
  </si>
  <si>
    <t>Váleček vhojovací D3.7/d5.2/L4 822.3</t>
  </si>
  <si>
    <t>ZN782</t>
  </si>
  <si>
    <t>Materiál fotokompozitní pro kovové i bezkovové náhrady Signum Matrix Opal Schneide OS2 bal. 4 g Her66019695</t>
  </si>
  <si>
    <t>ZP134</t>
  </si>
  <si>
    <t>Pronikač K-Reamer L 25 průměr 0,80 mm délka 25 mm sada=6 kusů 397144517502</t>
  </si>
  <si>
    <t>ZD902</t>
  </si>
  <si>
    <t>Tekutina superpont 250 ml 4321903</t>
  </si>
  <si>
    <t>ZC388</t>
  </si>
  <si>
    <t>Steribox DD355139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</si>
  <si>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</si>
  <si>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</si>
  <si>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</si>
  <si>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</si>
  <si>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ZP114</t>
  </si>
  <si>
    <t>Materiál fotokompozitní pro ušlechtilé i náhradní slitiny náhrad Signum enamel ED bal. 4 g HK66020036</t>
  </si>
  <si>
    <t>ZN784</t>
  </si>
  <si>
    <t>Materiál fotokompozitní pro kovové i bezkovové náhrady Signum Matrix Opal Schneide OS4 bal. 4 g Her66019697</t>
  </si>
  <si>
    <t>ZN781</t>
  </si>
  <si>
    <t>Materiál fotokompozitní pro kovové i bezkovové náhrady Signum Matrix Opal Schneide OS1 bal. 4 g Her66019694</t>
  </si>
  <si>
    <t>ZN783</t>
  </si>
  <si>
    <t>Materiál fotokompozitní pro kovové i bezkovové náhrady Signum Matrix Opal Schneide OS3 bal. 4 g Her66019696</t>
  </si>
  <si>
    <t>ZC561</t>
  </si>
  <si>
    <t>Sada na leštění amalgam. výplní (2 ks Amalgam reducerů, 5 ks Alphaflex hnědé, 5 ks Alphaflex zelené) 9000288</t>
  </si>
  <si>
    <t>ZP112</t>
  </si>
  <si>
    <t>Materiál fotokompozitní pro bezkovové náhrady Signum ceramis dentin B4 bal. 4g HK66022949</t>
  </si>
  <si>
    <t>ZP113</t>
  </si>
  <si>
    <t>Materiál fotokompozitní pro bezkovové náhrady Signum ceramis dentin D4 bal. 4g HK66022956</t>
  </si>
  <si>
    <t>ZL943</t>
  </si>
  <si>
    <t>Vlákno zubní super floss 0098890</t>
  </si>
  <si>
    <t>ZN885</t>
  </si>
  <si>
    <t>Materiál fotokompozitní pro bezkovové náhrady Signum ceramis dentin EM bal. 4g Her66022958</t>
  </si>
  <si>
    <t>ZN774</t>
  </si>
  <si>
    <t>Materiál fotokompozitní pro bezkovové náhrady Signum ceramis dentin A3 bal. 4g Her66022943</t>
  </si>
  <si>
    <t>ZD543</t>
  </si>
  <si>
    <t>Speedex Light Body IX4980</t>
  </si>
  <si>
    <t>ZK610</t>
  </si>
  <si>
    <t>Kanyla RMO FLI 17 A08736</t>
  </si>
  <si>
    <t>ZP116</t>
  </si>
  <si>
    <t>Materiál fotokompozitní Signum Matrix Value VL1 bal. 4 g HK66019703</t>
  </si>
  <si>
    <t>ZP115</t>
  </si>
  <si>
    <t>Materiál fotokompozitní pro ušlechtilé i náhradní slitiny náhrad Signum Matrix Opal Transparent OTB bal. 4 g HK66019699</t>
  </si>
  <si>
    <t>ZD465</t>
  </si>
  <si>
    <t>Pilník K - File 397144518762</t>
  </si>
  <si>
    <t>ZD541</t>
  </si>
  <si>
    <t>Matrice Hawe KE378</t>
  </si>
  <si>
    <t>ZN785</t>
  </si>
  <si>
    <t>Materiál fotokompozitní pro kovové i bezkovové náhrady Signum Matrix Opal Transparent OT1 bal. 4 g Her66019677</t>
  </si>
  <si>
    <t>ZF692</t>
  </si>
  <si>
    <t>Drát NiTi 16 x 22 101-443</t>
  </si>
  <si>
    <t>ZL894</t>
  </si>
  <si>
    <t>Aplikátor M+W MicroTips modrý 0500507</t>
  </si>
  <si>
    <t>ZF338</t>
  </si>
  <si>
    <t>Sof-lex disky ES8692M</t>
  </si>
  <si>
    <t>ZD357</t>
  </si>
  <si>
    <t>Papír artikulační modročerv. U 6 x 10 lis. 103</t>
  </si>
  <si>
    <t>ZC332</t>
  </si>
  <si>
    <t>Matrice Hawe Kerr 399A</t>
  </si>
  <si>
    <t>ZG405</t>
  </si>
  <si>
    <t>Preci-clix Duplicating dummy á 6 ks 1236</t>
  </si>
  <si>
    <t>ZN884</t>
  </si>
  <si>
    <t>Materiál fotokompozitní pro bezkovové náhrady Signum ceramis dentin EL bal. 4g Her66022957</t>
  </si>
  <si>
    <t>ZN775</t>
  </si>
  <si>
    <t>Materiál fotokompozitní pro bezkovové náhrady Signum ceramis dentin A3,5 bal. 4g Her66022944</t>
  </si>
  <si>
    <t>ZN773</t>
  </si>
  <si>
    <t>Materiál fotokompozitní pro bezkovové náhrady Signum ceramis dentin A2 bal. 4g Her66022942</t>
  </si>
  <si>
    <t>ZF678</t>
  </si>
  <si>
    <t>Koncovka k násadce topné k přístroji Waxletric II RE2155-0103</t>
  </si>
  <si>
    <t>ZE938</t>
  </si>
  <si>
    <t>Disk diamantový sypaný meisinger 932F H 220</t>
  </si>
  <si>
    <t>ZC383</t>
  </si>
  <si>
    <t>Drát kulatý pr. 9 mm IN0309</t>
  </si>
  <si>
    <t>ZN790</t>
  </si>
  <si>
    <t>Materiál fotokompozitní pro kovové i bezkovové náhrady Signum Matrix Sekundär Dentin SD1 bal. 4 g Her66019693</t>
  </si>
  <si>
    <t>ZC462</t>
  </si>
  <si>
    <t>Písek Interalox 250 620000122</t>
  </si>
  <si>
    <t>ZK532</t>
  </si>
  <si>
    <t>Lahvička na ortocryl 16210000</t>
  </si>
  <si>
    <t>ZC484</t>
  </si>
  <si>
    <t>Sada vestogum ES86020</t>
  </si>
  <si>
    <t>ZJ700</t>
  </si>
  <si>
    <t>Apexit plus 2 x 6 g stříkačka 15 x míchací kanyly 5 x intraosální špičky 0091325</t>
  </si>
  <si>
    <t>ZI924</t>
  </si>
  <si>
    <t>Tryska rozprašovací na Orthocryl 162-751-00</t>
  </si>
  <si>
    <t>ZI095</t>
  </si>
  <si>
    <t>Pronikač k-reamers 053025010</t>
  </si>
  <si>
    <t>ZD397</t>
  </si>
  <si>
    <t>Cna archwires oval III 16/22 upper 101-513</t>
  </si>
  <si>
    <t>ZG158</t>
  </si>
  <si>
    <t>Vlákno wedjets na kofferdam 2,1 m barva žlutá 0035117</t>
  </si>
  <si>
    <t>ZN639</t>
  </si>
  <si>
    <t>Krytí kuželka dentální Genta-Coll resorb 1,2 x 1,6 cm bal. á 10 ks MK10</t>
  </si>
  <si>
    <t>ZC235</t>
  </si>
  <si>
    <t>Implantát D5.1 BIO/L14 4551:3</t>
  </si>
  <si>
    <t>ZL411</t>
  </si>
  <si>
    <t>Cement pryskyřičný RelyX U 200 9026798</t>
  </si>
  <si>
    <t>ZL574</t>
  </si>
  <si>
    <t>Cement výplňový skloionomerní 0120164</t>
  </si>
  <si>
    <t>ZE622</t>
  </si>
  <si>
    <t>Implantát univerzální manipulační D3.7 513.3</t>
  </si>
  <si>
    <t>ZP110</t>
  </si>
  <si>
    <t>Materiál kostní výplňový membrána Cytoplast Ti-250 25 x 30 mm výztužná neresorbovatelná TI250PL-1</t>
  </si>
  <si>
    <t>ZL470</t>
  </si>
  <si>
    <t>Filtek Ultimate A3-B nanokompozitní materiál 9025147</t>
  </si>
  <si>
    <t>ZP109</t>
  </si>
  <si>
    <t>Materiál kostní výplňový membrána Cytoplast Ti-250 14 x 24 mm výztužná neresorbovatelná TI250AS-1</t>
  </si>
  <si>
    <t>ZI753</t>
  </si>
  <si>
    <t>Cement pryskyřičný RelyX Unicem Aplicap 9008485</t>
  </si>
  <si>
    <t>ZC312</t>
  </si>
  <si>
    <t>Remanium CS 1 kg, 102-403</t>
  </si>
  <si>
    <t>ZB196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</si>
  <si>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</si>
  <si>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</si>
  <si>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</si>
  <si>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</si>
  <si>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</si>
  <si>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ZJ017</t>
  </si>
  <si>
    <t>Šití chirlac pletený fialový 4/0 bal. á 24 ks PG0256</t>
  </si>
  <si>
    <t>ZH392</t>
  </si>
  <si>
    <t>Šití novosyn quick undy 3/0 (2) bal. á 36 ks C3046030</t>
  </si>
  <si>
    <t>ZJ018</t>
  </si>
  <si>
    <t>Šití chirlac pletený fialový 3/0 bal. á 24 ks PG0257</t>
  </si>
  <si>
    <t>ZB444</t>
  </si>
  <si>
    <t>Šití silkam černý 4/0 (1.5) bal. á 36 ks C0761290</t>
  </si>
  <si>
    <t>ZI407</t>
  </si>
  <si>
    <t>Šití premilene 6/0 (0.7) bal. á 36 ks C2090211</t>
  </si>
  <si>
    <t>ZB447</t>
  </si>
  <si>
    <t>Šití silkam černý 3/0 (2) bal. á 36 ks C0760145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</si>
  <si>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</si>
  <si>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</si>
  <si>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</si>
  <si>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</si>
  <si>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</si>
  <si>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</si>
  <si>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ZC513</t>
  </si>
  <si>
    <t>Jehla dřeňová 144512420</t>
  </si>
  <si>
    <t>ZC562</t>
  </si>
  <si>
    <t>Jehla dřeňová spir. 25/025 144512400</t>
  </si>
  <si>
    <t>ZI758</t>
  </si>
  <si>
    <t>Rukavice vinyl bez p. M á 100 ks EFEKTVR03</t>
  </si>
  <si>
    <t>ZI759</t>
  </si>
  <si>
    <t>Rukavice vinyl bez p. L á 100 ks EFEKTVR04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</si>
  <si>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</si>
  <si>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</si>
  <si>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</si>
  <si>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</si>
  <si>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ZC063</t>
  </si>
  <si>
    <t>Rukavice latex bez p. M 9421615 - povoleno pouze pro ÚČOCH a KZL</t>
  </si>
  <si>
    <t>ZK098</t>
  </si>
  <si>
    <t>Rukavice latex s p. superlife L bal. á 100 ks 8951473 -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</si>
  <si>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</si>
  <si>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</si>
  <si>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</si>
  <si>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</si>
  <si>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</si>
  <si>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</si>
  <si>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</si>
  <si>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</si>
  <si>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</si>
  <si>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latex PF bez pudru 6,5 330048065</t>
  </si>
  <si>
    <t>ZN125</t>
  </si>
  <si>
    <t>Rukavice operační gammex latex PF bez pudru 7,5 330048075</t>
  </si>
  <si>
    <t>ZK439</t>
  </si>
  <si>
    <t>Rukavice operační latexové s pudrem sempermed classic vel. 7,5 31283</t>
  </si>
  <si>
    <t>ZK438</t>
  </si>
  <si>
    <t>Rukavice operační latexové s pudrem sempermed classic vel. 7,0 31282</t>
  </si>
  <si>
    <t>ZK437</t>
  </si>
  <si>
    <t>Rukavice operační latexové s pudrem sempermed classic vel. 6,5 31281</t>
  </si>
  <si>
    <t>ZP111</t>
  </si>
  <si>
    <t>Rukavice latex s p. superlife S bal. á 100 ks 8951471 - povoleno pouze pro ÚČOCH a KZL</t>
  </si>
  <si>
    <t>ZJ594</t>
  </si>
  <si>
    <t>Rukavice nitril sterling bez p. á 200 ks XS 13938</t>
  </si>
  <si>
    <t>ZA861</t>
  </si>
  <si>
    <t>Maska kyslíková dětská 114600</t>
  </si>
  <si>
    <t>ZE030</t>
  </si>
  <si>
    <t>Maska kyslíková dospělá E8110-7-50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</si>
  <si>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</si>
  <si>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</si>
  <si>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</si>
  <si>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</si>
  <si>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</si>
  <si>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</si>
  <si>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</si>
  <si>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</si>
  <si>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</si>
  <si>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</si>
  <si>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</si>
  <si>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</si>
  <si>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</si>
  <si>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</si>
  <si>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</si>
  <si>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</si>
  <si>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</si>
  <si>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</si>
  <si>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</si>
  <si>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</si>
  <si>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</si>
  <si>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</si>
  <si>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</si>
  <si>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</si>
  <si>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</si>
  <si>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</si>
  <si>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</si>
  <si>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</si>
  <si>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</si>
  <si>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</si>
  <si>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</si>
  <si>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</si>
  <si>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</si>
  <si>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</si>
  <si>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</si>
  <si>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</si>
  <si>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</si>
  <si>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</si>
  <si>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</si>
  <si>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</si>
  <si>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</si>
  <si>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</si>
  <si>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</si>
  <si>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</si>
  <si>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</si>
  <si>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</si>
  <si>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</si>
  <si>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</si>
  <si>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</si>
  <si>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</si>
  <si>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</si>
  <si>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</si>
  <si>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</si>
  <si>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</si>
  <si>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</si>
  <si>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</si>
  <si>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</si>
  <si>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</si>
  <si>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</si>
  <si>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</si>
  <si>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</si>
  <si>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</si>
  <si>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</si>
  <si>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</si>
  <si>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</si>
  <si>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</si>
  <si>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</si>
  <si>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</si>
  <si>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</si>
  <si>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</si>
  <si>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</si>
  <si>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</si>
  <si>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</si>
  <si>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</si>
  <si>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</si>
  <si>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</si>
  <si>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</si>
  <si>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0181115</t>
  </si>
  <si>
    <t>0181132</t>
  </si>
  <si>
    <t>0082354</t>
  </si>
  <si>
    <t>0081202</t>
  </si>
  <si>
    <t>0081222</t>
  </si>
  <si>
    <t>0181231</t>
  </si>
  <si>
    <t>0082204</t>
  </si>
  <si>
    <t>0082353</t>
  </si>
  <si>
    <t>0081203</t>
  </si>
  <si>
    <t>0084001</t>
  </si>
  <si>
    <t>0082351</t>
  </si>
  <si>
    <t>0081032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</si>
  <si>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</si>
  <si>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</si>
  <si>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</si>
  <si>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</si>
  <si>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</si>
  <si>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</si>
  <si>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</si>
  <si>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</si>
  <si>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</si>
  <si>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</si>
  <si>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</si>
  <si>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</si>
  <si>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</si>
  <si>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</si>
  <si>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</si>
  <si>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</si>
  <si>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</si>
  <si>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</si>
  <si>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</si>
  <si>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</si>
  <si>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</si>
  <si>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</si>
  <si>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</si>
  <si>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</si>
  <si>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</si>
  <si>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</si>
  <si>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</si>
  <si>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</si>
  <si>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</si>
  <si>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</si>
  <si>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</si>
  <si>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</si>
  <si>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</si>
  <si>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</si>
  <si>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</si>
  <si>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</si>
  <si>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</si>
  <si>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</si>
  <si>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</si>
  <si>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</si>
  <si>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</si>
  <si>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</si>
  <si>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</si>
  <si>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</si>
  <si>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</si>
  <si>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</si>
  <si>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</si>
  <si>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</si>
  <si>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</si>
  <si>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</si>
  <si>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</si>
  <si>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</si>
  <si>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</si>
  <si>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</si>
  <si>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</si>
  <si>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</si>
  <si>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</si>
  <si>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</si>
  <si>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</si>
  <si>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</si>
  <si>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</si>
  <si>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</si>
  <si>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00906</t>
  </si>
  <si>
    <t>STOMATOLOGICKÉ OŠETŘENÍ POJIŠTĚNCE DO 6 LET NEBO H</t>
  </si>
  <si>
    <t>00920</t>
  </si>
  <si>
    <t>OŠETŘENÍ ZUBNÍHO KAZU - STÁLÝ ZUB - FOTOKOMPOZITNÍ</t>
  </si>
  <si>
    <t>00963</t>
  </si>
  <si>
    <t>INJEKCE I.M., I.V., I.D., S.C.</t>
  </si>
  <si>
    <t>00923</t>
  </si>
  <si>
    <t>KONZERVATIVNÍ LÉČBA KOMPLIKACÍ ZUBNÍHO KAZU - STÁL</t>
  </si>
  <si>
    <t>00907</t>
  </si>
  <si>
    <t>STOMATOLOGICKÉ OŠETŘENÍ  POJIŠTĚNCE OD 6 DO 15 LET</t>
  </si>
  <si>
    <t>00902</t>
  </si>
  <si>
    <t>PÉČE O REGISTROVANÉHO POJIŠTĚNCE NAD 18 LET VĚKU</t>
  </si>
  <si>
    <t>0072001</t>
  </si>
  <si>
    <t>0072301</t>
  </si>
  <si>
    <t>0074001</t>
  </si>
  <si>
    <t>00956</t>
  </si>
  <si>
    <t>00953</t>
  </si>
  <si>
    <t>CHIRURGICKÉ OŠETŘOVÁNÍ RETENCE ZUBŮ</t>
  </si>
  <si>
    <t>00952</t>
  </si>
  <si>
    <t>CHIRURGIE TVRDÝCH TKÁNÍ DUTINY ÚSTNÍ VELKÉHO ROZSA</t>
  </si>
  <si>
    <t>00954</t>
  </si>
  <si>
    <t>KONZERVAČNĚ - CHIRURGICKÁ LÉČBA KOMPLIKACÍ ZUBNÍHO</t>
  </si>
  <si>
    <t>00933</t>
  </si>
  <si>
    <t>CHIRURGICKÁ LÉČBA ONEMOCNĚNÍ PARODONTU MALÉHO ROZS</t>
  </si>
  <si>
    <t>00904</t>
  </si>
  <si>
    <t>STOMATOLOGICKÉ VYŠETŘENÍ REGISTROVANÉHO POJIŠTĚNCE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</si>
  <si>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</si>
  <si>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</si>
  <si>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</si>
  <si>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</si>
  <si>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</si>
  <si>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</si>
  <si>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</si>
  <si>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</si>
  <si>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</si>
  <si>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</si>
  <si>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09547</t>
  </si>
  <si>
    <t>REGULAČNÍ POPLATEK -- POJIŠTĚNEC OD ÚHRADY POPLATK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</si>
  <si>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</si>
  <si>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</si>
  <si>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</si>
  <si>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</si>
  <si>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</si>
  <si>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</si>
  <si>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</si>
  <si>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</si>
  <si>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</si>
  <si>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</si>
  <si>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</si>
  <si>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</si>
  <si>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</si>
  <si>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</si>
  <si>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</si>
  <si>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</si>
  <si>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</si>
  <si>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</si>
  <si>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</si>
  <si>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</si>
  <si>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</si>
  <si>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</si>
  <si>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</si>
  <si>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0086001</t>
  </si>
  <si>
    <t>0086031</t>
  </si>
  <si>
    <t>0086034</t>
  </si>
  <si>
    <t>0086071</t>
  </si>
  <si>
    <t>0086080</t>
  </si>
  <si>
    <t>0086081</t>
  </si>
  <si>
    <t>0086070</t>
  </si>
  <si>
    <t>0086030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</si>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</sst>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27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8" xfId="0" applyNumberFormat="1" applyFont="1" applyBorder="1"/>
    <xf numFmtId="173" fontId="32" fillId="0" borderId="102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3" fontId="33" fillId="9" borderId="104" xfId="0" applyNumberFormat="1" applyFont="1" applyFill="1" applyBorder="1" applyAlignment="1">
      <alignment horizontal="right" vertical="top"/>
    </xf>
    <xf numFmtId="3" fontId="33" fillId="9" borderId="105" xfId="0" applyNumberFormat="1" applyFont="1" applyFill="1" applyBorder="1" applyAlignment="1">
      <alignment horizontal="right" vertical="top"/>
    </xf>
    <xf numFmtId="176" fontId="33" fillId="9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5" fillId="9" borderId="109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0" fontId="35" fillId="9" borderId="111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0" fontId="33" fillId="9" borderId="106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176" fontId="35" fillId="9" borderId="116" xfId="0" applyNumberFormat="1" applyFont="1" applyFill="1" applyBorder="1" applyAlignment="1">
      <alignment horizontal="right" vertical="top"/>
    </xf>
    <xf numFmtId="0" fontId="37" fillId="10" borderId="103" xfId="0" applyFont="1" applyFill="1" applyBorder="1" applyAlignment="1">
      <alignment vertical="top"/>
    </xf>
    <xf numFmtId="0" fontId="37" fillId="10" borderId="103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4"/>
    </xf>
    <xf numFmtId="0" fontId="38" fillId="10" borderId="108" xfId="0" applyFont="1" applyFill="1" applyBorder="1" applyAlignment="1">
      <alignment vertical="top" indent="6"/>
    </xf>
    <xf numFmtId="0" fontId="37" fillId="10" borderId="103" xfId="0" applyFont="1" applyFill="1" applyBorder="1" applyAlignment="1">
      <alignment vertical="top" indent="8"/>
    </xf>
    <xf numFmtId="0" fontId="38" fillId="10" borderId="108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4"/>
    </xf>
    <xf numFmtId="0" fontId="32" fillId="10" borderId="103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7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8" xfId="0" applyNumberFormat="1" applyFont="1" applyFill="1" applyBorder="1"/>
    <xf numFmtId="3" fontId="32" fillId="0" borderId="119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7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8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7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0" xfId="0" applyFont="1" applyFill="1" applyBorder="1"/>
    <xf numFmtId="0" fontId="39" fillId="2" borderId="118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7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0" xfId="0" applyNumberFormat="1" applyFont="1" applyFill="1" applyBorder="1"/>
    <xf numFmtId="9" fontId="32" fillId="0" borderId="121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8" xfId="0" applyFont="1" applyBorder="1" applyAlignment="1">
      <alignment horizontal="left" indent="1"/>
    </xf>
    <xf numFmtId="0" fontId="59" fillId="0" borderId="71" xfId="0" applyFont="1" applyBorder="1" applyAlignment="1">
      <alignment horizontal="left" indent="1"/>
    </xf>
    <xf numFmtId="0" fontId="59" fillId="4" borderId="78" xfId="0" applyFont="1" applyFill="1" applyBorder="1" applyAlignment="1">
      <alignment horizontal="left"/>
    </xf>
    <xf numFmtId="169" fontId="59" fillId="4" borderId="79" xfId="0" applyNumberFormat="1" applyFont="1" applyFill="1" applyBorder="1"/>
    <xf numFmtId="9" fontId="59" fillId="4" borderId="79" xfId="0" applyNumberFormat="1" applyFont="1" applyFill="1" applyBorder="1"/>
    <xf numFmtId="9" fontId="59" fillId="4" borderId="8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0.5749069388289002</c:v>
                </c:pt>
                <c:pt idx="1">
                  <c:v>0.52028537673506492</c:v>
                </c:pt>
                <c:pt idx="2">
                  <c:v>0.49777107930929931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22560"/>
        <c:axId val="1010523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0.53899632430193778</c:v>
                </c:pt>
                <c:pt idx="1">
                  <c:v>0.53899632430193778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07872"/>
        <c:axId val="1010508960"/>
      </c:scatterChart>
      <c:catAx>
        <c:axId val="101052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52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52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0522560"/>
        <c:crosses val="autoZero"/>
        <c:crossBetween val="between"/>
      </c:valAx>
      <c:valAx>
        <c:axId val="1010507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0508960"/>
        <c:crosses val="max"/>
        <c:crossBetween val="midCat"/>
      </c:valAx>
      <c:valAx>
        <c:axId val="1010508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0507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18" t="s">
        <v>93</v>
      </c>
      <c r="B1" s="318"/>
    </row>
    <row r="2" spans="1:3" ht="14.4" customHeight="1" thickBot="1" x14ac:dyDescent="0.35">
      <c r="A2" s="210" t="s">
        <v>233</v>
      </c>
      <c r="B2" s="46"/>
    </row>
    <row r="3" spans="1:3" ht="14.4" customHeight="1" thickBot="1" x14ac:dyDescent="0.35">
      <c r="A3" s="314" t="s">
        <v>120</v>
      </c>
      <c r="B3" s="315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8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29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29" t="str">
        <f t="shared" si="0"/>
        <v>Man Tab</v>
      </c>
      <c r="B7" s="76" t="s">
        <v>235</v>
      </c>
      <c r="C7" s="47" t="s">
        <v>98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16" t="s">
        <v>94</v>
      </c>
      <c r="B10" s="315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29" t="str">
        <f t="shared" si="2"/>
        <v>LŽ PL</v>
      </c>
      <c r="B13" s="464" t="s">
        <v>138</v>
      </c>
      <c r="C13" s="47" t="s">
        <v>124</v>
      </c>
    </row>
    <row r="14" spans="1:3" ht="14.4" customHeight="1" x14ac:dyDescent="0.3">
      <c r="A14" s="129" t="str">
        <f t="shared" si="2"/>
        <v>LŽ PL Detail</v>
      </c>
      <c r="B14" s="76" t="s">
        <v>589</v>
      </c>
      <c r="C14" s="47" t="s">
        <v>125</v>
      </c>
    </row>
    <row r="15" spans="1:3" ht="14.4" customHeight="1" x14ac:dyDescent="0.3">
      <c r="A15" s="129" t="str">
        <f t="shared" si="2"/>
        <v>LŽ Statim</v>
      </c>
      <c r="B15" s="270" t="s">
        <v>180</v>
      </c>
      <c r="C15" s="47" t="s">
        <v>190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29" t="str">
        <f t="shared" si="2"/>
        <v>MŽ Detail</v>
      </c>
      <c r="B17" s="76" t="s">
        <v>1240</v>
      </c>
      <c r="C17" s="47" t="s">
        <v>102</v>
      </c>
    </row>
    <row r="18" spans="1:3" ht="14.4" customHeight="1" thickBot="1" x14ac:dyDescent="0.35">
      <c r="A18" s="131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17" t="s">
        <v>95</v>
      </c>
      <c r="B20" s="315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1245</v>
      </c>
      <c r="C21" s="47" t="s">
        <v>106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1255</v>
      </c>
      <c r="C22" s="47" t="s">
        <v>193</v>
      </c>
    </row>
    <row r="23" spans="1:3" ht="14.4" customHeight="1" x14ac:dyDescent="0.3">
      <c r="A23" s="129" t="str">
        <f t="shared" si="4"/>
        <v>ZV Vykáz.-A Detail</v>
      </c>
      <c r="B23" s="76" t="s">
        <v>1471</v>
      </c>
      <c r="C23" s="47" t="s">
        <v>107</v>
      </c>
    </row>
    <row r="24" spans="1:3" ht="14.4" customHeight="1" x14ac:dyDescent="0.3">
      <c r="A24" s="284" t="str">
        <f>HYPERLINK("#'"&amp;C24&amp;"'!A1",C24)</f>
        <v>ZV Vykáz.-A Det.Lék.</v>
      </c>
      <c r="B24" s="76" t="s">
        <v>1472</v>
      </c>
      <c r="C24" s="47" t="s">
        <v>222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57" t="s">
        <v>589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18"/>
      <c r="M1" s="318"/>
    </row>
    <row r="2" spans="1:13" ht="14.4" customHeight="1" thickBot="1" x14ac:dyDescent="0.35">
      <c r="A2" s="210" t="s">
        <v>233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489.94000000000005</v>
      </c>
      <c r="K3" s="44">
        <f>IF(M3=0,0,J3/M3)</f>
        <v>1</v>
      </c>
      <c r="L3" s="43">
        <f>SUBTOTAL(9,L6:L1048576)</f>
        <v>5</v>
      </c>
      <c r="M3" s="45">
        <f>SUBTOTAL(9,M6:M1048576)</f>
        <v>489.94000000000005</v>
      </c>
    </row>
    <row r="4" spans="1:13" ht="14.4" customHeight="1" thickBot="1" x14ac:dyDescent="0.35">
      <c r="A4" s="41"/>
      <c r="B4" s="41"/>
      <c r="C4" s="41"/>
      <c r="D4" s="41"/>
      <c r="E4" s="42"/>
      <c r="F4" s="361" t="s">
        <v>110</v>
      </c>
      <c r="G4" s="362"/>
      <c r="H4" s="363"/>
      <c r="I4" s="364" t="s">
        <v>109</v>
      </c>
      <c r="J4" s="362"/>
      <c r="K4" s="363"/>
      <c r="L4" s="365" t="s">
        <v>3</v>
      </c>
      <c r="M4" s="366"/>
    </row>
    <row r="5" spans="1:13" ht="14.4" customHeight="1" thickBot="1" x14ac:dyDescent="0.35">
      <c r="A5" s="451" t="s">
        <v>111</v>
      </c>
      <c r="B5" s="471" t="s">
        <v>112</v>
      </c>
      <c r="C5" s="471" t="s">
        <v>58</v>
      </c>
      <c r="D5" s="471" t="s">
        <v>113</v>
      </c>
      <c r="E5" s="471" t="s">
        <v>114</v>
      </c>
      <c r="F5" s="472" t="s">
        <v>15</v>
      </c>
      <c r="G5" s="472" t="s">
        <v>14</v>
      </c>
      <c r="H5" s="453" t="s">
        <v>115</v>
      </c>
      <c r="I5" s="452" t="s">
        <v>15</v>
      </c>
      <c r="J5" s="472" t="s">
        <v>14</v>
      </c>
      <c r="K5" s="453" t="s">
        <v>115</v>
      </c>
      <c r="L5" s="452" t="s">
        <v>15</v>
      </c>
      <c r="M5" s="473" t="s">
        <v>14</v>
      </c>
    </row>
    <row r="6" spans="1:13" ht="14.4" customHeight="1" x14ac:dyDescent="0.3">
      <c r="A6" s="433" t="s">
        <v>412</v>
      </c>
      <c r="B6" s="434" t="s">
        <v>584</v>
      </c>
      <c r="C6" s="434" t="s">
        <v>574</v>
      </c>
      <c r="D6" s="434" t="s">
        <v>585</v>
      </c>
      <c r="E6" s="434" t="s">
        <v>586</v>
      </c>
      <c r="F6" s="437"/>
      <c r="G6" s="437"/>
      <c r="H6" s="456">
        <v>0</v>
      </c>
      <c r="I6" s="437">
        <v>4</v>
      </c>
      <c r="J6" s="437">
        <v>459.72</v>
      </c>
      <c r="K6" s="456">
        <v>1</v>
      </c>
      <c r="L6" s="437">
        <v>4</v>
      </c>
      <c r="M6" s="438">
        <v>459.72</v>
      </c>
    </row>
    <row r="7" spans="1:13" ht="14.4" customHeight="1" thickBot="1" x14ac:dyDescent="0.35">
      <c r="A7" s="445" t="s">
        <v>412</v>
      </c>
      <c r="B7" s="446" t="s">
        <v>587</v>
      </c>
      <c r="C7" s="446" t="s">
        <v>569</v>
      </c>
      <c r="D7" s="446" t="s">
        <v>570</v>
      </c>
      <c r="E7" s="446" t="s">
        <v>588</v>
      </c>
      <c r="F7" s="449"/>
      <c r="G7" s="449"/>
      <c r="H7" s="457">
        <v>0</v>
      </c>
      <c r="I7" s="449">
        <v>1</v>
      </c>
      <c r="J7" s="449">
        <v>30.22</v>
      </c>
      <c r="K7" s="457">
        <v>1</v>
      </c>
      <c r="L7" s="449">
        <v>1</v>
      </c>
      <c r="M7" s="450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57" t="s">
        <v>180</v>
      </c>
      <c r="B1" s="357"/>
      <c r="C1" s="357"/>
      <c r="D1" s="357"/>
      <c r="E1" s="357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10" t="s">
        <v>233</v>
      </c>
      <c r="B2" s="196"/>
      <c r="C2" s="196"/>
      <c r="D2" s="196"/>
      <c r="E2" s="196"/>
    </row>
    <row r="3" spans="1:17" ht="14.4" customHeight="1" thickBot="1" x14ac:dyDescent="0.35">
      <c r="A3" s="263" t="s">
        <v>3</v>
      </c>
      <c r="B3" s="267">
        <f>SUM(B6:B1048576)</f>
        <v>338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59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70" t="s">
        <v>182</v>
      </c>
      <c r="C4" s="371"/>
      <c r="D4" s="371"/>
      <c r="E4" s="372"/>
      <c r="F4" s="367" t="s">
        <v>187</v>
      </c>
      <c r="G4" s="368"/>
      <c r="H4" s="368"/>
      <c r="I4" s="369"/>
      <c r="J4" s="370" t="s">
        <v>188</v>
      </c>
      <c r="K4" s="371"/>
      <c r="L4" s="371"/>
      <c r="M4" s="372"/>
      <c r="N4" s="367" t="s">
        <v>189</v>
      </c>
      <c r="O4" s="368"/>
      <c r="P4" s="368"/>
      <c r="Q4" s="369"/>
    </row>
    <row r="5" spans="1:17" ht="14.4" customHeight="1" thickBot="1" x14ac:dyDescent="0.35">
      <c r="A5" s="474" t="s">
        <v>181</v>
      </c>
      <c r="B5" s="475" t="s">
        <v>183</v>
      </c>
      <c r="C5" s="475" t="s">
        <v>184</v>
      </c>
      <c r="D5" s="475" t="s">
        <v>185</v>
      </c>
      <c r="E5" s="476" t="s">
        <v>186</v>
      </c>
      <c r="F5" s="477" t="s">
        <v>183</v>
      </c>
      <c r="G5" s="478" t="s">
        <v>184</v>
      </c>
      <c r="H5" s="478" t="s">
        <v>185</v>
      </c>
      <c r="I5" s="479" t="s">
        <v>186</v>
      </c>
      <c r="J5" s="475" t="s">
        <v>183</v>
      </c>
      <c r="K5" s="475" t="s">
        <v>184</v>
      </c>
      <c r="L5" s="475" t="s">
        <v>185</v>
      </c>
      <c r="M5" s="476" t="s">
        <v>186</v>
      </c>
      <c r="N5" s="477" t="s">
        <v>183</v>
      </c>
      <c r="O5" s="478" t="s">
        <v>184</v>
      </c>
      <c r="P5" s="478" t="s">
        <v>185</v>
      </c>
      <c r="Q5" s="479" t="s">
        <v>186</v>
      </c>
    </row>
    <row r="6" spans="1:17" ht="14.4" customHeight="1" x14ac:dyDescent="0.3">
      <c r="A6" s="482" t="s">
        <v>590</v>
      </c>
      <c r="B6" s="486"/>
      <c r="C6" s="437"/>
      <c r="D6" s="437"/>
      <c r="E6" s="438"/>
      <c r="F6" s="484"/>
      <c r="G6" s="456"/>
      <c r="H6" s="456"/>
      <c r="I6" s="488"/>
      <c r="J6" s="486"/>
      <c r="K6" s="437"/>
      <c r="L6" s="437"/>
      <c r="M6" s="438"/>
      <c r="N6" s="484"/>
      <c r="O6" s="456"/>
      <c r="P6" s="456"/>
      <c r="Q6" s="480"/>
    </row>
    <row r="7" spans="1:17" ht="14.4" customHeight="1" thickBot="1" x14ac:dyDescent="0.35">
      <c r="A7" s="483" t="s">
        <v>591</v>
      </c>
      <c r="B7" s="487">
        <v>338</v>
      </c>
      <c r="C7" s="449"/>
      <c r="D7" s="449"/>
      <c r="E7" s="450"/>
      <c r="F7" s="485">
        <v>1</v>
      </c>
      <c r="G7" s="457">
        <v>0</v>
      </c>
      <c r="H7" s="457">
        <v>0</v>
      </c>
      <c r="I7" s="489">
        <v>0</v>
      </c>
      <c r="J7" s="487">
        <v>59</v>
      </c>
      <c r="K7" s="449"/>
      <c r="L7" s="449"/>
      <c r="M7" s="450"/>
      <c r="N7" s="485">
        <v>1</v>
      </c>
      <c r="O7" s="457">
        <v>0</v>
      </c>
      <c r="P7" s="457">
        <v>0</v>
      </c>
      <c r="Q7" s="4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48" t="s">
        <v>119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54">
        <v>2015</v>
      </c>
      <c r="D3" s="255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59" t="s">
        <v>0</v>
      </c>
      <c r="B4" s="260" t="s">
        <v>179</v>
      </c>
      <c r="C4" s="346" t="s">
        <v>60</v>
      </c>
      <c r="D4" s="347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1" t="s">
        <v>407</v>
      </c>
      <c r="B5" s="422" t="s">
        <v>408</v>
      </c>
      <c r="C5" s="423" t="s">
        <v>409</v>
      </c>
      <c r="D5" s="423" t="s">
        <v>409</v>
      </c>
      <c r="E5" s="423"/>
      <c r="F5" s="423" t="s">
        <v>409</v>
      </c>
      <c r="G5" s="423" t="s">
        <v>409</v>
      </c>
      <c r="H5" s="423" t="s">
        <v>409</v>
      </c>
      <c r="I5" s="424" t="s">
        <v>409</v>
      </c>
      <c r="J5" s="425" t="s">
        <v>56</v>
      </c>
    </row>
    <row r="6" spans="1:10" ht="14.4" customHeight="1" x14ac:dyDescent="0.3">
      <c r="A6" s="421" t="s">
        <v>407</v>
      </c>
      <c r="B6" s="422" t="s">
        <v>247</v>
      </c>
      <c r="C6" s="423">
        <v>0</v>
      </c>
      <c r="D6" s="423">
        <v>0.86099999999999999</v>
      </c>
      <c r="E6" s="423"/>
      <c r="F6" s="423">
        <v>0.47286</v>
      </c>
      <c r="G6" s="423">
        <v>0.25</v>
      </c>
      <c r="H6" s="423">
        <v>0.22286</v>
      </c>
      <c r="I6" s="424">
        <v>1.89144</v>
      </c>
      <c r="J6" s="425" t="s">
        <v>1</v>
      </c>
    </row>
    <row r="7" spans="1:10" ht="14.4" customHeight="1" x14ac:dyDescent="0.3">
      <c r="A7" s="421" t="s">
        <v>407</v>
      </c>
      <c r="B7" s="422" t="s">
        <v>248</v>
      </c>
      <c r="C7" s="423">
        <v>17.658939999998999</v>
      </c>
      <c r="D7" s="423">
        <v>16.055809999999997</v>
      </c>
      <c r="E7" s="423"/>
      <c r="F7" s="423">
        <v>18.422249999999998</v>
      </c>
      <c r="G7" s="423">
        <v>15.5</v>
      </c>
      <c r="H7" s="423">
        <v>2.9222499999999982</v>
      </c>
      <c r="I7" s="424">
        <v>1.1885322580645161</v>
      </c>
      <c r="J7" s="425" t="s">
        <v>1</v>
      </c>
    </row>
    <row r="8" spans="1:10" ht="14.4" customHeight="1" x14ac:dyDescent="0.3">
      <c r="A8" s="421" t="s">
        <v>407</v>
      </c>
      <c r="B8" s="422" t="s">
        <v>249</v>
      </c>
      <c r="C8" s="423">
        <v>11.525410000000001</v>
      </c>
      <c r="D8" s="423">
        <v>15.920710000000001</v>
      </c>
      <c r="E8" s="423"/>
      <c r="F8" s="423">
        <v>20.81981</v>
      </c>
      <c r="G8" s="423">
        <v>22.5</v>
      </c>
      <c r="H8" s="423">
        <v>-1.6801899999999996</v>
      </c>
      <c r="I8" s="424">
        <v>0.92532488888888886</v>
      </c>
      <c r="J8" s="425" t="s">
        <v>1</v>
      </c>
    </row>
    <row r="9" spans="1:10" ht="14.4" customHeight="1" x14ac:dyDescent="0.3">
      <c r="A9" s="421" t="s">
        <v>407</v>
      </c>
      <c r="B9" s="422" t="s">
        <v>250</v>
      </c>
      <c r="C9" s="423">
        <v>18.636790000000001</v>
      </c>
      <c r="D9" s="423">
        <v>20.347940000000001</v>
      </c>
      <c r="E9" s="423"/>
      <c r="F9" s="423">
        <v>27.632380000000005</v>
      </c>
      <c r="G9" s="423">
        <v>18.75</v>
      </c>
      <c r="H9" s="423">
        <v>8.8823800000000048</v>
      </c>
      <c r="I9" s="424">
        <v>1.4737269333333336</v>
      </c>
      <c r="J9" s="425" t="s">
        <v>1</v>
      </c>
    </row>
    <row r="10" spans="1:10" ht="14.4" customHeight="1" x14ac:dyDescent="0.3">
      <c r="A10" s="421" t="s">
        <v>407</v>
      </c>
      <c r="B10" s="422" t="s">
        <v>251</v>
      </c>
      <c r="C10" s="423">
        <v>1.2723500000000001</v>
      </c>
      <c r="D10" s="423">
        <v>1.4669999999999999</v>
      </c>
      <c r="E10" s="423"/>
      <c r="F10" s="423">
        <v>1.714</v>
      </c>
      <c r="G10" s="423">
        <v>1.5</v>
      </c>
      <c r="H10" s="423">
        <v>0.21399999999999997</v>
      </c>
      <c r="I10" s="424">
        <v>1.1426666666666667</v>
      </c>
      <c r="J10" s="425" t="s">
        <v>1</v>
      </c>
    </row>
    <row r="11" spans="1:10" ht="14.4" customHeight="1" x14ac:dyDescent="0.3">
      <c r="A11" s="421" t="s">
        <v>407</v>
      </c>
      <c r="B11" s="422" t="s">
        <v>252</v>
      </c>
      <c r="C11" s="423">
        <v>50.331110000000002</v>
      </c>
      <c r="D11" s="423">
        <v>46.681650000000005</v>
      </c>
      <c r="E11" s="423"/>
      <c r="F11" s="423">
        <v>38.60042</v>
      </c>
      <c r="G11" s="423">
        <v>45</v>
      </c>
      <c r="H11" s="423">
        <v>-6.3995800000000003</v>
      </c>
      <c r="I11" s="424">
        <v>0.85778711111111106</v>
      </c>
      <c r="J11" s="425" t="s">
        <v>1</v>
      </c>
    </row>
    <row r="12" spans="1:10" ht="14.4" customHeight="1" x14ac:dyDescent="0.3">
      <c r="A12" s="421" t="s">
        <v>407</v>
      </c>
      <c r="B12" s="422" t="s">
        <v>253</v>
      </c>
      <c r="C12" s="423">
        <v>0</v>
      </c>
      <c r="D12" s="423">
        <v>0</v>
      </c>
      <c r="E12" s="423"/>
      <c r="F12" s="423">
        <v>0.17188999999999999</v>
      </c>
      <c r="G12" s="423">
        <v>1.25</v>
      </c>
      <c r="H12" s="423">
        <v>-1.0781100000000001</v>
      </c>
      <c r="I12" s="424">
        <v>0.137512</v>
      </c>
      <c r="J12" s="425" t="s">
        <v>1</v>
      </c>
    </row>
    <row r="13" spans="1:10" ht="14.4" customHeight="1" x14ac:dyDescent="0.3">
      <c r="A13" s="421" t="s">
        <v>407</v>
      </c>
      <c r="B13" s="422" t="s">
        <v>254</v>
      </c>
      <c r="C13" s="423">
        <v>822.98597999999993</v>
      </c>
      <c r="D13" s="423">
        <v>738.89932999999996</v>
      </c>
      <c r="E13" s="423"/>
      <c r="F13" s="423">
        <v>807.25070000000096</v>
      </c>
      <c r="G13" s="423">
        <v>849.95</v>
      </c>
      <c r="H13" s="423">
        <v>-42.699299999999084</v>
      </c>
      <c r="I13" s="424">
        <v>0.94976257426907573</v>
      </c>
      <c r="J13" s="425" t="s">
        <v>1</v>
      </c>
    </row>
    <row r="14" spans="1:10" ht="14.4" customHeight="1" x14ac:dyDescent="0.3">
      <c r="A14" s="421" t="s">
        <v>407</v>
      </c>
      <c r="B14" s="422" t="s">
        <v>410</v>
      </c>
      <c r="C14" s="423">
        <v>922.41057999999896</v>
      </c>
      <c r="D14" s="423">
        <v>840.23343999999997</v>
      </c>
      <c r="E14" s="423"/>
      <c r="F14" s="423">
        <v>915.08431000000098</v>
      </c>
      <c r="G14" s="423">
        <v>954.7</v>
      </c>
      <c r="H14" s="423">
        <v>-39.615689999999063</v>
      </c>
      <c r="I14" s="424">
        <v>0.95850456687964902</v>
      </c>
      <c r="J14" s="425" t="s">
        <v>411</v>
      </c>
    </row>
    <row r="16" spans="1:10" ht="14.4" customHeight="1" x14ac:dyDescent="0.3">
      <c r="A16" s="421" t="s">
        <v>407</v>
      </c>
      <c r="B16" s="422" t="s">
        <v>408</v>
      </c>
      <c r="C16" s="423" t="s">
        <v>409</v>
      </c>
      <c r="D16" s="423" t="s">
        <v>409</v>
      </c>
      <c r="E16" s="423"/>
      <c r="F16" s="423" t="s">
        <v>409</v>
      </c>
      <c r="G16" s="423" t="s">
        <v>409</v>
      </c>
      <c r="H16" s="423" t="s">
        <v>409</v>
      </c>
      <c r="I16" s="424" t="s">
        <v>409</v>
      </c>
      <c r="J16" s="425" t="s">
        <v>56</v>
      </c>
    </row>
    <row r="17" spans="1:10" ht="14.4" customHeight="1" x14ac:dyDescent="0.3">
      <c r="A17" s="421" t="s">
        <v>412</v>
      </c>
      <c r="B17" s="422" t="s">
        <v>413</v>
      </c>
      <c r="C17" s="423" t="s">
        <v>409</v>
      </c>
      <c r="D17" s="423" t="s">
        <v>409</v>
      </c>
      <c r="E17" s="423"/>
      <c r="F17" s="423" t="s">
        <v>409</v>
      </c>
      <c r="G17" s="423" t="s">
        <v>409</v>
      </c>
      <c r="H17" s="423" t="s">
        <v>409</v>
      </c>
      <c r="I17" s="424" t="s">
        <v>409</v>
      </c>
      <c r="J17" s="425" t="s">
        <v>0</v>
      </c>
    </row>
    <row r="18" spans="1:10" ht="14.4" customHeight="1" x14ac:dyDescent="0.3">
      <c r="A18" s="421" t="s">
        <v>412</v>
      </c>
      <c r="B18" s="422" t="s">
        <v>247</v>
      </c>
      <c r="C18" s="423">
        <v>0</v>
      </c>
      <c r="D18" s="423">
        <v>0.86099999999999999</v>
      </c>
      <c r="E18" s="423"/>
      <c r="F18" s="423">
        <v>0.47286</v>
      </c>
      <c r="G18" s="423">
        <v>0.25</v>
      </c>
      <c r="H18" s="423">
        <v>0.22286</v>
      </c>
      <c r="I18" s="424">
        <v>1.89144</v>
      </c>
      <c r="J18" s="425" t="s">
        <v>1</v>
      </c>
    </row>
    <row r="19" spans="1:10" ht="14.4" customHeight="1" x14ac:dyDescent="0.3">
      <c r="A19" s="421" t="s">
        <v>412</v>
      </c>
      <c r="B19" s="422" t="s">
        <v>248</v>
      </c>
      <c r="C19" s="423">
        <v>17.658939999998999</v>
      </c>
      <c r="D19" s="423">
        <v>16.055809999999997</v>
      </c>
      <c r="E19" s="423"/>
      <c r="F19" s="423">
        <v>18.422249999999998</v>
      </c>
      <c r="G19" s="423">
        <v>15.5</v>
      </c>
      <c r="H19" s="423">
        <v>2.9222499999999982</v>
      </c>
      <c r="I19" s="424">
        <v>1.1885322580645161</v>
      </c>
      <c r="J19" s="425" t="s">
        <v>1</v>
      </c>
    </row>
    <row r="20" spans="1:10" ht="14.4" customHeight="1" x14ac:dyDescent="0.3">
      <c r="A20" s="421" t="s">
        <v>412</v>
      </c>
      <c r="B20" s="422" t="s">
        <v>249</v>
      </c>
      <c r="C20" s="423">
        <v>11.525410000000001</v>
      </c>
      <c r="D20" s="423">
        <v>15.920710000000001</v>
      </c>
      <c r="E20" s="423"/>
      <c r="F20" s="423">
        <v>20.81981</v>
      </c>
      <c r="G20" s="423">
        <v>22.5</v>
      </c>
      <c r="H20" s="423">
        <v>-1.6801899999999996</v>
      </c>
      <c r="I20" s="424">
        <v>0.92532488888888886</v>
      </c>
      <c r="J20" s="425" t="s">
        <v>1</v>
      </c>
    </row>
    <row r="21" spans="1:10" ht="14.4" customHeight="1" x14ac:dyDescent="0.3">
      <c r="A21" s="421" t="s">
        <v>412</v>
      </c>
      <c r="B21" s="422" t="s">
        <v>250</v>
      </c>
      <c r="C21" s="423">
        <v>18.636790000000001</v>
      </c>
      <c r="D21" s="423">
        <v>20.347940000000001</v>
      </c>
      <c r="E21" s="423"/>
      <c r="F21" s="423">
        <v>27.632380000000005</v>
      </c>
      <c r="G21" s="423">
        <v>18.75</v>
      </c>
      <c r="H21" s="423">
        <v>8.8823800000000048</v>
      </c>
      <c r="I21" s="424">
        <v>1.4737269333333336</v>
      </c>
      <c r="J21" s="425" t="s">
        <v>1</v>
      </c>
    </row>
    <row r="22" spans="1:10" ht="14.4" customHeight="1" x14ac:dyDescent="0.3">
      <c r="A22" s="421" t="s">
        <v>412</v>
      </c>
      <c r="B22" s="422" t="s">
        <v>251</v>
      </c>
      <c r="C22" s="423">
        <v>1.2723500000000001</v>
      </c>
      <c r="D22" s="423">
        <v>1.4669999999999999</v>
      </c>
      <c r="E22" s="423"/>
      <c r="F22" s="423">
        <v>1.714</v>
      </c>
      <c r="G22" s="423">
        <v>1.5</v>
      </c>
      <c r="H22" s="423">
        <v>0.21399999999999997</v>
      </c>
      <c r="I22" s="424">
        <v>1.1426666666666667</v>
      </c>
      <c r="J22" s="425" t="s">
        <v>1</v>
      </c>
    </row>
    <row r="23" spans="1:10" ht="14.4" customHeight="1" x14ac:dyDescent="0.3">
      <c r="A23" s="421" t="s">
        <v>412</v>
      </c>
      <c r="B23" s="422" t="s">
        <v>252</v>
      </c>
      <c r="C23" s="423">
        <v>50.331110000000002</v>
      </c>
      <c r="D23" s="423">
        <v>46.681650000000005</v>
      </c>
      <c r="E23" s="423"/>
      <c r="F23" s="423">
        <v>38.60042</v>
      </c>
      <c r="G23" s="423">
        <v>45</v>
      </c>
      <c r="H23" s="423">
        <v>-6.3995800000000003</v>
      </c>
      <c r="I23" s="424">
        <v>0.85778711111111106</v>
      </c>
      <c r="J23" s="425" t="s">
        <v>1</v>
      </c>
    </row>
    <row r="24" spans="1:10" ht="14.4" customHeight="1" x14ac:dyDescent="0.3">
      <c r="A24" s="421" t="s">
        <v>412</v>
      </c>
      <c r="B24" s="422" t="s">
        <v>253</v>
      </c>
      <c r="C24" s="423">
        <v>0</v>
      </c>
      <c r="D24" s="423">
        <v>0</v>
      </c>
      <c r="E24" s="423"/>
      <c r="F24" s="423">
        <v>0.17188999999999999</v>
      </c>
      <c r="G24" s="423">
        <v>1.25</v>
      </c>
      <c r="H24" s="423">
        <v>-1.0781100000000001</v>
      </c>
      <c r="I24" s="424">
        <v>0.137512</v>
      </c>
      <c r="J24" s="425" t="s">
        <v>1</v>
      </c>
    </row>
    <row r="25" spans="1:10" ht="14.4" customHeight="1" x14ac:dyDescent="0.3">
      <c r="A25" s="421" t="s">
        <v>412</v>
      </c>
      <c r="B25" s="422" t="s">
        <v>254</v>
      </c>
      <c r="C25" s="423">
        <v>822.98597999999993</v>
      </c>
      <c r="D25" s="423">
        <v>738.89932999999996</v>
      </c>
      <c r="E25" s="423"/>
      <c r="F25" s="423">
        <v>807.25070000000096</v>
      </c>
      <c r="G25" s="423">
        <v>849.95</v>
      </c>
      <c r="H25" s="423">
        <v>-42.699299999999084</v>
      </c>
      <c r="I25" s="424">
        <v>0.94976257426907573</v>
      </c>
      <c r="J25" s="425" t="s">
        <v>1</v>
      </c>
    </row>
    <row r="26" spans="1:10" ht="14.4" customHeight="1" x14ac:dyDescent="0.3">
      <c r="A26" s="421" t="s">
        <v>412</v>
      </c>
      <c r="B26" s="422" t="s">
        <v>414</v>
      </c>
      <c r="C26" s="423">
        <v>922.41057999999896</v>
      </c>
      <c r="D26" s="423">
        <v>840.23343999999997</v>
      </c>
      <c r="E26" s="423"/>
      <c r="F26" s="423">
        <v>915.08431000000098</v>
      </c>
      <c r="G26" s="423">
        <v>954.7</v>
      </c>
      <c r="H26" s="423">
        <v>-39.615689999999063</v>
      </c>
      <c r="I26" s="424">
        <v>0.95850456687964902</v>
      </c>
      <c r="J26" s="425" t="s">
        <v>415</v>
      </c>
    </row>
    <row r="27" spans="1:10" ht="14.4" customHeight="1" x14ac:dyDescent="0.3">
      <c r="A27" s="421" t="s">
        <v>409</v>
      </c>
      <c r="B27" s="422" t="s">
        <v>409</v>
      </c>
      <c r="C27" s="423" t="s">
        <v>409</v>
      </c>
      <c r="D27" s="423" t="s">
        <v>409</v>
      </c>
      <c r="E27" s="423"/>
      <c r="F27" s="423" t="s">
        <v>409</v>
      </c>
      <c r="G27" s="423" t="s">
        <v>409</v>
      </c>
      <c r="H27" s="423" t="s">
        <v>409</v>
      </c>
      <c r="I27" s="424" t="s">
        <v>409</v>
      </c>
      <c r="J27" s="425" t="s">
        <v>416</v>
      </c>
    </row>
    <row r="28" spans="1:10" ht="14.4" customHeight="1" x14ac:dyDescent="0.3">
      <c r="A28" s="421" t="s">
        <v>407</v>
      </c>
      <c r="B28" s="422" t="s">
        <v>410</v>
      </c>
      <c r="C28" s="423">
        <v>922.41057999999896</v>
      </c>
      <c r="D28" s="423">
        <v>840.23343999999997</v>
      </c>
      <c r="E28" s="423"/>
      <c r="F28" s="423">
        <v>915.08431000000098</v>
      </c>
      <c r="G28" s="423">
        <v>954.7</v>
      </c>
      <c r="H28" s="423">
        <v>-39.615689999999063</v>
      </c>
      <c r="I28" s="424">
        <v>0.95850456687964902</v>
      </c>
      <c r="J28" s="425" t="s">
        <v>411</v>
      </c>
    </row>
  </sheetData>
  <mergeCells count="3">
    <mergeCell ref="A1:I1"/>
    <mergeCell ref="F3:I3"/>
    <mergeCell ref="C4:D4"/>
  </mergeCells>
  <conditionalFormatting sqref="F15 F29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28">
    <cfRule type="expression" dxfId="17" priority="5">
      <formula>$H16&gt;0</formula>
    </cfRule>
  </conditionalFormatting>
  <conditionalFormatting sqref="A16:A28">
    <cfRule type="expression" dxfId="16" priority="2">
      <formula>AND($J16&lt;&gt;"mezeraKL",$J16&lt;&gt;"")</formula>
    </cfRule>
  </conditionalFormatting>
  <conditionalFormatting sqref="I16:I28">
    <cfRule type="expression" dxfId="15" priority="6">
      <formula>$I16&gt;1</formula>
    </cfRule>
  </conditionalFormatting>
  <conditionalFormatting sqref="B16:B28">
    <cfRule type="expression" dxfId="14" priority="1">
      <formula>OR($J16="NS",$J16="SumaNS",$J16="Účet")</formula>
    </cfRule>
  </conditionalFormatting>
  <conditionalFormatting sqref="A16:D28 F16:I28">
    <cfRule type="expression" dxfId="13" priority="8">
      <formula>AND($J16&lt;&gt;"",$J16&lt;&gt;"mezeraKL")</formula>
    </cfRule>
  </conditionalFormatting>
  <conditionalFormatting sqref="B16:D28 F16:I28">
    <cfRule type="expression" dxfId="1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1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55" t="s">
        <v>1240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10" t="s">
        <v>233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51"/>
      <c r="D3" s="352"/>
      <c r="E3" s="352"/>
      <c r="F3" s="352"/>
      <c r="G3" s="352"/>
      <c r="H3" s="126" t="s">
        <v>108</v>
      </c>
      <c r="I3" s="84">
        <f>IF(J3&lt;&gt;0,K3/J3,0)</f>
        <v>11.857315551982577</v>
      </c>
      <c r="J3" s="84">
        <f>SUBTOTAL(9,J5:J1048576)</f>
        <v>77122</v>
      </c>
      <c r="K3" s="85">
        <f>SUBTOTAL(9,K5:K1048576)</f>
        <v>914459.89000000025</v>
      </c>
    </row>
    <row r="4" spans="1:11" s="190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58</v>
      </c>
      <c r="H4" s="428" t="s">
        <v>11</v>
      </c>
      <c r="I4" s="429" t="s">
        <v>122</v>
      </c>
      <c r="J4" s="429" t="s">
        <v>13</v>
      </c>
      <c r="K4" s="430" t="s">
        <v>133</v>
      </c>
    </row>
    <row r="5" spans="1:11" ht="14.4" customHeight="1" x14ac:dyDescent="0.3">
      <c r="A5" s="433" t="s">
        <v>407</v>
      </c>
      <c r="B5" s="434" t="s">
        <v>577</v>
      </c>
      <c r="C5" s="435" t="s">
        <v>412</v>
      </c>
      <c r="D5" s="436" t="s">
        <v>578</v>
      </c>
      <c r="E5" s="435" t="s">
        <v>1224</v>
      </c>
      <c r="F5" s="436" t="s">
        <v>1225</v>
      </c>
      <c r="G5" s="435" t="s">
        <v>592</v>
      </c>
      <c r="H5" s="435" t="s">
        <v>593</v>
      </c>
      <c r="I5" s="437">
        <v>10.119999999999999</v>
      </c>
      <c r="J5" s="437">
        <v>3</v>
      </c>
      <c r="K5" s="438">
        <v>30.36</v>
      </c>
    </row>
    <row r="6" spans="1:11" ht="14.4" customHeight="1" x14ac:dyDescent="0.3">
      <c r="A6" s="439" t="s">
        <v>407</v>
      </c>
      <c r="B6" s="440" t="s">
        <v>577</v>
      </c>
      <c r="C6" s="441" t="s">
        <v>412</v>
      </c>
      <c r="D6" s="442" t="s">
        <v>578</v>
      </c>
      <c r="E6" s="441" t="s">
        <v>1224</v>
      </c>
      <c r="F6" s="442" t="s">
        <v>1225</v>
      </c>
      <c r="G6" s="441" t="s">
        <v>594</v>
      </c>
      <c r="H6" s="441" t="s">
        <v>595</v>
      </c>
      <c r="I6" s="443">
        <v>28.74</v>
      </c>
      <c r="J6" s="443">
        <v>5</v>
      </c>
      <c r="K6" s="444">
        <v>143.69999999999999</v>
      </c>
    </row>
    <row r="7" spans="1:11" ht="14.4" customHeight="1" x14ac:dyDescent="0.3">
      <c r="A7" s="439" t="s">
        <v>407</v>
      </c>
      <c r="B7" s="440" t="s">
        <v>577</v>
      </c>
      <c r="C7" s="441" t="s">
        <v>412</v>
      </c>
      <c r="D7" s="442" t="s">
        <v>578</v>
      </c>
      <c r="E7" s="441" t="s">
        <v>1224</v>
      </c>
      <c r="F7" s="442" t="s">
        <v>1225</v>
      </c>
      <c r="G7" s="441" t="s">
        <v>596</v>
      </c>
      <c r="H7" s="441" t="s">
        <v>597</v>
      </c>
      <c r="I7" s="443">
        <v>15.02</v>
      </c>
      <c r="J7" s="443">
        <v>24</v>
      </c>
      <c r="K7" s="444">
        <v>360.48</v>
      </c>
    </row>
    <row r="8" spans="1:11" ht="14.4" customHeight="1" x14ac:dyDescent="0.3">
      <c r="A8" s="439" t="s">
        <v>407</v>
      </c>
      <c r="B8" s="440" t="s">
        <v>577</v>
      </c>
      <c r="C8" s="441" t="s">
        <v>412</v>
      </c>
      <c r="D8" s="442" t="s">
        <v>578</v>
      </c>
      <c r="E8" s="441" t="s">
        <v>1224</v>
      </c>
      <c r="F8" s="442" t="s">
        <v>1225</v>
      </c>
      <c r="G8" s="441" t="s">
        <v>598</v>
      </c>
      <c r="H8" s="441" t="s">
        <v>599</v>
      </c>
      <c r="I8" s="443">
        <v>16.78</v>
      </c>
      <c r="J8" s="443">
        <v>40</v>
      </c>
      <c r="K8" s="444">
        <v>671.04</v>
      </c>
    </row>
    <row r="9" spans="1:11" ht="14.4" customHeight="1" x14ac:dyDescent="0.3">
      <c r="A9" s="439" t="s">
        <v>407</v>
      </c>
      <c r="B9" s="440" t="s">
        <v>577</v>
      </c>
      <c r="C9" s="441" t="s">
        <v>412</v>
      </c>
      <c r="D9" s="442" t="s">
        <v>578</v>
      </c>
      <c r="E9" s="441" t="s">
        <v>1224</v>
      </c>
      <c r="F9" s="442" t="s">
        <v>1225</v>
      </c>
      <c r="G9" s="441" t="s">
        <v>600</v>
      </c>
      <c r="H9" s="441" t="s">
        <v>601</v>
      </c>
      <c r="I9" s="443">
        <v>1.93</v>
      </c>
      <c r="J9" s="443">
        <v>200</v>
      </c>
      <c r="K9" s="444">
        <v>386.4</v>
      </c>
    </row>
    <row r="10" spans="1:11" ht="14.4" customHeight="1" x14ac:dyDescent="0.3">
      <c r="A10" s="439" t="s">
        <v>407</v>
      </c>
      <c r="B10" s="440" t="s">
        <v>577</v>
      </c>
      <c r="C10" s="441" t="s">
        <v>412</v>
      </c>
      <c r="D10" s="442" t="s">
        <v>578</v>
      </c>
      <c r="E10" s="441" t="s">
        <v>1224</v>
      </c>
      <c r="F10" s="442" t="s">
        <v>1225</v>
      </c>
      <c r="G10" s="441" t="s">
        <v>602</v>
      </c>
      <c r="H10" s="441" t="s">
        <v>603</v>
      </c>
      <c r="I10" s="443">
        <v>0.64</v>
      </c>
      <c r="J10" s="443">
        <v>1000</v>
      </c>
      <c r="K10" s="444">
        <v>638.25</v>
      </c>
    </row>
    <row r="11" spans="1:11" ht="14.4" customHeight="1" x14ac:dyDescent="0.3">
      <c r="A11" s="439" t="s">
        <v>407</v>
      </c>
      <c r="B11" s="440" t="s">
        <v>577</v>
      </c>
      <c r="C11" s="441" t="s">
        <v>412</v>
      </c>
      <c r="D11" s="442" t="s">
        <v>578</v>
      </c>
      <c r="E11" s="441" t="s">
        <v>1224</v>
      </c>
      <c r="F11" s="442" t="s">
        <v>1225</v>
      </c>
      <c r="G11" s="441" t="s">
        <v>604</v>
      </c>
      <c r="H11" s="441" t="s">
        <v>605</v>
      </c>
      <c r="I11" s="443">
        <v>1.21</v>
      </c>
      <c r="J11" s="443">
        <v>1000</v>
      </c>
      <c r="K11" s="444">
        <v>1210</v>
      </c>
    </row>
    <row r="12" spans="1:11" ht="14.4" customHeight="1" x14ac:dyDescent="0.3">
      <c r="A12" s="439" t="s">
        <v>407</v>
      </c>
      <c r="B12" s="440" t="s">
        <v>577</v>
      </c>
      <c r="C12" s="441" t="s">
        <v>412</v>
      </c>
      <c r="D12" s="442" t="s">
        <v>578</v>
      </c>
      <c r="E12" s="441" t="s">
        <v>1224</v>
      </c>
      <c r="F12" s="442" t="s">
        <v>1225</v>
      </c>
      <c r="G12" s="441" t="s">
        <v>606</v>
      </c>
      <c r="H12" s="441" t="s">
        <v>607</v>
      </c>
      <c r="I12" s="443">
        <v>13.02</v>
      </c>
      <c r="J12" s="443">
        <v>3</v>
      </c>
      <c r="K12" s="444">
        <v>39.06</v>
      </c>
    </row>
    <row r="13" spans="1:11" ht="14.4" customHeight="1" x14ac:dyDescent="0.3">
      <c r="A13" s="439" t="s">
        <v>407</v>
      </c>
      <c r="B13" s="440" t="s">
        <v>577</v>
      </c>
      <c r="C13" s="441" t="s">
        <v>412</v>
      </c>
      <c r="D13" s="442" t="s">
        <v>578</v>
      </c>
      <c r="E13" s="441" t="s">
        <v>1224</v>
      </c>
      <c r="F13" s="442" t="s">
        <v>1225</v>
      </c>
      <c r="G13" s="441" t="s">
        <v>608</v>
      </c>
      <c r="H13" s="441" t="s">
        <v>609</v>
      </c>
      <c r="I13" s="443">
        <v>27.88</v>
      </c>
      <c r="J13" s="443">
        <v>24</v>
      </c>
      <c r="K13" s="444">
        <v>669.12</v>
      </c>
    </row>
    <row r="14" spans="1:11" ht="14.4" customHeight="1" x14ac:dyDescent="0.3">
      <c r="A14" s="439" t="s">
        <v>407</v>
      </c>
      <c r="B14" s="440" t="s">
        <v>577</v>
      </c>
      <c r="C14" s="441" t="s">
        <v>412</v>
      </c>
      <c r="D14" s="442" t="s">
        <v>578</v>
      </c>
      <c r="E14" s="441" t="s">
        <v>1224</v>
      </c>
      <c r="F14" s="442" t="s">
        <v>1225</v>
      </c>
      <c r="G14" s="441" t="s">
        <v>610</v>
      </c>
      <c r="H14" s="441" t="s">
        <v>611</v>
      </c>
      <c r="I14" s="443">
        <v>46</v>
      </c>
      <c r="J14" s="443">
        <v>1</v>
      </c>
      <c r="K14" s="444">
        <v>46</v>
      </c>
    </row>
    <row r="15" spans="1:11" ht="14.4" customHeight="1" x14ac:dyDescent="0.3">
      <c r="A15" s="439" t="s">
        <v>407</v>
      </c>
      <c r="B15" s="440" t="s">
        <v>577</v>
      </c>
      <c r="C15" s="441" t="s">
        <v>412</v>
      </c>
      <c r="D15" s="442" t="s">
        <v>578</v>
      </c>
      <c r="E15" s="441" t="s">
        <v>1224</v>
      </c>
      <c r="F15" s="442" t="s">
        <v>1225</v>
      </c>
      <c r="G15" s="441" t="s">
        <v>612</v>
      </c>
      <c r="H15" s="441" t="s">
        <v>613</v>
      </c>
      <c r="I15" s="443">
        <v>23.91</v>
      </c>
      <c r="J15" s="443">
        <v>2</v>
      </c>
      <c r="K15" s="444">
        <v>47.82</v>
      </c>
    </row>
    <row r="16" spans="1:11" ht="14.4" customHeight="1" x14ac:dyDescent="0.3">
      <c r="A16" s="439" t="s">
        <v>407</v>
      </c>
      <c r="B16" s="440" t="s">
        <v>577</v>
      </c>
      <c r="C16" s="441" t="s">
        <v>412</v>
      </c>
      <c r="D16" s="442" t="s">
        <v>578</v>
      </c>
      <c r="E16" s="441" t="s">
        <v>1224</v>
      </c>
      <c r="F16" s="442" t="s">
        <v>1225</v>
      </c>
      <c r="G16" s="441" t="s">
        <v>614</v>
      </c>
      <c r="H16" s="441" t="s">
        <v>615</v>
      </c>
      <c r="I16" s="443">
        <v>0.58666666666666656</v>
      </c>
      <c r="J16" s="443">
        <v>10000</v>
      </c>
      <c r="K16" s="444">
        <v>5875</v>
      </c>
    </row>
    <row r="17" spans="1:11" ht="14.4" customHeight="1" x14ac:dyDescent="0.3">
      <c r="A17" s="439" t="s">
        <v>407</v>
      </c>
      <c r="B17" s="440" t="s">
        <v>577</v>
      </c>
      <c r="C17" s="441" t="s">
        <v>412</v>
      </c>
      <c r="D17" s="442" t="s">
        <v>578</v>
      </c>
      <c r="E17" s="441" t="s">
        <v>1224</v>
      </c>
      <c r="F17" s="442" t="s">
        <v>1225</v>
      </c>
      <c r="G17" s="441" t="s">
        <v>616</v>
      </c>
      <c r="H17" s="441" t="s">
        <v>617</v>
      </c>
      <c r="I17" s="443">
        <v>11.94</v>
      </c>
      <c r="J17" s="443">
        <v>25</v>
      </c>
      <c r="K17" s="444">
        <v>298.5</v>
      </c>
    </row>
    <row r="18" spans="1:11" ht="14.4" customHeight="1" x14ac:dyDescent="0.3">
      <c r="A18" s="439" t="s">
        <v>407</v>
      </c>
      <c r="B18" s="440" t="s">
        <v>577</v>
      </c>
      <c r="C18" s="441" t="s">
        <v>412</v>
      </c>
      <c r="D18" s="442" t="s">
        <v>578</v>
      </c>
      <c r="E18" s="441" t="s">
        <v>1224</v>
      </c>
      <c r="F18" s="442" t="s">
        <v>1225</v>
      </c>
      <c r="G18" s="441" t="s">
        <v>618</v>
      </c>
      <c r="H18" s="441" t="s">
        <v>619</v>
      </c>
      <c r="I18" s="443">
        <v>5.28</v>
      </c>
      <c r="J18" s="443">
        <v>40</v>
      </c>
      <c r="K18" s="444">
        <v>211.14</v>
      </c>
    </row>
    <row r="19" spans="1:11" ht="14.4" customHeight="1" x14ac:dyDescent="0.3">
      <c r="A19" s="439" t="s">
        <v>407</v>
      </c>
      <c r="B19" s="440" t="s">
        <v>577</v>
      </c>
      <c r="C19" s="441" t="s">
        <v>412</v>
      </c>
      <c r="D19" s="442" t="s">
        <v>578</v>
      </c>
      <c r="E19" s="441" t="s">
        <v>1224</v>
      </c>
      <c r="F19" s="442" t="s">
        <v>1225</v>
      </c>
      <c r="G19" s="441" t="s">
        <v>620</v>
      </c>
      <c r="H19" s="441" t="s">
        <v>621</v>
      </c>
      <c r="I19" s="443">
        <v>22.31</v>
      </c>
      <c r="J19" s="443">
        <v>2</v>
      </c>
      <c r="K19" s="444">
        <v>44.62</v>
      </c>
    </row>
    <row r="20" spans="1:11" ht="14.4" customHeight="1" x14ac:dyDescent="0.3">
      <c r="A20" s="439" t="s">
        <v>407</v>
      </c>
      <c r="B20" s="440" t="s">
        <v>577</v>
      </c>
      <c r="C20" s="441" t="s">
        <v>412</v>
      </c>
      <c r="D20" s="442" t="s">
        <v>578</v>
      </c>
      <c r="E20" s="441" t="s">
        <v>1224</v>
      </c>
      <c r="F20" s="442" t="s">
        <v>1225</v>
      </c>
      <c r="G20" s="441" t="s">
        <v>622</v>
      </c>
      <c r="H20" s="441" t="s">
        <v>623</v>
      </c>
      <c r="I20" s="443">
        <v>9.9499999999999993</v>
      </c>
      <c r="J20" s="443">
        <v>4</v>
      </c>
      <c r="K20" s="444">
        <v>39.799999999999997</v>
      </c>
    </row>
    <row r="21" spans="1:11" ht="14.4" customHeight="1" x14ac:dyDescent="0.3">
      <c r="A21" s="439" t="s">
        <v>407</v>
      </c>
      <c r="B21" s="440" t="s">
        <v>577</v>
      </c>
      <c r="C21" s="441" t="s">
        <v>412</v>
      </c>
      <c r="D21" s="442" t="s">
        <v>578</v>
      </c>
      <c r="E21" s="441" t="s">
        <v>1224</v>
      </c>
      <c r="F21" s="442" t="s">
        <v>1225</v>
      </c>
      <c r="G21" s="441" t="s">
        <v>624</v>
      </c>
      <c r="H21" s="441" t="s">
        <v>625</v>
      </c>
      <c r="I21" s="443">
        <v>2.68</v>
      </c>
      <c r="J21" s="443">
        <v>3</v>
      </c>
      <c r="K21" s="444">
        <v>8.0399999999999991</v>
      </c>
    </row>
    <row r="22" spans="1:11" ht="14.4" customHeight="1" x14ac:dyDescent="0.3">
      <c r="A22" s="439" t="s">
        <v>407</v>
      </c>
      <c r="B22" s="440" t="s">
        <v>577</v>
      </c>
      <c r="C22" s="441" t="s">
        <v>412</v>
      </c>
      <c r="D22" s="442" t="s">
        <v>578</v>
      </c>
      <c r="E22" s="441" t="s">
        <v>1224</v>
      </c>
      <c r="F22" s="442" t="s">
        <v>1225</v>
      </c>
      <c r="G22" s="441" t="s">
        <v>626</v>
      </c>
      <c r="H22" s="441" t="s">
        <v>627</v>
      </c>
      <c r="I22" s="443">
        <v>5.28</v>
      </c>
      <c r="J22" s="443">
        <v>10</v>
      </c>
      <c r="K22" s="444">
        <v>52.8</v>
      </c>
    </row>
    <row r="23" spans="1:11" ht="14.4" customHeight="1" x14ac:dyDescent="0.3">
      <c r="A23" s="439" t="s">
        <v>407</v>
      </c>
      <c r="B23" s="440" t="s">
        <v>577</v>
      </c>
      <c r="C23" s="441" t="s">
        <v>412</v>
      </c>
      <c r="D23" s="442" t="s">
        <v>578</v>
      </c>
      <c r="E23" s="441" t="s">
        <v>1224</v>
      </c>
      <c r="F23" s="442" t="s">
        <v>1225</v>
      </c>
      <c r="G23" s="441" t="s">
        <v>628</v>
      </c>
      <c r="H23" s="441" t="s">
        <v>629</v>
      </c>
      <c r="I23" s="443">
        <v>0.19</v>
      </c>
      <c r="J23" s="443">
        <v>2400</v>
      </c>
      <c r="K23" s="444">
        <v>447.3</v>
      </c>
    </row>
    <row r="24" spans="1:11" ht="14.4" customHeight="1" x14ac:dyDescent="0.3">
      <c r="A24" s="439" t="s">
        <v>407</v>
      </c>
      <c r="B24" s="440" t="s">
        <v>577</v>
      </c>
      <c r="C24" s="441" t="s">
        <v>412</v>
      </c>
      <c r="D24" s="442" t="s">
        <v>578</v>
      </c>
      <c r="E24" s="441" t="s">
        <v>1224</v>
      </c>
      <c r="F24" s="442" t="s">
        <v>1225</v>
      </c>
      <c r="G24" s="441" t="s">
        <v>630</v>
      </c>
      <c r="H24" s="441" t="s">
        <v>631</v>
      </c>
      <c r="I24" s="443">
        <v>19.170000000000002</v>
      </c>
      <c r="J24" s="443">
        <v>150</v>
      </c>
      <c r="K24" s="444">
        <v>2875.92</v>
      </c>
    </row>
    <row r="25" spans="1:11" ht="14.4" customHeight="1" x14ac:dyDescent="0.3">
      <c r="A25" s="439" t="s">
        <v>407</v>
      </c>
      <c r="B25" s="440" t="s">
        <v>577</v>
      </c>
      <c r="C25" s="441" t="s">
        <v>412</v>
      </c>
      <c r="D25" s="442" t="s">
        <v>578</v>
      </c>
      <c r="E25" s="441" t="s">
        <v>1224</v>
      </c>
      <c r="F25" s="442" t="s">
        <v>1225</v>
      </c>
      <c r="G25" s="441" t="s">
        <v>632</v>
      </c>
      <c r="H25" s="441" t="s">
        <v>633</v>
      </c>
      <c r="I25" s="443">
        <v>52.33</v>
      </c>
      <c r="J25" s="443">
        <v>1</v>
      </c>
      <c r="K25" s="444">
        <v>52.33</v>
      </c>
    </row>
    <row r="26" spans="1:11" ht="14.4" customHeight="1" x14ac:dyDescent="0.3">
      <c r="A26" s="439" t="s">
        <v>407</v>
      </c>
      <c r="B26" s="440" t="s">
        <v>577</v>
      </c>
      <c r="C26" s="441" t="s">
        <v>412</v>
      </c>
      <c r="D26" s="442" t="s">
        <v>578</v>
      </c>
      <c r="E26" s="441" t="s">
        <v>1224</v>
      </c>
      <c r="F26" s="442" t="s">
        <v>1225</v>
      </c>
      <c r="G26" s="441" t="s">
        <v>634</v>
      </c>
      <c r="H26" s="441" t="s">
        <v>635</v>
      </c>
      <c r="I26" s="443">
        <v>98.284999999999997</v>
      </c>
      <c r="J26" s="443">
        <v>2</v>
      </c>
      <c r="K26" s="444">
        <v>196.57</v>
      </c>
    </row>
    <row r="27" spans="1:11" ht="14.4" customHeight="1" x14ac:dyDescent="0.3">
      <c r="A27" s="439" t="s">
        <v>407</v>
      </c>
      <c r="B27" s="440" t="s">
        <v>577</v>
      </c>
      <c r="C27" s="441" t="s">
        <v>412</v>
      </c>
      <c r="D27" s="442" t="s">
        <v>578</v>
      </c>
      <c r="E27" s="441" t="s">
        <v>1224</v>
      </c>
      <c r="F27" s="442" t="s">
        <v>1225</v>
      </c>
      <c r="G27" s="441" t="s">
        <v>636</v>
      </c>
      <c r="H27" s="441" t="s">
        <v>637</v>
      </c>
      <c r="I27" s="443">
        <v>1349</v>
      </c>
      <c r="J27" s="443">
        <v>2</v>
      </c>
      <c r="K27" s="444">
        <v>2698</v>
      </c>
    </row>
    <row r="28" spans="1:11" ht="14.4" customHeight="1" x14ac:dyDescent="0.3">
      <c r="A28" s="439" t="s">
        <v>407</v>
      </c>
      <c r="B28" s="440" t="s">
        <v>577</v>
      </c>
      <c r="C28" s="441" t="s">
        <v>412</v>
      </c>
      <c r="D28" s="442" t="s">
        <v>578</v>
      </c>
      <c r="E28" s="441" t="s">
        <v>1224</v>
      </c>
      <c r="F28" s="442" t="s">
        <v>1225</v>
      </c>
      <c r="G28" s="441" t="s">
        <v>638</v>
      </c>
      <c r="H28" s="441" t="s">
        <v>639</v>
      </c>
      <c r="I28" s="443">
        <v>1380</v>
      </c>
      <c r="J28" s="443">
        <v>1</v>
      </c>
      <c r="K28" s="444">
        <v>1380</v>
      </c>
    </row>
    <row r="29" spans="1:11" ht="14.4" customHeight="1" x14ac:dyDescent="0.3">
      <c r="A29" s="439" t="s">
        <v>407</v>
      </c>
      <c r="B29" s="440" t="s">
        <v>577</v>
      </c>
      <c r="C29" s="441" t="s">
        <v>412</v>
      </c>
      <c r="D29" s="442" t="s">
        <v>578</v>
      </c>
      <c r="E29" s="441" t="s">
        <v>1226</v>
      </c>
      <c r="F29" s="442" t="s">
        <v>1227</v>
      </c>
      <c r="G29" s="441" t="s">
        <v>640</v>
      </c>
      <c r="H29" s="441" t="s">
        <v>641</v>
      </c>
      <c r="I29" s="443">
        <v>0.25</v>
      </c>
      <c r="J29" s="443">
        <v>200</v>
      </c>
      <c r="K29" s="444">
        <v>50</v>
      </c>
    </row>
    <row r="30" spans="1:11" ht="14.4" customHeight="1" x14ac:dyDescent="0.3">
      <c r="A30" s="439" t="s">
        <v>407</v>
      </c>
      <c r="B30" s="440" t="s">
        <v>577</v>
      </c>
      <c r="C30" s="441" t="s">
        <v>412</v>
      </c>
      <c r="D30" s="442" t="s">
        <v>578</v>
      </c>
      <c r="E30" s="441" t="s">
        <v>1226</v>
      </c>
      <c r="F30" s="442" t="s">
        <v>1227</v>
      </c>
      <c r="G30" s="441" t="s">
        <v>642</v>
      </c>
      <c r="H30" s="441" t="s">
        <v>643</v>
      </c>
      <c r="I30" s="443">
        <v>6.31</v>
      </c>
      <c r="J30" s="443">
        <v>300</v>
      </c>
      <c r="K30" s="444">
        <v>1893.5099999999998</v>
      </c>
    </row>
    <row r="31" spans="1:11" ht="14.4" customHeight="1" x14ac:dyDescent="0.3">
      <c r="A31" s="439" t="s">
        <v>407</v>
      </c>
      <c r="B31" s="440" t="s">
        <v>577</v>
      </c>
      <c r="C31" s="441" t="s">
        <v>412</v>
      </c>
      <c r="D31" s="442" t="s">
        <v>578</v>
      </c>
      <c r="E31" s="441" t="s">
        <v>1226</v>
      </c>
      <c r="F31" s="442" t="s">
        <v>1227</v>
      </c>
      <c r="G31" s="441" t="s">
        <v>644</v>
      </c>
      <c r="H31" s="441" t="s">
        <v>645</v>
      </c>
      <c r="I31" s="443">
        <v>1.0900000000000001</v>
      </c>
      <c r="J31" s="443">
        <v>100</v>
      </c>
      <c r="K31" s="444">
        <v>109</v>
      </c>
    </row>
    <row r="32" spans="1:11" ht="14.4" customHeight="1" x14ac:dyDescent="0.3">
      <c r="A32" s="439" t="s">
        <v>407</v>
      </c>
      <c r="B32" s="440" t="s">
        <v>577</v>
      </c>
      <c r="C32" s="441" t="s">
        <v>412</v>
      </c>
      <c r="D32" s="442" t="s">
        <v>578</v>
      </c>
      <c r="E32" s="441" t="s">
        <v>1226</v>
      </c>
      <c r="F32" s="442" t="s">
        <v>1227</v>
      </c>
      <c r="G32" s="441" t="s">
        <v>646</v>
      </c>
      <c r="H32" s="441" t="s">
        <v>647</v>
      </c>
      <c r="I32" s="443">
        <v>0.48</v>
      </c>
      <c r="J32" s="443">
        <v>1300</v>
      </c>
      <c r="K32" s="444">
        <v>624</v>
      </c>
    </row>
    <row r="33" spans="1:11" ht="14.4" customHeight="1" x14ac:dyDescent="0.3">
      <c r="A33" s="439" t="s">
        <v>407</v>
      </c>
      <c r="B33" s="440" t="s">
        <v>577</v>
      </c>
      <c r="C33" s="441" t="s">
        <v>412</v>
      </c>
      <c r="D33" s="442" t="s">
        <v>578</v>
      </c>
      <c r="E33" s="441" t="s">
        <v>1226</v>
      </c>
      <c r="F33" s="442" t="s">
        <v>1227</v>
      </c>
      <c r="G33" s="441" t="s">
        <v>648</v>
      </c>
      <c r="H33" s="441" t="s">
        <v>649</v>
      </c>
      <c r="I33" s="443">
        <v>0.67</v>
      </c>
      <c r="J33" s="443">
        <v>2700</v>
      </c>
      <c r="K33" s="444">
        <v>1809</v>
      </c>
    </row>
    <row r="34" spans="1:11" ht="14.4" customHeight="1" x14ac:dyDescent="0.3">
      <c r="A34" s="439" t="s">
        <v>407</v>
      </c>
      <c r="B34" s="440" t="s">
        <v>577</v>
      </c>
      <c r="C34" s="441" t="s">
        <v>412</v>
      </c>
      <c r="D34" s="442" t="s">
        <v>578</v>
      </c>
      <c r="E34" s="441" t="s">
        <v>1226</v>
      </c>
      <c r="F34" s="442" t="s">
        <v>1227</v>
      </c>
      <c r="G34" s="441" t="s">
        <v>650</v>
      </c>
      <c r="H34" s="441" t="s">
        <v>651</v>
      </c>
      <c r="I34" s="443">
        <v>1.84</v>
      </c>
      <c r="J34" s="443">
        <v>20</v>
      </c>
      <c r="K34" s="444">
        <v>36.799999999999997</v>
      </c>
    </row>
    <row r="35" spans="1:11" ht="14.4" customHeight="1" x14ac:dyDescent="0.3">
      <c r="A35" s="439" t="s">
        <v>407</v>
      </c>
      <c r="B35" s="440" t="s">
        <v>577</v>
      </c>
      <c r="C35" s="441" t="s">
        <v>412</v>
      </c>
      <c r="D35" s="442" t="s">
        <v>578</v>
      </c>
      <c r="E35" s="441" t="s">
        <v>1226</v>
      </c>
      <c r="F35" s="442" t="s">
        <v>1227</v>
      </c>
      <c r="G35" s="441" t="s">
        <v>652</v>
      </c>
      <c r="H35" s="441" t="s">
        <v>653</v>
      </c>
      <c r="I35" s="443">
        <v>33.880000000000003</v>
      </c>
      <c r="J35" s="443">
        <v>2</v>
      </c>
      <c r="K35" s="444">
        <v>67.760000000000005</v>
      </c>
    </row>
    <row r="36" spans="1:11" ht="14.4" customHeight="1" x14ac:dyDescent="0.3">
      <c r="A36" s="439" t="s">
        <v>407</v>
      </c>
      <c r="B36" s="440" t="s">
        <v>577</v>
      </c>
      <c r="C36" s="441" t="s">
        <v>412</v>
      </c>
      <c r="D36" s="442" t="s">
        <v>578</v>
      </c>
      <c r="E36" s="441" t="s">
        <v>1226</v>
      </c>
      <c r="F36" s="442" t="s">
        <v>1227</v>
      </c>
      <c r="G36" s="441" t="s">
        <v>654</v>
      </c>
      <c r="H36" s="441" t="s">
        <v>655</v>
      </c>
      <c r="I36" s="443">
        <v>2.86</v>
      </c>
      <c r="J36" s="443">
        <v>10</v>
      </c>
      <c r="K36" s="444">
        <v>28.6</v>
      </c>
    </row>
    <row r="37" spans="1:11" ht="14.4" customHeight="1" x14ac:dyDescent="0.3">
      <c r="A37" s="439" t="s">
        <v>407</v>
      </c>
      <c r="B37" s="440" t="s">
        <v>577</v>
      </c>
      <c r="C37" s="441" t="s">
        <v>412</v>
      </c>
      <c r="D37" s="442" t="s">
        <v>578</v>
      </c>
      <c r="E37" s="441" t="s">
        <v>1226</v>
      </c>
      <c r="F37" s="442" t="s">
        <v>1227</v>
      </c>
      <c r="G37" s="441" t="s">
        <v>656</v>
      </c>
      <c r="H37" s="441" t="s">
        <v>657</v>
      </c>
      <c r="I37" s="443">
        <v>2.9</v>
      </c>
      <c r="J37" s="443">
        <v>400</v>
      </c>
      <c r="K37" s="444">
        <v>1160</v>
      </c>
    </row>
    <row r="38" spans="1:11" ht="14.4" customHeight="1" x14ac:dyDescent="0.3">
      <c r="A38" s="439" t="s">
        <v>407</v>
      </c>
      <c r="B38" s="440" t="s">
        <v>577</v>
      </c>
      <c r="C38" s="441" t="s">
        <v>412</v>
      </c>
      <c r="D38" s="442" t="s">
        <v>578</v>
      </c>
      <c r="E38" s="441" t="s">
        <v>1226</v>
      </c>
      <c r="F38" s="442" t="s">
        <v>1227</v>
      </c>
      <c r="G38" s="441" t="s">
        <v>658</v>
      </c>
      <c r="H38" s="441" t="s">
        <v>659</v>
      </c>
      <c r="I38" s="443">
        <v>13.31</v>
      </c>
      <c r="J38" s="443">
        <v>5</v>
      </c>
      <c r="K38" s="444">
        <v>66.55</v>
      </c>
    </row>
    <row r="39" spans="1:11" ht="14.4" customHeight="1" x14ac:dyDescent="0.3">
      <c r="A39" s="439" t="s">
        <v>407</v>
      </c>
      <c r="B39" s="440" t="s">
        <v>577</v>
      </c>
      <c r="C39" s="441" t="s">
        <v>412</v>
      </c>
      <c r="D39" s="442" t="s">
        <v>578</v>
      </c>
      <c r="E39" s="441" t="s">
        <v>1226</v>
      </c>
      <c r="F39" s="442" t="s">
        <v>1227</v>
      </c>
      <c r="G39" s="441" t="s">
        <v>660</v>
      </c>
      <c r="H39" s="441" t="s">
        <v>661</v>
      </c>
      <c r="I39" s="443">
        <v>11.74</v>
      </c>
      <c r="J39" s="443">
        <v>28</v>
      </c>
      <c r="K39" s="444">
        <v>328.72</v>
      </c>
    </row>
    <row r="40" spans="1:11" ht="14.4" customHeight="1" x14ac:dyDescent="0.3">
      <c r="A40" s="439" t="s">
        <v>407</v>
      </c>
      <c r="B40" s="440" t="s">
        <v>577</v>
      </c>
      <c r="C40" s="441" t="s">
        <v>412</v>
      </c>
      <c r="D40" s="442" t="s">
        <v>578</v>
      </c>
      <c r="E40" s="441" t="s">
        <v>1226</v>
      </c>
      <c r="F40" s="442" t="s">
        <v>1227</v>
      </c>
      <c r="G40" s="441" t="s">
        <v>662</v>
      </c>
      <c r="H40" s="441" t="s">
        <v>663</v>
      </c>
      <c r="I40" s="443">
        <v>21.234999999999999</v>
      </c>
      <c r="J40" s="443">
        <v>100</v>
      </c>
      <c r="K40" s="444">
        <v>2123.5</v>
      </c>
    </row>
    <row r="41" spans="1:11" ht="14.4" customHeight="1" x14ac:dyDescent="0.3">
      <c r="A41" s="439" t="s">
        <v>407</v>
      </c>
      <c r="B41" s="440" t="s">
        <v>577</v>
      </c>
      <c r="C41" s="441" t="s">
        <v>412</v>
      </c>
      <c r="D41" s="442" t="s">
        <v>578</v>
      </c>
      <c r="E41" s="441" t="s">
        <v>1226</v>
      </c>
      <c r="F41" s="442" t="s">
        <v>1227</v>
      </c>
      <c r="G41" s="441" t="s">
        <v>664</v>
      </c>
      <c r="H41" s="441" t="s">
        <v>665</v>
      </c>
      <c r="I41" s="443">
        <v>2.9</v>
      </c>
      <c r="J41" s="443">
        <v>10</v>
      </c>
      <c r="K41" s="444">
        <v>29</v>
      </c>
    </row>
    <row r="42" spans="1:11" ht="14.4" customHeight="1" x14ac:dyDescent="0.3">
      <c r="A42" s="439" t="s">
        <v>407</v>
      </c>
      <c r="B42" s="440" t="s">
        <v>577</v>
      </c>
      <c r="C42" s="441" t="s">
        <v>412</v>
      </c>
      <c r="D42" s="442" t="s">
        <v>578</v>
      </c>
      <c r="E42" s="441" t="s">
        <v>1226</v>
      </c>
      <c r="F42" s="442" t="s">
        <v>1227</v>
      </c>
      <c r="G42" s="441" t="s">
        <v>666</v>
      </c>
      <c r="H42" s="441" t="s">
        <v>667</v>
      </c>
      <c r="I42" s="443">
        <v>2.91</v>
      </c>
      <c r="J42" s="443">
        <v>10</v>
      </c>
      <c r="K42" s="444">
        <v>29.1</v>
      </c>
    </row>
    <row r="43" spans="1:11" ht="14.4" customHeight="1" x14ac:dyDescent="0.3">
      <c r="A43" s="439" t="s">
        <v>407</v>
      </c>
      <c r="B43" s="440" t="s">
        <v>577</v>
      </c>
      <c r="C43" s="441" t="s">
        <v>412</v>
      </c>
      <c r="D43" s="442" t="s">
        <v>578</v>
      </c>
      <c r="E43" s="441" t="s">
        <v>1226</v>
      </c>
      <c r="F43" s="442" t="s">
        <v>1227</v>
      </c>
      <c r="G43" s="441" t="s">
        <v>668</v>
      </c>
      <c r="H43" s="441" t="s">
        <v>669</v>
      </c>
      <c r="I43" s="443">
        <v>2.9</v>
      </c>
      <c r="J43" s="443">
        <v>100</v>
      </c>
      <c r="K43" s="444">
        <v>290.39999999999998</v>
      </c>
    </row>
    <row r="44" spans="1:11" ht="14.4" customHeight="1" x14ac:dyDescent="0.3">
      <c r="A44" s="439" t="s">
        <v>407</v>
      </c>
      <c r="B44" s="440" t="s">
        <v>577</v>
      </c>
      <c r="C44" s="441" t="s">
        <v>412</v>
      </c>
      <c r="D44" s="442" t="s">
        <v>578</v>
      </c>
      <c r="E44" s="441" t="s">
        <v>1226</v>
      </c>
      <c r="F44" s="442" t="s">
        <v>1227</v>
      </c>
      <c r="G44" s="441" t="s">
        <v>670</v>
      </c>
      <c r="H44" s="441" t="s">
        <v>671</v>
      </c>
      <c r="I44" s="443">
        <v>66.55</v>
      </c>
      <c r="J44" s="443">
        <v>95</v>
      </c>
      <c r="K44" s="444">
        <v>6322.25</v>
      </c>
    </row>
    <row r="45" spans="1:11" ht="14.4" customHeight="1" x14ac:dyDescent="0.3">
      <c r="A45" s="439" t="s">
        <v>407</v>
      </c>
      <c r="B45" s="440" t="s">
        <v>577</v>
      </c>
      <c r="C45" s="441" t="s">
        <v>412</v>
      </c>
      <c r="D45" s="442" t="s">
        <v>578</v>
      </c>
      <c r="E45" s="441" t="s">
        <v>1226</v>
      </c>
      <c r="F45" s="442" t="s">
        <v>1227</v>
      </c>
      <c r="G45" s="441" t="s">
        <v>672</v>
      </c>
      <c r="H45" s="441" t="s">
        <v>673</v>
      </c>
      <c r="I45" s="443">
        <v>5.38</v>
      </c>
      <c r="J45" s="443">
        <v>100</v>
      </c>
      <c r="K45" s="444">
        <v>538.45000000000005</v>
      </c>
    </row>
    <row r="46" spans="1:11" ht="14.4" customHeight="1" x14ac:dyDescent="0.3">
      <c r="A46" s="439" t="s">
        <v>407</v>
      </c>
      <c r="B46" s="440" t="s">
        <v>577</v>
      </c>
      <c r="C46" s="441" t="s">
        <v>412</v>
      </c>
      <c r="D46" s="442" t="s">
        <v>578</v>
      </c>
      <c r="E46" s="441" t="s">
        <v>1226</v>
      </c>
      <c r="F46" s="442" t="s">
        <v>1227</v>
      </c>
      <c r="G46" s="441" t="s">
        <v>674</v>
      </c>
      <c r="H46" s="441" t="s">
        <v>675</v>
      </c>
      <c r="I46" s="443">
        <v>3.45</v>
      </c>
      <c r="J46" s="443">
        <v>40</v>
      </c>
      <c r="K46" s="444">
        <v>138</v>
      </c>
    </row>
    <row r="47" spans="1:11" ht="14.4" customHeight="1" x14ac:dyDescent="0.3">
      <c r="A47" s="439" t="s">
        <v>407</v>
      </c>
      <c r="B47" s="440" t="s">
        <v>577</v>
      </c>
      <c r="C47" s="441" t="s">
        <v>412</v>
      </c>
      <c r="D47" s="442" t="s">
        <v>578</v>
      </c>
      <c r="E47" s="441" t="s">
        <v>1226</v>
      </c>
      <c r="F47" s="442" t="s">
        <v>1227</v>
      </c>
      <c r="G47" s="441" t="s">
        <v>676</v>
      </c>
      <c r="H47" s="441" t="s">
        <v>677</v>
      </c>
      <c r="I47" s="443">
        <v>38.72</v>
      </c>
      <c r="J47" s="443">
        <v>2</v>
      </c>
      <c r="K47" s="444">
        <v>77.44</v>
      </c>
    </row>
    <row r="48" spans="1:11" ht="14.4" customHeight="1" x14ac:dyDescent="0.3">
      <c r="A48" s="439" t="s">
        <v>407</v>
      </c>
      <c r="B48" s="440" t="s">
        <v>577</v>
      </c>
      <c r="C48" s="441" t="s">
        <v>412</v>
      </c>
      <c r="D48" s="442" t="s">
        <v>578</v>
      </c>
      <c r="E48" s="441" t="s">
        <v>1226</v>
      </c>
      <c r="F48" s="442" t="s">
        <v>1227</v>
      </c>
      <c r="G48" s="441" t="s">
        <v>678</v>
      </c>
      <c r="H48" s="441" t="s">
        <v>679</v>
      </c>
      <c r="I48" s="443">
        <v>173.63</v>
      </c>
      <c r="J48" s="443">
        <v>10</v>
      </c>
      <c r="K48" s="444">
        <v>1736.35</v>
      </c>
    </row>
    <row r="49" spans="1:11" ht="14.4" customHeight="1" x14ac:dyDescent="0.3">
      <c r="A49" s="439" t="s">
        <v>407</v>
      </c>
      <c r="B49" s="440" t="s">
        <v>577</v>
      </c>
      <c r="C49" s="441" t="s">
        <v>412</v>
      </c>
      <c r="D49" s="442" t="s">
        <v>578</v>
      </c>
      <c r="E49" s="441" t="s">
        <v>1226</v>
      </c>
      <c r="F49" s="442" t="s">
        <v>1227</v>
      </c>
      <c r="G49" s="441" t="s">
        <v>680</v>
      </c>
      <c r="H49" s="441" t="s">
        <v>681</v>
      </c>
      <c r="I49" s="443">
        <v>1266.8699999999999</v>
      </c>
      <c r="J49" s="443">
        <v>2</v>
      </c>
      <c r="K49" s="444">
        <v>2533.7399999999998</v>
      </c>
    </row>
    <row r="50" spans="1:11" ht="14.4" customHeight="1" x14ac:dyDescent="0.3">
      <c r="A50" s="439" t="s">
        <v>407</v>
      </c>
      <c r="B50" s="440" t="s">
        <v>577</v>
      </c>
      <c r="C50" s="441" t="s">
        <v>412</v>
      </c>
      <c r="D50" s="442" t="s">
        <v>578</v>
      </c>
      <c r="E50" s="441" t="s">
        <v>1226</v>
      </c>
      <c r="F50" s="442" t="s">
        <v>1227</v>
      </c>
      <c r="G50" s="441" t="s">
        <v>682</v>
      </c>
      <c r="H50" s="441" t="s">
        <v>683</v>
      </c>
      <c r="I50" s="443">
        <v>827.64</v>
      </c>
      <c r="J50" s="443">
        <v>1</v>
      </c>
      <c r="K50" s="444">
        <v>827.64</v>
      </c>
    </row>
    <row r="51" spans="1:11" ht="14.4" customHeight="1" x14ac:dyDescent="0.3">
      <c r="A51" s="439" t="s">
        <v>407</v>
      </c>
      <c r="B51" s="440" t="s">
        <v>577</v>
      </c>
      <c r="C51" s="441" t="s">
        <v>412</v>
      </c>
      <c r="D51" s="442" t="s">
        <v>578</v>
      </c>
      <c r="E51" s="441" t="s">
        <v>1228</v>
      </c>
      <c r="F51" s="442" t="s">
        <v>1229</v>
      </c>
      <c r="G51" s="441" t="s">
        <v>684</v>
      </c>
      <c r="H51" s="441" t="s">
        <v>685</v>
      </c>
      <c r="I51" s="443">
        <v>83</v>
      </c>
      <c r="J51" s="443">
        <v>3</v>
      </c>
      <c r="K51" s="444">
        <v>249</v>
      </c>
    </row>
    <row r="52" spans="1:11" ht="14.4" customHeight="1" x14ac:dyDescent="0.3">
      <c r="A52" s="439" t="s">
        <v>407</v>
      </c>
      <c r="B52" s="440" t="s">
        <v>577</v>
      </c>
      <c r="C52" s="441" t="s">
        <v>412</v>
      </c>
      <c r="D52" s="442" t="s">
        <v>578</v>
      </c>
      <c r="E52" s="441" t="s">
        <v>1228</v>
      </c>
      <c r="F52" s="442" t="s">
        <v>1229</v>
      </c>
      <c r="G52" s="441" t="s">
        <v>686</v>
      </c>
      <c r="H52" s="441" t="s">
        <v>687</v>
      </c>
      <c r="I52" s="443">
        <v>30.25</v>
      </c>
      <c r="J52" s="443">
        <v>3</v>
      </c>
      <c r="K52" s="444">
        <v>90.75</v>
      </c>
    </row>
    <row r="53" spans="1:11" ht="14.4" customHeight="1" x14ac:dyDescent="0.3">
      <c r="A53" s="439" t="s">
        <v>407</v>
      </c>
      <c r="B53" s="440" t="s">
        <v>577</v>
      </c>
      <c r="C53" s="441" t="s">
        <v>412</v>
      </c>
      <c r="D53" s="442" t="s">
        <v>578</v>
      </c>
      <c r="E53" s="441" t="s">
        <v>1228</v>
      </c>
      <c r="F53" s="442" t="s">
        <v>1229</v>
      </c>
      <c r="G53" s="441" t="s">
        <v>688</v>
      </c>
      <c r="H53" s="441" t="s">
        <v>689</v>
      </c>
      <c r="I53" s="443">
        <v>13.31</v>
      </c>
      <c r="J53" s="443">
        <v>10</v>
      </c>
      <c r="K53" s="444">
        <v>133.11000000000001</v>
      </c>
    </row>
    <row r="54" spans="1:11" ht="14.4" customHeight="1" x14ac:dyDescent="0.3">
      <c r="A54" s="439" t="s">
        <v>407</v>
      </c>
      <c r="B54" s="440" t="s">
        <v>577</v>
      </c>
      <c r="C54" s="441" t="s">
        <v>412</v>
      </c>
      <c r="D54" s="442" t="s">
        <v>578</v>
      </c>
      <c r="E54" s="441" t="s">
        <v>1230</v>
      </c>
      <c r="F54" s="442" t="s">
        <v>1231</v>
      </c>
      <c r="G54" s="441" t="s">
        <v>690</v>
      </c>
      <c r="H54" s="441" t="s">
        <v>691</v>
      </c>
      <c r="I54" s="443">
        <v>2.57</v>
      </c>
      <c r="J54" s="443">
        <v>1600</v>
      </c>
      <c r="K54" s="444">
        <v>4113.75</v>
      </c>
    </row>
    <row r="55" spans="1:11" ht="14.4" customHeight="1" x14ac:dyDescent="0.3">
      <c r="A55" s="439" t="s">
        <v>407</v>
      </c>
      <c r="B55" s="440" t="s">
        <v>577</v>
      </c>
      <c r="C55" s="441" t="s">
        <v>412</v>
      </c>
      <c r="D55" s="442" t="s">
        <v>578</v>
      </c>
      <c r="E55" s="441" t="s">
        <v>1230</v>
      </c>
      <c r="F55" s="442" t="s">
        <v>1231</v>
      </c>
      <c r="G55" s="441" t="s">
        <v>692</v>
      </c>
      <c r="H55" s="441" t="s">
        <v>693</v>
      </c>
      <c r="I55" s="443">
        <v>3943.335</v>
      </c>
      <c r="J55" s="443">
        <v>8</v>
      </c>
      <c r="K55" s="444">
        <v>31546.699999999997</v>
      </c>
    </row>
    <row r="56" spans="1:11" ht="14.4" customHeight="1" x14ac:dyDescent="0.3">
      <c r="A56" s="439" t="s">
        <v>407</v>
      </c>
      <c r="B56" s="440" t="s">
        <v>577</v>
      </c>
      <c r="C56" s="441" t="s">
        <v>412</v>
      </c>
      <c r="D56" s="442" t="s">
        <v>578</v>
      </c>
      <c r="E56" s="441" t="s">
        <v>1230</v>
      </c>
      <c r="F56" s="442" t="s">
        <v>1231</v>
      </c>
      <c r="G56" s="441" t="s">
        <v>694</v>
      </c>
      <c r="H56" s="441" t="s">
        <v>695</v>
      </c>
      <c r="I56" s="443">
        <v>3943.35</v>
      </c>
      <c r="J56" s="443">
        <v>5</v>
      </c>
      <c r="K56" s="444">
        <v>19716.75</v>
      </c>
    </row>
    <row r="57" spans="1:11" ht="14.4" customHeight="1" x14ac:dyDescent="0.3">
      <c r="A57" s="439" t="s">
        <v>407</v>
      </c>
      <c r="B57" s="440" t="s">
        <v>577</v>
      </c>
      <c r="C57" s="441" t="s">
        <v>412</v>
      </c>
      <c r="D57" s="442" t="s">
        <v>578</v>
      </c>
      <c r="E57" s="441" t="s">
        <v>1230</v>
      </c>
      <c r="F57" s="442" t="s">
        <v>1231</v>
      </c>
      <c r="G57" s="441" t="s">
        <v>696</v>
      </c>
      <c r="H57" s="441" t="s">
        <v>697</v>
      </c>
      <c r="I57" s="443">
        <v>3943.35</v>
      </c>
      <c r="J57" s="443">
        <v>3</v>
      </c>
      <c r="K57" s="444">
        <v>11830.05</v>
      </c>
    </row>
    <row r="58" spans="1:11" ht="14.4" customHeight="1" x14ac:dyDescent="0.3">
      <c r="A58" s="439" t="s">
        <v>407</v>
      </c>
      <c r="B58" s="440" t="s">
        <v>577</v>
      </c>
      <c r="C58" s="441" t="s">
        <v>412</v>
      </c>
      <c r="D58" s="442" t="s">
        <v>578</v>
      </c>
      <c r="E58" s="441" t="s">
        <v>1230</v>
      </c>
      <c r="F58" s="442" t="s">
        <v>1231</v>
      </c>
      <c r="G58" s="441" t="s">
        <v>698</v>
      </c>
      <c r="H58" s="441" t="s">
        <v>699</v>
      </c>
      <c r="I58" s="443">
        <v>131.04</v>
      </c>
      <c r="J58" s="443">
        <v>12</v>
      </c>
      <c r="K58" s="444">
        <v>1572.53</v>
      </c>
    </row>
    <row r="59" spans="1:11" ht="14.4" customHeight="1" x14ac:dyDescent="0.3">
      <c r="A59" s="439" t="s">
        <v>407</v>
      </c>
      <c r="B59" s="440" t="s">
        <v>577</v>
      </c>
      <c r="C59" s="441" t="s">
        <v>412</v>
      </c>
      <c r="D59" s="442" t="s">
        <v>578</v>
      </c>
      <c r="E59" s="441" t="s">
        <v>1230</v>
      </c>
      <c r="F59" s="442" t="s">
        <v>1231</v>
      </c>
      <c r="G59" s="441" t="s">
        <v>700</v>
      </c>
      <c r="H59" s="441" t="s">
        <v>701</v>
      </c>
      <c r="I59" s="443">
        <v>279.3</v>
      </c>
      <c r="J59" s="443">
        <v>3</v>
      </c>
      <c r="K59" s="444">
        <v>837.9</v>
      </c>
    </row>
    <row r="60" spans="1:11" ht="14.4" customHeight="1" x14ac:dyDescent="0.3">
      <c r="A60" s="439" t="s">
        <v>407</v>
      </c>
      <c r="B60" s="440" t="s">
        <v>577</v>
      </c>
      <c r="C60" s="441" t="s">
        <v>412</v>
      </c>
      <c r="D60" s="442" t="s">
        <v>578</v>
      </c>
      <c r="E60" s="441" t="s">
        <v>1230</v>
      </c>
      <c r="F60" s="442" t="s">
        <v>1231</v>
      </c>
      <c r="G60" s="441" t="s">
        <v>702</v>
      </c>
      <c r="H60" s="441" t="s">
        <v>703</v>
      </c>
      <c r="I60" s="443">
        <v>362.09</v>
      </c>
      <c r="J60" s="443">
        <v>6</v>
      </c>
      <c r="K60" s="444">
        <v>2172.56</v>
      </c>
    </row>
    <row r="61" spans="1:11" ht="14.4" customHeight="1" x14ac:dyDescent="0.3">
      <c r="A61" s="439" t="s">
        <v>407</v>
      </c>
      <c r="B61" s="440" t="s">
        <v>577</v>
      </c>
      <c r="C61" s="441" t="s">
        <v>412</v>
      </c>
      <c r="D61" s="442" t="s">
        <v>578</v>
      </c>
      <c r="E61" s="441" t="s">
        <v>1230</v>
      </c>
      <c r="F61" s="442" t="s">
        <v>1231</v>
      </c>
      <c r="G61" s="441" t="s">
        <v>704</v>
      </c>
      <c r="H61" s="441" t="s">
        <v>705</v>
      </c>
      <c r="I61" s="443">
        <v>286.22285714285715</v>
      </c>
      <c r="J61" s="443">
        <v>45</v>
      </c>
      <c r="K61" s="444">
        <v>12880.160000000002</v>
      </c>
    </row>
    <row r="62" spans="1:11" ht="14.4" customHeight="1" x14ac:dyDescent="0.3">
      <c r="A62" s="439" t="s">
        <v>407</v>
      </c>
      <c r="B62" s="440" t="s">
        <v>577</v>
      </c>
      <c r="C62" s="441" t="s">
        <v>412</v>
      </c>
      <c r="D62" s="442" t="s">
        <v>578</v>
      </c>
      <c r="E62" s="441" t="s">
        <v>1230</v>
      </c>
      <c r="F62" s="442" t="s">
        <v>1231</v>
      </c>
      <c r="G62" s="441" t="s">
        <v>706</v>
      </c>
      <c r="H62" s="441" t="s">
        <v>707</v>
      </c>
      <c r="I62" s="443">
        <v>175.45</v>
      </c>
      <c r="J62" s="443">
        <v>20</v>
      </c>
      <c r="K62" s="444">
        <v>3509</v>
      </c>
    </row>
    <row r="63" spans="1:11" ht="14.4" customHeight="1" x14ac:dyDescent="0.3">
      <c r="A63" s="439" t="s">
        <v>407</v>
      </c>
      <c r="B63" s="440" t="s">
        <v>577</v>
      </c>
      <c r="C63" s="441" t="s">
        <v>412</v>
      </c>
      <c r="D63" s="442" t="s">
        <v>578</v>
      </c>
      <c r="E63" s="441" t="s">
        <v>1230</v>
      </c>
      <c r="F63" s="442" t="s">
        <v>1231</v>
      </c>
      <c r="G63" s="441" t="s">
        <v>708</v>
      </c>
      <c r="H63" s="441" t="s">
        <v>709</v>
      </c>
      <c r="I63" s="443">
        <v>32.19</v>
      </c>
      <c r="J63" s="443">
        <v>250</v>
      </c>
      <c r="K63" s="444">
        <v>8046.5</v>
      </c>
    </row>
    <row r="64" spans="1:11" ht="14.4" customHeight="1" x14ac:dyDescent="0.3">
      <c r="A64" s="439" t="s">
        <v>407</v>
      </c>
      <c r="B64" s="440" t="s">
        <v>577</v>
      </c>
      <c r="C64" s="441" t="s">
        <v>412</v>
      </c>
      <c r="D64" s="442" t="s">
        <v>578</v>
      </c>
      <c r="E64" s="441" t="s">
        <v>1230</v>
      </c>
      <c r="F64" s="442" t="s">
        <v>1231</v>
      </c>
      <c r="G64" s="441" t="s">
        <v>710</v>
      </c>
      <c r="H64" s="441" t="s">
        <v>711</v>
      </c>
      <c r="I64" s="443">
        <v>33.700000000000003</v>
      </c>
      <c r="J64" s="443">
        <v>75</v>
      </c>
      <c r="K64" s="444">
        <v>2527.7400000000002</v>
      </c>
    </row>
    <row r="65" spans="1:11" ht="14.4" customHeight="1" x14ac:dyDescent="0.3">
      <c r="A65" s="439" t="s">
        <v>407</v>
      </c>
      <c r="B65" s="440" t="s">
        <v>577</v>
      </c>
      <c r="C65" s="441" t="s">
        <v>412</v>
      </c>
      <c r="D65" s="442" t="s">
        <v>578</v>
      </c>
      <c r="E65" s="441" t="s">
        <v>1230</v>
      </c>
      <c r="F65" s="442" t="s">
        <v>1231</v>
      </c>
      <c r="G65" s="441" t="s">
        <v>712</v>
      </c>
      <c r="H65" s="441" t="s">
        <v>713</v>
      </c>
      <c r="I65" s="443">
        <v>5232.5</v>
      </c>
      <c r="J65" s="443">
        <v>2</v>
      </c>
      <c r="K65" s="444">
        <v>10465</v>
      </c>
    </row>
    <row r="66" spans="1:11" ht="14.4" customHeight="1" x14ac:dyDescent="0.3">
      <c r="A66" s="439" t="s">
        <v>407</v>
      </c>
      <c r="B66" s="440" t="s">
        <v>577</v>
      </c>
      <c r="C66" s="441" t="s">
        <v>412</v>
      </c>
      <c r="D66" s="442" t="s">
        <v>578</v>
      </c>
      <c r="E66" s="441" t="s">
        <v>1230</v>
      </c>
      <c r="F66" s="442" t="s">
        <v>1231</v>
      </c>
      <c r="G66" s="441" t="s">
        <v>714</v>
      </c>
      <c r="H66" s="441" t="s">
        <v>715</v>
      </c>
      <c r="I66" s="443">
        <v>26.01</v>
      </c>
      <c r="J66" s="443">
        <v>20</v>
      </c>
      <c r="K66" s="444">
        <v>520.29999999999995</v>
      </c>
    </row>
    <row r="67" spans="1:11" ht="14.4" customHeight="1" x14ac:dyDescent="0.3">
      <c r="A67" s="439" t="s">
        <v>407</v>
      </c>
      <c r="B67" s="440" t="s">
        <v>577</v>
      </c>
      <c r="C67" s="441" t="s">
        <v>412</v>
      </c>
      <c r="D67" s="442" t="s">
        <v>578</v>
      </c>
      <c r="E67" s="441" t="s">
        <v>1230</v>
      </c>
      <c r="F67" s="442" t="s">
        <v>1231</v>
      </c>
      <c r="G67" s="441" t="s">
        <v>716</v>
      </c>
      <c r="H67" s="441" t="s">
        <v>717</v>
      </c>
      <c r="I67" s="443">
        <v>180.29</v>
      </c>
      <c r="J67" s="443">
        <v>66</v>
      </c>
      <c r="K67" s="444">
        <v>11899.14</v>
      </c>
    </row>
    <row r="68" spans="1:11" ht="14.4" customHeight="1" x14ac:dyDescent="0.3">
      <c r="A68" s="439" t="s">
        <v>407</v>
      </c>
      <c r="B68" s="440" t="s">
        <v>577</v>
      </c>
      <c r="C68" s="441" t="s">
        <v>412</v>
      </c>
      <c r="D68" s="442" t="s">
        <v>578</v>
      </c>
      <c r="E68" s="441" t="s">
        <v>1230</v>
      </c>
      <c r="F68" s="442" t="s">
        <v>1231</v>
      </c>
      <c r="G68" s="441" t="s">
        <v>718</v>
      </c>
      <c r="H68" s="441" t="s">
        <v>719</v>
      </c>
      <c r="I68" s="443">
        <v>125.3</v>
      </c>
      <c r="J68" s="443">
        <v>27</v>
      </c>
      <c r="K68" s="444">
        <v>3383.01</v>
      </c>
    </row>
    <row r="69" spans="1:11" ht="14.4" customHeight="1" x14ac:dyDescent="0.3">
      <c r="A69" s="439" t="s">
        <v>407</v>
      </c>
      <c r="B69" s="440" t="s">
        <v>577</v>
      </c>
      <c r="C69" s="441" t="s">
        <v>412</v>
      </c>
      <c r="D69" s="442" t="s">
        <v>578</v>
      </c>
      <c r="E69" s="441" t="s">
        <v>1230</v>
      </c>
      <c r="F69" s="442" t="s">
        <v>1231</v>
      </c>
      <c r="G69" s="441" t="s">
        <v>720</v>
      </c>
      <c r="H69" s="441" t="s">
        <v>721</v>
      </c>
      <c r="I69" s="443">
        <v>21.01</v>
      </c>
      <c r="J69" s="443">
        <v>175</v>
      </c>
      <c r="K69" s="444">
        <v>3677.2400000000007</v>
      </c>
    </row>
    <row r="70" spans="1:11" ht="14.4" customHeight="1" x14ac:dyDescent="0.3">
      <c r="A70" s="439" t="s">
        <v>407</v>
      </c>
      <c r="B70" s="440" t="s">
        <v>577</v>
      </c>
      <c r="C70" s="441" t="s">
        <v>412</v>
      </c>
      <c r="D70" s="442" t="s">
        <v>578</v>
      </c>
      <c r="E70" s="441" t="s">
        <v>1230</v>
      </c>
      <c r="F70" s="442" t="s">
        <v>1231</v>
      </c>
      <c r="G70" s="441" t="s">
        <v>722</v>
      </c>
      <c r="H70" s="441" t="s">
        <v>723</v>
      </c>
      <c r="I70" s="443">
        <v>776.82</v>
      </c>
      <c r="J70" s="443">
        <v>5</v>
      </c>
      <c r="K70" s="444">
        <v>3884.1000000000004</v>
      </c>
    </row>
    <row r="71" spans="1:11" ht="14.4" customHeight="1" x14ac:dyDescent="0.3">
      <c r="A71" s="439" t="s">
        <v>407</v>
      </c>
      <c r="B71" s="440" t="s">
        <v>577</v>
      </c>
      <c r="C71" s="441" t="s">
        <v>412</v>
      </c>
      <c r="D71" s="442" t="s">
        <v>578</v>
      </c>
      <c r="E71" s="441" t="s">
        <v>1230</v>
      </c>
      <c r="F71" s="442" t="s">
        <v>1231</v>
      </c>
      <c r="G71" s="441" t="s">
        <v>724</v>
      </c>
      <c r="H71" s="441" t="s">
        <v>725</v>
      </c>
      <c r="I71" s="443">
        <v>138</v>
      </c>
      <c r="J71" s="443">
        <v>45</v>
      </c>
      <c r="K71" s="444">
        <v>6210</v>
      </c>
    </row>
    <row r="72" spans="1:11" ht="14.4" customHeight="1" x14ac:dyDescent="0.3">
      <c r="A72" s="439" t="s">
        <v>407</v>
      </c>
      <c r="B72" s="440" t="s">
        <v>577</v>
      </c>
      <c r="C72" s="441" t="s">
        <v>412</v>
      </c>
      <c r="D72" s="442" t="s">
        <v>578</v>
      </c>
      <c r="E72" s="441" t="s">
        <v>1230</v>
      </c>
      <c r="F72" s="442" t="s">
        <v>1231</v>
      </c>
      <c r="G72" s="441" t="s">
        <v>726</v>
      </c>
      <c r="H72" s="441" t="s">
        <v>727</v>
      </c>
      <c r="I72" s="443">
        <v>2288.5</v>
      </c>
      <c r="J72" s="443">
        <v>3</v>
      </c>
      <c r="K72" s="444">
        <v>6865.5</v>
      </c>
    </row>
    <row r="73" spans="1:11" ht="14.4" customHeight="1" x14ac:dyDescent="0.3">
      <c r="A73" s="439" t="s">
        <v>407</v>
      </c>
      <c r="B73" s="440" t="s">
        <v>577</v>
      </c>
      <c r="C73" s="441" t="s">
        <v>412</v>
      </c>
      <c r="D73" s="442" t="s">
        <v>578</v>
      </c>
      <c r="E73" s="441" t="s">
        <v>1230</v>
      </c>
      <c r="F73" s="442" t="s">
        <v>1231</v>
      </c>
      <c r="G73" s="441" t="s">
        <v>728</v>
      </c>
      <c r="H73" s="441" t="s">
        <v>729</v>
      </c>
      <c r="I73" s="443">
        <v>138</v>
      </c>
      <c r="J73" s="443">
        <v>70</v>
      </c>
      <c r="K73" s="444">
        <v>9660</v>
      </c>
    </row>
    <row r="74" spans="1:11" ht="14.4" customHeight="1" x14ac:dyDescent="0.3">
      <c r="A74" s="439" t="s">
        <v>407</v>
      </c>
      <c r="B74" s="440" t="s">
        <v>577</v>
      </c>
      <c r="C74" s="441" t="s">
        <v>412</v>
      </c>
      <c r="D74" s="442" t="s">
        <v>578</v>
      </c>
      <c r="E74" s="441" t="s">
        <v>1230</v>
      </c>
      <c r="F74" s="442" t="s">
        <v>1231</v>
      </c>
      <c r="G74" s="441" t="s">
        <v>730</v>
      </c>
      <c r="H74" s="441" t="s">
        <v>731</v>
      </c>
      <c r="I74" s="443">
        <v>49.3</v>
      </c>
      <c r="J74" s="443">
        <v>50</v>
      </c>
      <c r="K74" s="444">
        <v>2465</v>
      </c>
    </row>
    <row r="75" spans="1:11" ht="14.4" customHeight="1" x14ac:dyDescent="0.3">
      <c r="A75" s="439" t="s">
        <v>407</v>
      </c>
      <c r="B75" s="440" t="s">
        <v>577</v>
      </c>
      <c r="C75" s="441" t="s">
        <v>412</v>
      </c>
      <c r="D75" s="442" t="s">
        <v>578</v>
      </c>
      <c r="E75" s="441" t="s">
        <v>1230</v>
      </c>
      <c r="F75" s="442" t="s">
        <v>1231</v>
      </c>
      <c r="G75" s="441" t="s">
        <v>732</v>
      </c>
      <c r="H75" s="441" t="s">
        <v>733</v>
      </c>
      <c r="I75" s="443">
        <v>4207.8250000000007</v>
      </c>
      <c r="J75" s="443">
        <v>3</v>
      </c>
      <c r="K75" s="444">
        <v>12623.45</v>
      </c>
    </row>
    <row r="76" spans="1:11" ht="14.4" customHeight="1" x14ac:dyDescent="0.3">
      <c r="A76" s="439" t="s">
        <v>407</v>
      </c>
      <c r="B76" s="440" t="s">
        <v>577</v>
      </c>
      <c r="C76" s="441" t="s">
        <v>412</v>
      </c>
      <c r="D76" s="442" t="s">
        <v>578</v>
      </c>
      <c r="E76" s="441" t="s">
        <v>1230</v>
      </c>
      <c r="F76" s="442" t="s">
        <v>1231</v>
      </c>
      <c r="G76" s="441" t="s">
        <v>734</v>
      </c>
      <c r="H76" s="441" t="s">
        <v>735</v>
      </c>
      <c r="I76" s="443">
        <v>232.5</v>
      </c>
      <c r="J76" s="443">
        <v>6</v>
      </c>
      <c r="K76" s="444">
        <v>1395</v>
      </c>
    </row>
    <row r="77" spans="1:11" ht="14.4" customHeight="1" x14ac:dyDescent="0.3">
      <c r="A77" s="439" t="s">
        <v>407</v>
      </c>
      <c r="B77" s="440" t="s">
        <v>577</v>
      </c>
      <c r="C77" s="441" t="s">
        <v>412</v>
      </c>
      <c r="D77" s="442" t="s">
        <v>578</v>
      </c>
      <c r="E77" s="441" t="s">
        <v>1230</v>
      </c>
      <c r="F77" s="442" t="s">
        <v>1231</v>
      </c>
      <c r="G77" s="441" t="s">
        <v>736</v>
      </c>
      <c r="H77" s="441" t="s">
        <v>737</v>
      </c>
      <c r="I77" s="443">
        <v>4207.8500000000004</v>
      </c>
      <c r="J77" s="443">
        <v>2</v>
      </c>
      <c r="K77" s="444">
        <v>8415.7000000000007</v>
      </c>
    </row>
    <row r="78" spans="1:11" ht="14.4" customHeight="1" x14ac:dyDescent="0.3">
      <c r="A78" s="439" t="s">
        <v>407</v>
      </c>
      <c r="B78" s="440" t="s">
        <v>577</v>
      </c>
      <c r="C78" s="441" t="s">
        <v>412</v>
      </c>
      <c r="D78" s="442" t="s">
        <v>578</v>
      </c>
      <c r="E78" s="441" t="s">
        <v>1230</v>
      </c>
      <c r="F78" s="442" t="s">
        <v>1231</v>
      </c>
      <c r="G78" s="441" t="s">
        <v>738</v>
      </c>
      <c r="H78" s="441" t="s">
        <v>739</v>
      </c>
      <c r="I78" s="443">
        <v>574.75</v>
      </c>
      <c r="J78" s="443">
        <v>3</v>
      </c>
      <c r="K78" s="444">
        <v>1724.25</v>
      </c>
    </row>
    <row r="79" spans="1:11" ht="14.4" customHeight="1" x14ac:dyDescent="0.3">
      <c r="A79" s="439" t="s">
        <v>407</v>
      </c>
      <c r="B79" s="440" t="s">
        <v>577</v>
      </c>
      <c r="C79" s="441" t="s">
        <v>412</v>
      </c>
      <c r="D79" s="442" t="s">
        <v>578</v>
      </c>
      <c r="E79" s="441" t="s">
        <v>1230</v>
      </c>
      <c r="F79" s="442" t="s">
        <v>1231</v>
      </c>
      <c r="G79" s="441" t="s">
        <v>740</v>
      </c>
      <c r="H79" s="441" t="s">
        <v>741</v>
      </c>
      <c r="I79" s="443">
        <v>826.18</v>
      </c>
      <c r="J79" s="443">
        <v>4</v>
      </c>
      <c r="K79" s="444">
        <v>3304.7299999999996</v>
      </c>
    </row>
    <row r="80" spans="1:11" ht="14.4" customHeight="1" x14ac:dyDescent="0.3">
      <c r="A80" s="439" t="s">
        <v>407</v>
      </c>
      <c r="B80" s="440" t="s">
        <v>577</v>
      </c>
      <c r="C80" s="441" t="s">
        <v>412</v>
      </c>
      <c r="D80" s="442" t="s">
        <v>578</v>
      </c>
      <c r="E80" s="441" t="s">
        <v>1230</v>
      </c>
      <c r="F80" s="442" t="s">
        <v>1231</v>
      </c>
      <c r="G80" s="441" t="s">
        <v>742</v>
      </c>
      <c r="H80" s="441" t="s">
        <v>743</v>
      </c>
      <c r="I80" s="443">
        <v>1122.8699999999999</v>
      </c>
      <c r="J80" s="443">
        <v>2</v>
      </c>
      <c r="K80" s="444">
        <v>2245.7399999999998</v>
      </c>
    </row>
    <row r="81" spans="1:11" ht="14.4" customHeight="1" x14ac:dyDescent="0.3">
      <c r="A81" s="439" t="s">
        <v>407</v>
      </c>
      <c r="B81" s="440" t="s">
        <v>577</v>
      </c>
      <c r="C81" s="441" t="s">
        <v>412</v>
      </c>
      <c r="D81" s="442" t="s">
        <v>578</v>
      </c>
      <c r="E81" s="441" t="s">
        <v>1230</v>
      </c>
      <c r="F81" s="442" t="s">
        <v>1231</v>
      </c>
      <c r="G81" s="441" t="s">
        <v>744</v>
      </c>
      <c r="H81" s="441" t="s">
        <v>745</v>
      </c>
      <c r="I81" s="443">
        <v>1380.92</v>
      </c>
      <c r="J81" s="443">
        <v>11</v>
      </c>
      <c r="K81" s="444">
        <v>15190.12</v>
      </c>
    </row>
    <row r="82" spans="1:11" ht="14.4" customHeight="1" x14ac:dyDescent="0.3">
      <c r="A82" s="439" t="s">
        <v>407</v>
      </c>
      <c r="B82" s="440" t="s">
        <v>577</v>
      </c>
      <c r="C82" s="441" t="s">
        <v>412</v>
      </c>
      <c r="D82" s="442" t="s">
        <v>578</v>
      </c>
      <c r="E82" s="441" t="s">
        <v>1230</v>
      </c>
      <c r="F82" s="442" t="s">
        <v>1231</v>
      </c>
      <c r="G82" s="441" t="s">
        <v>746</v>
      </c>
      <c r="H82" s="441" t="s">
        <v>747</v>
      </c>
      <c r="I82" s="443">
        <v>1259.5074999999999</v>
      </c>
      <c r="J82" s="443">
        <v>12</v>
      </c>
      <c r="K82" s="444">
        <v>15114.080000000002</v>
      </c>
    </row>
    <row r="83" spans="1:11" ht="14.4" customHeight="1" x14ac:dyDescent="0.3">
      <c r="A83" s="439" t="s">
        <v>407</v>
      </c>
      <c r="B83" s="440" t="s">
        <v>577</v>
      </c>
      <c r="C83" s="441" t="s">
        <v>412</v>
      </c>
      <c r="D83" s="442" t="s">
        <v>578</v>
      </c>
      <c r="E83" s="441" t="s">
        <v>1230</v>
      </c>
      <c r="F83" s="442" t="s">
        <v>1231</v>
      </c>
      <c r="G83" s="441" t="s">
        <v>748</v>
      </c>
      <c r="H83" s="441" t="s">
        <v>749</v>
      </c>
      <c r="I83" s="443">
        <v>118.58</v>
      </c>
      <c r="J83" s="443">
        <v>20</v>
      </c>
      <c r="K83" s="444">
        <v>2371.6</v>
      </c>
    </row>
    <row r="84" spans="1:11" ht="14.4" customHeight="1" x14ac:dyDescent="0.3">
      <c r="A84" s="439" t="s">
        <v>407</v>
      </c>
      <c r="B84" s="440" t="s">
        <v>577</v>
      </c>
      <c r="C84" s="441" t="s">
        <v>412</v>
      </c>
      <c r="D84" s="442" t="s">
        <v>578</v>
      </c>
      <c r="E84" s="441" t="s">
        <v>1230</v>
      </c>
      <c r="F84" s="442" t="s">
        <v>1231</v>
      </c>
      <c r="G84" s="441" t="s">
        <v>750</v>
      </c>
      <c r="H84" s="441" t="s">
        <v>751</v>
      </c>
      <c r="I84" s="443">
        <v>1840</v>
      </c>
      <c r="J84" s="443">
        <v>1</v>
      </c>
      <c r="K84" s="444">
        <v>1840</v>
      </c>
    </row>
    <row r="85" spans="1:11" ht="14.4" customHeight="1" x14ac:dyDescent="0.3">
      <c r="A85" s="439" t="s">
        <v>407</v>
      </c>
      <c r="B85" s="440" t="s">
        <v>577</v>
      </c>
      <c r="C85" s="441" t="s">
        <v>412</v>
      </c>
      <c r="D85" s="442" t="s">
        <v>578</v>
      </c>
      <c r="E85" s="441" t="s">
        <v>1230</v>
      </c>
      <c r="F85" s="442" t="s">
        <v>1231</v>
      </c>
      <c r="G85" s="441" t="s">
        <v>752</v>
      </c>
      <c r="H85" s="441" t="s">
        <v>753</v>
      </c>
      <c r="I85" s="443">
        <v>587.39</v>
      </c>
      <c r="J85" s="443">
        <v>4</v>
      </c>
      <c r="K85" s="444">
        <v>2349.58</v>
      </c>
    </row>
    <row r="86" spans="1:11" ht="14.4" customHeight="1" x14ac:dyDescent="0.3">
      <c r="A86" s="439" t="s">
        <v>407</v>
      </c>
      <c r="B86" s="440" t="s">
        <v>577</v>
      </c>
      <c r="C86" s="441" t="s">
        <v>412</v>
      </c>
      <c r="D86" s="442" t="s">
        <v>578</v>
      </c>
      <c r="E86" s="441" t="s">
        <v>1230</v>
      </c>
      <c r="F86" s="442" t="s">
        <v>1231</v>
      </c>
      <c r="G86" s="441" t="s">
        <v>754</v>
      </c>
      <c r="H86" s="441" t="s">
        <v>755</v>
      </c>
      <c r="I86" s="443">
        <v>1292.1525000000001</v>
      </c>
      <c r="J86" s="443">
        <v>4</v>
      </c>
      <c r="K86" s="444">
        <v>5168.6100000000006</v>
      </c>
    </row>
    <row r="87" spans="1:11" ht="14.4" customHeight="1" x14ac:dyDescent="0.3">
      <c r="A87" s="439" t="s">
        <v>407</v>
      </c>
      <c r="B87" s="440" t="s">
        <v>577</v>
      </c>
      <c r="C87" s="441" t="s">
        <v>412</v>
      </c>
      <c r="D87" s="442" t="s">
        <v>578</v>
      </c>
      <c r="E87" s="441" t="s">
        <v>1230</v>
      </c>
      <c r="F87" s="442" t="s">
        <v>1231</v>
      </c>
      <c r="G87" s="441" t="s">
        <v>756</v>
      </c>
      <c r="H87" s="441" t="s">
        <v>757</v>
      </c>
      <c r="I87" s="443">
        <v>49.3</v>
      </c>
      <c r="J87" s="443">
        <v>50</v>
      </c>
      <c r="K87" s="444">
        <v>2465</v>
      </c>
    </row>
    <row r="88" spans="1:11" ht="14.4" customHeight="1" x14ac:dyDescent="0.3">
      <c r="A88" s="439" t="s">
        <v>407</v>
      </c>
      <c r="B88" s="440" t="s">
        <v>577</v>
      </c>
      <c r="C88" s="441" t="s">
        <v>412</v>
      </c>
      <c r="D88" s="442" t="s">
        <v>578</v>
      </c>
      <c r="E88" s="441" t="s">
        <v>1230</v>
      </c>
      <c r="F88" s="442" t="s">
        <v>1231</v>
      </c>
      <c r="G88" s="441" t="s">
        <v>758</v>
      </c>
      <c r="H88" s="441" t="s">
        <v>759</v>
      </c>
      <c r="I88" s="443">
        <v>81</v>
      </c>
      <c r="J88" s="443">
        <v>20</v>
      </c>
      <c r="K88" s="444">
        <v>1620</v>
      </c>
    </row>
    <row r="89" spans="1:11" ht="14.4" customHeight="1" x14ac:dyDescent="0.3">
      <c r="A89" s="439" t="s">
        <v>407</v>
      </c>
      <c r="B89" s="440" t="s">
        <v>577</v>
      </c>
      <c r="C89" s="441" t="s">
        <v>412</v>
      </c>
      <c r="D89" s="442" t="s">
        <v>578</v>
      </c>
      <c r="E89" s="441" t="s">
        <v>1230</v>
      </c>
      <c r="F89" s="442" t="s">
        <v>1231</v>
      </c>
      <c r="G89" s="441" t="s">
        <v>760</v>
      </c>
      <c r="H89" s="441" t="s">
        <v>761</v>
      </c>
      <c r="I89" s="443">
        <v>911.53</v>
      </c>
      <c r="J89" s="443">
        <v>6</v>
      </c>
      <c r="K89" s="444">
        <v>5469.2</v>
      </c>
    </row>
    <row r="90" spans="1:11" ht="14.4" customHeight="1" x14ac:dyDescent="0.3">
      <c r="A90" s="439" t="s">
        <v>407</v>
      </c>
      <c r="B90" s="440" t="s">
        <v>577</v>
      </c>
      <c r="C90" s="441" t="s">
        <v>412</v>
      </c>
      <c r="D90" s="442" t="s">
        <v>578</v>
      </c>
      <c r="E90" s="441" t="s">
        <v>1230</v>
      </c>
      <c r="F90" s="442" t="s">
        <v>1231</v>
      </c>
      <c r="G90" s="441" t="s">
        <v>762</v>
      </c>
      <c r="H90" s="441" t="s">
        <v>763</v>
      </c>
      <c r="I90" s="443">
        <v>5.38</v>
      </c>
      <c r="J90" s="443">
        <v>60</v>
      </c>
      <c r="K90" s="444">
        <v>323</v>
      </c>
    </row>
    <row r="91" spans="1:11" ht="14.4" customHeight="1" x14ac:dyDescent="0.3">
      <c r="A91" s="439" t="s">
        <v>407</v>
      </c>
      <c r="B91" s="440" t="s">
        <v>577</v>
      </c>
      <c r="C91" s="441" t="s">
        <v>412</v>
      </c>
      <c r="D91" s="442" t="s">
        <v>578</v>
      </c>
      <c r="E91" s="441" t="s">
        <v>1230</v>
      </c>
      <c r="F91" s="442" t="s">
        <v>1231</v>
      </c>
      <c r="G91" s="441" t="s">
        <v>764</v>
      </c>
      <c r="H91" s="441" t="s">
        <v>765</v>
      </c>
      <c r="I91" s="443">
        <v>42.35</v>
      </c>
      <c r="J91" s="443">
        <v>60</v>
      </c>
      <c r="K91" s="444">
        <v>2541</v>
      </c>
    </row>
    <row r="92" spans="1:11" ht="14.4" customHeight="1" x14ac:dyDescent="0.3">
      <c r="A92" s="439" t="s">
        <v>407</v>
      </c>
      <c r="B92" s="440" t="s">
        <v>577</v>
      </c>
      <c r="C92" s="441" t="s">
        <v>412</v>
      </c>
      <c r="D92" s="442" t="s">
        <v>578</v>
      </c>
      <c r="E92" s="441" t="s">
        <v>1230</v>
      </c>
      <c r="F92" s="442" t="s">
        <v>1231</v>
      </c>
      <c r="G92" s="441" t="s">
        <v>766</v>
      </c>
      <c r="H92" s="441" t="s">
        <v>767</v>
      </c>
      <c r="I92" s="443">
        <v>1018.82</v>
      </c>
      <c r="J92" s="443">
        <v>1</v>
      </c>
      <c r="K92" s="444">
        <v>1018.82</v>
      </c>
    </row>
    <row r="93" spans="1:11" ht="14.4" customHeight="1" x14ac:dyDescent="0.3">
      <c r="A93" s="439" t="s">
        <v>407</v>
      </c>
      <c r="B93" s="440" t="s">
        <v>577</v>
      </c>
      <c r="C93" s="441" t="s">
        <v>412</v>
      </c>
      <c r="D93" s="442" t="s">
        <v>578</v>
      </c>
      <c r="E93" s="441" t="s">
        <v>1230</v>
      </c>
      <c r="F93" s="442" t="s">
        <v>1231</v>
      </c>
      <c r="G93" s="441" t="s">
        <v>768</v>
      </c>
      <c r="H93" s="441" t="s">
        <v>769</v>
      </c>
      <c r="I93" s="443">
        <v>1005.1</v>
      </c>
      <c r="J93" s="443">
        <v>4</v>
      </c>
      <c r="K93" s="444">
        <v>4020.4</v>
      </c>
    </row>
    <row r="94" spans="1:11" ht="14.4" customHeight="1" x14ac:dyDescent="0.3">
      <c r="A94" s="439" t="s">
        <v>407</v>
      </c>
      <c r="B94" s="440" t="s">
        <v>577</v>
      </c>
      <c r="C94" s="441" t="s">
        <v>412</v>
      </c>
      <c r="D94" s="442" t="s">
        <v>578</v>
      </c>
      <c r="E94" s="441" t="s">
        <v>1230</v>
      </c>
      <c r="F94" s="442" t="s">
        <v>1231</v>
      </c>
      <c r="G94" s="441" t="s">
        <v>770</v>
      </c>
      <c r="H94" s="441" t="s">
        <v>771</v>
      </c>
      <c r="I94" s="443">
        <v>405.35</v>
      </c>
      <c r="J94" s="443">
        <v>1</v>
      </c>
      <c r="K94" s="444">
        <v>405.35</v>
      </c>
    </row>
    <row r="95" spans="1:11" ht="14.4" customHeight="1" x14ac:dyDescent="0.3">
      <c r="A95" s="439" t="s">
        <v>407</v>
      </c>
      <c r="B95" s="440" t="s">
        <v>577</v>
      </c>
      <c r="C95" s="441" t="s">
        <v>412</v>
      </c>
      <c r="D95" s="442" t="s">
        <v>578</v>
      </c>
      <c r="E95" s="441" t="s">
        <v>1230</v>
      </c>
      <c r="F95" s="442" t="s">
        <v>1231</v>
      </c>
      <c r="G95" s="441" t="s">
        <v>772</v>
      </c>
      <c r="H95" s="441" t="s">
        <v>773</v>
      </c>
      <c r="I95" s="443">
        <v>523.02</v>
      </c>
      <c r="J95" s="443">
        <v>4</v>
      </c>
      <c r="K95" s="444">
        <v>2092.09</v>
      </c>
    </row>
    <row r="96" spans="1:11" ht="14.4" customHeight="1" x14ac:dyDescent="0.3">
      <c r="A96" s="439" t="s">
        <v>407</v>
      </c>
      <c r="B96" s="440" t="s">
        <v>577</v>
      </c>
      <c r="C96" s="441" t="s">
        <v>412</v>
      </c>
      <c r="D96" s="442" t="s">
        <v>578</v>
      </c>
      <c r="E96" s="441" t="s">
        <v>1230</v>
      </c>
      <c r="F96" s="442" t="s">
        <v>1231</v>
      </c>
      <c r="G96" s="441" t="s">
        <v>774</v>
      </c>
      <c r="H96" s="441" t="s">
        <v>775</v>
      </c>
      <c r="I96" s="443">
        <v>1102.31</v>
      </c>
      <c r="J96" s="443">
        <v>1</v>
      </c>
      <c r="K96" s="444">
        <v>1102.31</v>
      </c>
    </row>
    <row r="97" spans="1:11" ht="14.4" customHeight="1" x14ac:dyDescent="0.3">
      <c r="A97" s="439" t="s">
        <v>407</v>
      </c>
      <c r="B97" s="440" t="s">
        <v>577</v>
      </c>
      <c r="C97" s="441" t="s">
        <v>412</v>
      </c>
      <c r="D97" s="442" t="s">
        <v>578</v>
      </c>
      <c r="E97" s="441" t="s">
        <v>1230</v>
      </c>
      <c r="F97" s="442" t="s">
        <v>1231</v>
      </c>
      <c r="G97" s="441" t="s">
        <v>776</v>
      </c>
      <c r="H97" s="441" t="s">
        <v>777</v>
      </c>
      <c r="I97" s="443">
        <v>83.13</v>
      </c>
      <c r="J97" s="443">
        <v>75</v>
      </c>
      <c r="K97" s="444">
        <v>6234.9000000000005</v>
      </c>
    </row>
    <row r="98" spans="1:11" ht="14.4" customHeight="1" x14ac:dyDescent="0.3">
      <c r="A98" s="439" t="s">
        <v>407</v>
      </c>
      <c r="B98" s="440" t="s">
        <v>577</v>
      </c>
      <c r="C98" s="441" t="s">
        <v>412</v>
      </c>
      <c r="D98" s="442" t="s">
        <v>578</v>
      </c>
      <c r="E98" s="441" t="s">
        <v>1230</v>
      </c>
      <c r="F98" s="442" t="s">
        <v>1231</v>
      </c>
      <c r="G98" s="441" t="s">
        <v>778</v>
      </c>
      <c r="H98" s="441" t="s">
        <v>779</v>
      </c>
      <c r="I98" s="443">
        <v>520.95000000000005</v>
      </c>
      <c r="J98" s="443">
        <v>30</v>
      </c>
      <c r="K98" s="444">
        <v>15628.54</v>
      </c>
    </row>
    <row r="99" spans="1:11" ht="14.4" customHeight="1" x14ac:dyDescent="0.3">
      <c r="A99" s="439" t="s">
        <v>407</v>
      </c>
      <c r="B99" s="440" t="s">
        <v>577</v>
      </c>
      <c r="C99" s="441" t="s">
        <v>412</v>
      </c>
      <c r="D99" s="442" t="s">
        <v>578</v>
      </c>
      <c r="E99" s="441" t="s">
        <v>1230</v>
      </c>
      <c r="F99" s="442" t="s">
        <v>1231</v>
      </c>
      <c r="G99" s="441" t="s">
        <v>780</v>
      </c>
      <c r="H99" s="441" t="s">
        <v>781</v>
      </c>
      <c r="I99" s="443">
        <v>1633</v>
      </c>
      <c r="J99" s="443">
        <v>1</v>
      </c>
      <c r="K99" s="444">
        <v>1633</v>
      </c>
    </row>
    <row r="100" spans="1:11" ht="14.4" customHeight="1" x14ac:dyDescent="0.3">
      <c r="A100" s="439" t="s">
        <v>407</v>
      </c>
      <c r="B100" s="440" t="s">
        <v>577</v>
      </c>
      <c r="C100" s="441" t="s">
        <v>412</v>
      </c>
      <c r="D100" s="442" t="s">
        <v>578</v>
      </c>
      <c r="E100" s="441" t="s">
        <v>1230</v>
      </c>
      <c r="F100" s="442" t="s">
        <v>1231</v>
      </c>
      <c r="G100" s="441" t="s">
        <v>782</v>
      </c>
      <c r="H100" s="441" t="s">
        <v>783</v>
      </c>
      <c r="I100" s="443">
        <v>992.2</v>
      </c>
      <c r="J100" s="443">
        <v>1</v>
      </c>
      <c r="K100" s="444">
        <v>992.2</v>
      </c>
    </row>
    <row r="101" spans="1:11" ht="14.4" customHeight="1" x14ac:dyDescent="0.3">
      <c r="A101" s="439" t="s">
        <v>407</v>
      </c>
      <c r="B101" s="440" t="s">
        <v>577</v>
      </c>
      <c r="C101" s="441" t="s">
        <v>412</v>
      </c>
      <c r="D101" s="442" t="s">
        <v>578</v>
      </c>
      <c r="E101" s="441" t="s">
        <v>1230</v>
      </c>
      <c r="F101" s="442" t="s">
        <v>1231</v>
      </c>
      <c r="G101" s="441" t="s">
        <v>784</v>
      </c>
      <c r="H101" s="441" t="s">
        <v>785</v>
      </c>
      <c r="I101" s="443">
        <v>798.5</v>
      </c>
      <c r="J101" s="443">
        <v>2</v>
      </c>
      <c r="K101" s="444">
        <v>1596.99</v>
      </c>
    </row>
    <row r="102" spans="1:11" ht="14.4" customHeight="1" x14ac:dyDescent="0.3">
      <c r="A102" s="439" t="s">
        <v>407</v>
      </c>
      <c r="B102" s="440" t="s">
        <v>577</v>
      </c>
      <c r="C102" s="441" t="s">
        <v>412</v>
      </c>
      <c r="D102" s="442" t="s">
        <v>578</v>
      </c>
      <c r="E102" s="441" t="s">
        <v>1230</v>
      </c>
      <c r="F102" s="442" t="s">
        <v>1231</v>
      </c>
      <c r="G102" s="441" t="s">
        <v>786</v>
      </c>
      <c r="H102" s="441" t="s">
        <v>787</v>
      </c>
      <c r="I102" s="443">
        <v>42.35</v>
      </c>
      <c r="J102" s="443">
        <v>60</v>
      </c>
      <c r="K102" s="444">
        <v>2541</v>
      </c>
    </row>
    <row r="103" spans="1:11" ht="14.4" customHeight="1" x14ac:dyDescent="0.3">
      <c r="A103" s="439" t="s">
        <v>407</v>
      </c>
      <c r="B103" s="440" t="s">
        <v>577</v>
      </c>
      <c r="C103" s="441" t="s">
        <v>412</v>
      </c>
      <c r="D103" s="442" t="s">
        <v>578</v>
      </c>
      <c r="E103" s="441" t="s">
        <v>1230</v>
      </c>
      <c r="F103" s="442" t="s">
        <v>1231</v>
      </c>
      <c r="G103" s="441" t="s">
        <v>788</v>
      </c>
      <c r="H103" s="441" t="s">
        <v>789</v>
      </c>
      <c r="I103" s="443">
        <v>2201</v>
      </c>
      <c r="J103" s="443">
        <v>2</v>
      </c>
      <c r="K103" s="444">
        <v>4402</v>
      </c>
    </row>
    <row r="104" spans="1:11" ht="14.4" customHeight="1" x14ac:dyDescent="0.3">
      <c r="A104" s="439" t="s">
        <v>407</v>
      </c>
      <c r="B104" s="440" t="s">
        <v>577</v>
      </c>
      <c r="C104" s="441" t="s">
        <v>412</v>
      </c>
      <c r="D104" s="442" t="s">
        <v>578</v>
      </c>
      <c r="E104" s="441" t="s">
        <v>1230</v>
      </c>
      <c r="F104" s="442" t="s">
        <v>1231</v>
      </c>
      <c r="G104" s="441" t="s">
        <v>790</v>
      </c>
      <c r="H104" s="441" t="s">
        <v>791</v>
      </c>
      <c r="I104" s="443">
        <v>505.78</v>
      </c>
      <c r="J104" s="443">
        <v>3</v>
      </c>
      <c r="K104" s="444">
        <v>1517.34</v>
      </c>
    </row>
    <row r="105" spans="1:11" ht="14.4" customHeight="1" x14ac:dyDescent="0.3">
      <c r="A105" s="439" t="s">
        <v>407</v>
      </c>
      <c r="B105" s="440" t="s">
        <v>577</v>
      </c>
      <c r="C105" s="441" t="s">
        <v>412</v>
      </c>
      <c r="D105" s="442" t="s">
        <v>578</v>
      </c>
      <c r="E105" s="441" t="s">
        <v>1230</v>
      </c>
      <c r="F105" s="442" t="s">
        <v>1231</v>
      </c>
      <c r="G105" s="441" t="s">
        <v>792</v>
      </c>
      <c r="H105" s="441" t="s">
        <v>793</v>
      </c>
      <c r="I105" s="443">
        <v>385.99</v>
      </c>
      <c r="J105" s="443">
        <v>6</v>
      </c>
      <c r="K105" s="444">
        <v>2315.94</v>
      </c>
    </row>
    <row r="106" spans="1:11" ht="14.4" customHeight="1" x14ac:dyDescent="0.3">
      <c r="A106" s="439" t="s">
        <v>407</v>
      </c>
      <c r="B106" s="440" t="s">
        <v>577</v>
      </c>
      <c r="C106" s="441" t="s">
        <v>412</v>
      </c>
      <c r="D106" s="442" t="s">
        <v>578</v>
      </c>
      <c r="E106" s="441" t="s">
        <v>1230</v>
      </c>
      <c r="F106" s="442" t="s">
        <v>1231</v>
      </c>
      <c r="G106" s="441" t="s">
        <v>794</v>
      </c>
      <c r="H106" s="441" t="s">
        <v>795</v>
      </c>
      <c r="I106" s="443">
        <v>1.84</v>
      </c>
      <c r="J106" s="443">
        <v>200</v>
      </c>
      <c r="K106" s="444">
        <v>368.74</v>
      </c>
    </row>
    <row r="107" spans="1:11" ht="14.4" customHeight="1" x14ac:dyDescent="0.3">
      <c r="A107" s="439" t="s">
        <v>407</v>
      </c>
      <c r="B107" s="440" t="s">
        <v>577</v>
      </c>
      <c r="C107" s="441" t="s">
        <v>412</v>
      </c>
      <c r="D107" s="442" t="s">
        <v>578</v>
      </c>
      <c r="E107" s="441" t="s">
        <v>1230</v>
      </c>
      <c r="F107" s="442" t="s">
        <v>1231</v>
      </c>
      <c r="G107" s="441" t="s">
        <v>796</v>
      </c>
      <c r="H107" s="441" t="s">
        <v>797</v>
      </c>
      <c r="I107" s="443">
        <v>988.71</v>
      </c>
      <c r="J107" s="443">
        <v>1</v>
      </c>
      <c r="K107" s="444">
        <v>988.71</v>
      </c>
    </row>
    <row r="108" spans="1:11" ht="14.4" customHeight="1" x14ac:dyDescent="0.3">
      <c r="A108" s="439" t="s">
        <v>407</v>
      </c>
      <c r="B108" s="440" t="s">
        <v>577</v>
      </c>
      <c r="C108" s="441" t="s">
        <v>412</v>
      </c>
      <c r="D108" s="442" t="s">
        <v>578</v>
      </c>
      <c r="E108" s="441" t="s">
        <v>1230</v>
      </c>
      <c r="F108" s="442" t="s">
        <v>1231</v>
      </c>
      <c r="G108" s="441" t="s">
        <v>798</v>
      </c>
      <c r="H108" s="441" t="s">
        <v>799</v>
      </c>
      <c r="I108" s="443">
        <v>39.93</v>
      </c>
      <c r="J108" s="443">
        <v>18</v>
      </c>
      <c r="K108" s="444">
        <v>718.74</v>
      </c>
    </row>
    <row r="109" spans="1:11" ht="14.4" customHeight="1" x14ac:dyDescent="0.3">
      <c r="A109" s="439" t="s">
        <v>407</v>
      </c>
      <c r="B109" s="440" t="s">
        <v>577</v>
      </c>
      <c r="C109" s="441" t="s">
        <v>412</v>
      </c>
      <c r="D109" s="442" t="s">
        <v>578</v>
      </c>
      <c r="E109" s="441" t="s">
        <v>1230</v>
      </c>
      <c r="F109" s="442" t="s">
        <v>1231</v>
      </c>
      <c r="G109" s="441" t="s">
        <v>800</v>
      </c>
      <c r="H109" s="441" t="s">
        <v>801</v>
      </c>
      <c r="I109" s="443">
        <v>42.35</v>
      </c>
      <c r="J109" s="443">
        <v>60</v>
      </c>
      <c r="K109" s="444">
        <v>2541</v>
      </c>
    </row>
    <row r="110" spans="1:11" ht="14.4" customHeight="1" x14ac:dyDescent="0.3">
      <c r="A110" s="439" t="s">
        <v>407</v>
      </c>
      <c r="B110" s="440" t="s">
        <v>577</v>
      </c>
      <c r="C110" s="441" t="s">
        <v>412</v>
      </c>
      <c r="D110" s="442" t="s">
        <v>578</v>
      </c>
      <c r="E110" s="441" t="s">
        <v>1230</v>
      </c>
      <c r="F110" s="442" t="s">
        <v>1231</v>
      </c>
      <c r="G110" s="441" t="s">
        <v>802</v>
      </c>
      <c r="H110" s="441" t="s">
        <v>803</v>
      </c>
      <c r="I110" s="443">
        <v>217.35</v>
      </c>
      <c r="J110" s="443">
        <v>10</v>
      </c>
      <c r="K110" s="444">
        <v>2173.5</v>
      </c>
    </row>
    <row r="111" spans="1:11" ht="14.4" customHeight="1" x14ac:dyDescent="0.3">
      <c r="A111" s="439" t="s">
        <v>407</v>
      </c>
      <c r="B111" s="440" t="s">
        <v>577</v>
      </c>
      <c r="C111" s="441" t="s">
        <v>412</v>
      </c>
      <c r="D111" s="442" t="s">
        <v>578</v>
      </c>
      <c r="E111" s="441" t="s">
        <v>1230</v>
      </c>
      <c r="F111" s="442" t="s">
        <v>1231</v>
      </c>
      <c r="G111" s="441" t="s">
        <v>804</v>
      </c>
      <c r="H111" s="441" t="s">
        <v>805</v>
      </c>
      <c r="I111" s="443">
        <v>41.74</v>
      </c>
      <c r="J111" s="443">
        <v>40</v>
      </c>
      <c r="K111" s="444">
        <v>1669.8</v>
      </c>
    </row>
    <row r="112" spans="1:11" ht="14.4" customHeight="1" x14ac:dyDescent="0.3">
      <c r="A112" s="439" t="s">
        <v>407</v>
      </c>
      <c r="B112" s="440" t="s">
        <v>577</v>
      </c>
      <c r="C112" s="441" t="s">
        <v>412</v>
      </c>
      <c r="D112" s="442" t="s">
        <v>578</v>
      </c>
      <c r="E112" s="441" t="s">
        <v>1230</v>
      </c>
      <c r="F112" s="442" t="s">
        <v>1231</v>
      </c>
      <c r="G112" s="441" t="s">
        <v>806</v>
      </c>
      <c r="H112" s="441" t="s">
        <v>807</v>
      </c>
      <c r="I112" s="443">
        <v>363</v>
      </c>
      <c r="J112" s="443">
        <v>2</v>
      </c>
      <c r="K112" s="444">
        <v>726</v>
      </c>
    </row>
    <row r="113" spans="1:11" ht="14.4" customHeight="1" x14ac:dyDescent="0.3">
      <c r="A113" s="439" t="s">
        <v>407</v>
      </c>
      <c r="B113" s="440" t="s">
        <v>577</v>
      </c>
      <c r="C113" s="441" t="s">
        <v>412</v>
      </c>
      <c r="D113" s="442" t="s">
        <v>578</v>
      </c>
      <c r="E113" s="441" t="s">
        <v>1230</v>
      </c>
      <c r="F113" s="442" t="s">
        <v>1231</v>
      </c>
      <c r="G113" s="441" t="s">
        <v>808</v>
      </c>
      <c r="H113" s="441" t="s">
        <v>809</v>
      </c>
      <c r="I113" s="443">
        <v>5.38</v>
      </c>
      <c r="J113" s="443">
        <v>60</v>
      </c>
      <c r="K113" s="444">
        <v>323</v>
      </c>
    </row>
    <row r="114" spans="1:11" ht="14.4" customHeight="1" x14ac:dyDescent="0.3">
      <c r="A114" s="439" t="s">
        <v>407</v>
      </c>
      <c r="B114" s="440" t="s">
        <v>577</v>
      </c>
      <c r="C114" s="441" t="s">
        <v>412</v>
      </c>
      <c r="D114" s="442" t="s">
        <v>578</v>
      </c>
      <c r="E114" s="441" t="s">
        <v>1230</v>
      </c>
      <c r="F114" s="442" t="s">
        <v>1231</v>
      </c>
      <c r="G114" s="441" t="s">
        <v>810</v>
      </c>
      <c r="H114" s="441" t="s">
        <v>811</v>
      </c>
      <c r="I114" s="443">
        <v>1112.6350000000002</v>
      </c>
      <c r="J114" s="443">
        <v>2</v>
      </c>
      <c r="K114" s="444">
        <v>2225.2700000000004</v>
      </c>
    </row>
    <row r="115" spans="1:11" ht="14.4" customHeight="1" x14ac:dyDescent="0.3">
      <c r="A115" s="439" t="s">
        <v>407</v>
      </c>
      <c r="B115" s="440" t="s">
        <v>577</v>
      </c>
      <c r="C115" s="441" t="s">
        <v>412</v>
      </c>
      <c r="D115" s="442" t="s">
        <v>578</v>
      </c>
      <c r="E115" s="441" t="s">
        <v>1230</v>
      </c>
      <c r="F115" s="442" t="s">
        <v>1231</v>
      </c>
      <c r="G115" s="441" t="s">
        <v>812</v>
      </c>
      <c r="H115" s="441" t="s">
        <v>813</v>
      </c>
      <c r="I115" s="443">
        <v>3974.85</v>
      </c>
      <c r="J115" s="443">
        <v>5</v>
      </c>
      <c r="K115" s="444">
        <v>19874.25</v>
      </c>
    </row>
    <row r="116" spans="1:11" ht="14.4" customHeight="1" x14ac:dyDescent="0.3">
      <c r="A116" s="439" t="s">
        <v>407</v>
      </c>
      <c r="B116" s="440" t="s">
        <v>577</v>
      </c>
      <c r="C116" s="441" t="s">
        <v>412</v>
      </c>
      <c r="D116" s="442" t="s">
        <v>578</v>
      </c>
      <c r="E116" s="441" t="s">
        <v>1230</v>
      </c>
      <c r="F116" s="442" t="s">
        <v>1231</v>
      </c>
      <c r="G116" s="441" t="s">
        <v>814</v>
      </c>
      <c r="H116" s="441" t="s">
        <v>815</v>
      </c>
      <c r="I116" s="443">
        <v>3156.75</v>
      </c>
      <c r="J116" s="443">
        <v>2</v>
      </c>
      <c r="K116" s="444">
        <v>6313.5</v>
      </c>
    </row>
    <row r="117" spans="1:11" ht="14.4" customHeight="1" x14ac:dyDescent="0.3">
      <c r="A117" s="439" t="s">
        <v>407</v>
      </c>
      <c r="B117" s="440" t="s">
        <v>577</v>
      </c>
      <c r="C117" s="441" t="s">
        <v>412</v>
      </c>
      <c r="D117" s="442" t="s">
        <v>578</v>
      </c>
      <c r="E117" s="441" t="s">
        <v>1230</v>
      </c>
      <c r="F117" s="442" t="s">
        <v>1231</v>
      </c>
      <c r="G117" s="441" t="s">
        <v>816</v>
      </c>
      <c r="H117" s="441" t="s">
        <v>817</v>
      </c>
      <c r="I117" s="443">
        <v>3943.335</v>
      </c>
      <c r="J117" s="443">
        <v>6</v>
      </c>
      <c r="K117" s="444">
        <v>23660</v>
      </c>
    </row>
    <row r="118" spans="1:11" ht="14.4" customHeight="1" x14ac:dyDescent="0.3">
      <c r="A118" s="439" t="s">
        <v>407</v>
      </c>
      <c r="B118" s="440" t="s">
        <v>577</v>
      </c>
      <c r="C118" s="441" t="s">
        <v>412</v>
      </c>
      <c r="D118" s="442" t="s">
        <v>578</v>
      </c>
      <c r="E118" s="441" t="s">
        <v>1230</v>
      </c>
      <c r="F118" s="442" t="s">
        <v>1231</v>
      </c>
      <c r="G118" s="441" t="s">
        <v>818</v>
      </c>
      <c r="H118" s="441" t="s">
        <v>819</v>
      </c>
      <c r="I118" s="443">
        <v>52.2</v>
      </c>
      <c r="J118" s="443">
        <v>30</v>
      </c>
      <c r="K118" s="444">
        <v>1595</v>
      </c>
    </row>
    <row r="119" spans="1:11" ht="14.4" customHeight="1" x14ac:dyDescent="0.3">
      <c r="A119" s="439" t="s">
        <v>407</v>
      </c>
      <c r="B119" s="440" t="s">
        <v>577</v>
      </c>
      <c r="C119" s="441" t="s">
        <v>412</v>
      </c>
      <c r="D119" s="442" t="s">
        <v>578</v>
      </c>
      <c r="E119" s="441" t="s">
        <v>1230</v>
      </c>
      <c r="F119" s="442" t="s">
        <v>1231</v>
      </c>
      <c r="G119" s="441" t="s">
        <v>820</v>
      </c>
      <c r="H119" s="441" t="s">
        <v>821</v>
      </c>
      <c r="I119" s="443">
        <v>3943.3249999999998</v>
      </c>
      <c r="J119" s="443">
        <v>4</v>
      </c>
      <c r="K119" s="444">
        <v>15773.3</v>
      </c>
    </row>
    <row r="120" spans="1:11" ht="14.4" customHeight="1" x14ac:dyDescent="0.3">
      <c r="A120" s="439" t="s">
        <v>407</v>
      </c>
      <c r="B120" s="440" t="s">
        <v>577</v>
      </c>
      <c r="C120" s="441" t="s">
        <v>412</v>
      </c>
      <c r="D120" s="442" t="s">
        <v>578</v>
      </c>
      <c r="E120" s="441" t="s">
        <v>1230</v>
      </c>
      <c r="F120" s="442" t="s">
        <v>1231</v>
      </c>
      <c r="G120" s="441" t="s">
        <v>822</v>
      </c>
      <c r="H120" s="441" t="s">
        <v>823</v>
      </c>
      <c r="I120" s="443">
        <v>265.83</v>
      </c>
      <c r="J120" s="443">
        <v>12</v>
      </c>
      <c r="K120" s="444">
        <v>3200.96</v>
      </c>
    </row>
    <row r="121" spans="1:11" ht="14.4" customHeight="1" x14ac:dyDescent="0.3">
      <c r="A121" s="439" t="s">
        <v>407</v>
      </c>
      <c r="B121" s="440" t="s">
        <v>577</v>
      </c>
      <c r="C121" s="441" t="s">
        <v>412</v>
      </c>
      <c r="D121" s="442" t="s">
        <v>578</v>
      </c>
      <c r="E121" s="441" t="s">
        <v>1230</v>
      </c>
      <c r="F121" s="442" t="s">
        <v>1231</v>
      </c>
      <c r="G121" s="441" t="s">
        <v>824</v>
      </c>
      <c r="H121" s="441" t="s">
        <v>825</v>
      </c>
      <c r="I121" s="443">
        <v>49.3</v>
      </c>
      <c r="J121" s="443">
        <v>30</v>
      </c>
      <c r="K121" s="444">
        <v>1479</v>
      </c>
    </row>
    <row r="122" spans="1:11" ht="14.4" customHeight="1" x14ac:dyDescent="0.3">
      <c r="A122" s="439" t="s">
        <v>407</v>
      </c>
      <c r="B122" s="440" t="s">
        <v>577</v>
      </c>
      <c r="C122" s="441" t="s">
        <v>412</v>
      </c>
      <c r="D122" s="442" t="s">
        <v>578</v>
      </c>
      <c r="E122" s="441" t="s">
        <v>1230</v>
      </c>
      <c r="F122" s="442" t="s">
        <v>1231</v>
      </c>
      <c r="G122" s="441" t="s">
        <v>826</v>
      </c>
      <c r="H122" s="441" t="s">
        <v>827</v>
      </c>
      <c r="I122" s="443">
        <v>534.5</v>
      </c>
      <c r="J122" s="443">
        <v>4</v>
      </c>
      <c r="K122" s="444">
        <v>2115</v>
      </c>
    </row>
    <row r="123" spans="1:11" ht="14.4" customHeight="1" x14ac:dyDescent="0.3">
      <c r="A123" s="439" t="s">
        <v>407</v>
      </c>
      <c r="B123" s="440" t="s">
        <v>577</v>
      </c>
      <c r="C123" s="441" t="s">
        <v>412</v>
      </c>
      <c r="D123" s="442" t="s">
        <v>578</v>
      </c>
      <c r="E123" s="441" t="s">
        <v>1230</v>
      </c>
      <c r="F123" s="442" t="s">
        <v>1231</v>
      </c>
      <c r="G123" s="441" t="s">
        <v>828</v>
      </c>
      <c r="H123" s="441" t="s">
        <v>829</v>
      </c>
      <c r="I123" s="443">
        <v>2003.5</v>
      </c>
      <c r="J123" s="443">
        <v>1</v>
      </c>
      <c r="K123" s="444">
        <v>2003.5</v>
      </c>
    </row>
    <row r="124" spans="1:11" ht="14.4" customHeight="1" x14ac:dyDescent="0.3">
      <c r="A124" s="439" t="s">
        <v>407</v>
      </c>
      <c r="B124" s="440" t="s">
        <v>577</v>
      </c>
      <c r="C124" s="441" t="s">
        <v>412</v>
      </c>
      <c r="D124" s="442" t="s">
        <v>578</v>
      </c>
      <c r="E124" s="441" t="s">
        <v>1230</v>
      </c>
      <c r="F124" s="442" t="s">
        <v>1231</v>
      </c>
      <c r="G124" s="441" t="s">
        <v>830</v>
      </c>
      <c r="H124" s="441" t="s">
        <v>831</v>
      </c>
      <c r="I124" s="443">
        <v>53.24</v>
      </c>
      <c r="J124" s="443">
        <v>5</v>
      </c>
      <c r="K124" s="444">
        <v>266.19</v>
      </c>
    </row>
    <row r="125" spans="1:11" ht="14.4" customHeight="1" x14ac:dyDescent="0.3">
      <c r="A125" s="439" t="s">
        <v>407</v>
      </c>
      <c r="B125" s="440" t="s">
        <v>577</v>
      </c>
      <c r="C125" s="441" t="s">
        <v>412</v>
      </c>
      <c r="D125" s="442" t="s">
        <v>578</v>
      </c>
      <c r="E125" s="441" t="s">
        <v>1230</v>
      </c>
      <c r="F125" s="442" t="s">
        <v>1231</v>
      </c>
      <c r="G125" s="441" t="s">
        <v>832</v>
      </c>
      <c r="H125" s="441" t="s">
        <v>833</v>
      </c>
      <c r="I125" s="443">
        <v>831.45</v>
      </c>
      <c r="J125" s="443">
        <v>4</v>
      </c>
      <c r="K125" s="444">
        <v>3325.8</v>
      </c>
    </row>
    <row r="126" spans="1:11" ht="14.4" customHeight="1" x14ac:dyDescent="0.3">
      <c r="A126" s="439" t="s">
        <v>407</v>
      </c>
      <c r="B126" s="440" t="s">
        <v>577</v>
      </c>
      <c r="C126" s="441" t="s">
        <v>412</v>
      </c>
      <c r="D126" s="442" t="s">
        <v>578</v>
      </c>
      <c r="E126" s="441" t="s">
        <v>1230</v>
      </c>
      <c r="F126" s="442" t="s">
        <v>1231</v>
      </c>
      <c r="G126" s="441" t="s">
        <v>834</v>
      </c>
      <c r="H126" s="441" t="s">
        <v>835</v>
      </c>
      <c r="I126" s="443">
        <v>797.52428571428572</v>
      </c>
      <c r="J126" s="443">
        <v>22</v>
      </c>
      <c r="K126" s="444">
        <v>17509</v>
      </c>
    </row>
    <row r="127" spans="1:11" ht="14.4" customHeight="1" x14ac:dyDescent="0.3">
      <c r="A127" s="439" t="s">
        <v>407</v>
      </c>
      <c r="B127" s="440" t="s">
        <v>577</v>
      </c>
      <c r="C127" s="441" t="s">
        <v>412</v>
      </c>
      <c r="D127" s="442" t="s">
        <v>578</v>
      </c>
      <c r="E127" s="441" t="s">
        <v>1230</v>
      </c>
      <c r="F127" s="442" t="s">
        <v>1231</v>
      </c>
      <c r="G127" s="441" t="s">
        <v>836</v>
      </c>
      <c r="H127" s="441" t="s">
        <v>837</v>
      </c>
      <c r="I127" s="443">
        <v>13918.63</v>
      </c>
      <c r="J127" s="443">
        <v>1</v>
      </c>
      <c r="K127" s="444">
        <v>13918.63</v>
      </c>
    </row>
    <row r="128" spans="1:11" ht="14.4" customHeight="1" x14ac:dyDescent="0.3">
      <c r="A128" s="439" t="s">
        <v>407</v>
      </c>
      <c r="B128" s="440" t="s">
        <v>577</v>
      </c>
      <c r="C128" s="441" t="s">
        <v>412</v>
      </c>
      <c r="D128" s="442" t="s">
        <v>578</v>
      </c>
      <c r="E128" s="441" t="s">
        <v>1230</v>
      </c>
      <c r="F128" s="442" t="s">
        <v>1231</v>
      </c>
      <c r="G128" s="441" t="s">
        <v>838</v>
      </c>
      <c r="H128" s="441" t="s">
        <v>839</v>
      </c>
      <c r="I128" s="443">
        <v>5.38</v>
      </c>
      <c r="J128" s="443">
        <v>90</v>
      </c>
      <c r="K128" s="444">
        <v>484.5</v>
      </c>
    </row>
    <row r="129" spans="1:11" ht="14.4" customHeight="1" x14ac:dyDescent="0.3">
      <c r="A129" s="439" t="s">
        <v>407</v>
      </c>
      <c r="B129" s="440" t="s">
        <v>577</v>
      </c>
      <c r="C129" s="441" t="s">
        <v>412</v>
      </c>
      <c r="D129" s="442" t="s">
        <v>578</v>
      </c>
      <c r="E129" s="441" t="s">
        <v>1230</v>
      </c>
      <c r="F129" s="442" t="s">
        <v>1231</v>
      </c>
      <c r="G129" s="441" t="s">
        <v>840</v>
      </c>
      <c r="H129" s="441" t="s">
        <v>841</v>
      </c>
      <c r="I129" s="443">
        <v>51.233333333333327</v>
      </c>
      <c r="J129" s="443">
        <v>60</v>
      </c>
      <c r="K129" s="444">
        <v>3074</v>
      </c>
    </row>
    <row r="130" spans="1:11" ht="14.4" customHeight="1" x14ac:dyDescent="0.3">
      <c r="A130" s="439" t="s">
        <v>407</v>
      </c>
      <c r="B130" s="440" t="s">
        <v>577</v>
      </c>
      <c r="C130" s="441" t="s">
        <v>412</v>
      </c>
      <c r="D130" s="442" t="s">
        <v>578</v>
      </c>
      <c r="E130" s="441" t="s">
        <v>1230</v>
      </c>
      <c r="F130" s="442" t="s">
        <v>1231</v>
      </c>
      <c r="G130" s="441" t="s">
        <v>842</v>
      </c>
      <c r="H130" s="441" t="s">
        <v>843</v>
      </c>
      <c r="I130" s="443">
        <v>18.8</v>
      </c>
      <c r="J130" s="443">
        <v>20</v>
      </c>
      <c r="K130" s="444">
        <v>376</v>
      </c>
    </row>
    <row r="131" spans="1:11" ht="14.4" customHeight="1" x14ac:dyDescent="0.3">
      <c r="A131" s="439" t="s">
        <v>407</v>
      </c>
      <c r="B131" s="440" t="s">
        <v>577</v>
      </c>
      <c r="C131" s="441" t="s">
        <v>412</v>
      </c>
      <c r="D131" s="442" t="s">
        <v>578</v>
      </c>
      <c r="E131" s="441" t="s">
        <v>1230</v>
      </c>
      <c r="F131" s="442" t="s">
        <v>1231</v>
      </c>
      <c r="G131" s="441" t="s">
        <v>844</v>
      </c>
      <c r="H131" s="441" t="s">
        <v>845</v>
      </c>
      <c r="I131" s="443">
        <v>49.3</v>
      </c>
      <c r="J131" s="443">
        <v>30</v>
      </c>
      <c r="K131" s="444">
        <v>1479</v>
      </c>
    </row>
    <row r="132" spans="1:11" ht="14.4" customHeight="1" x14ac:dyDescent="0.3">
      <c r="A132" s="439" t="s">
        <v>407</v>
      </c>
      <c r="B132" s="440" t="s">
        <v>577</v>
      </c>
      <c r="C132" s="441" t="s">
        <v>412</v>
      </c>
      <c r="D132" s="442" t="s">
        <v>578</v>
      </c>
      <c r="E132" s="441" t="s">
        <v>1230</v>
      </c>
      <c r="F132" s="442" t="s">
        <v>1231</v>
      </c>
      <c r="G132" s="441" t="s">
        <v>846</v>
      </c>
      <c r="H132" s="441" t="s">
        <v>847</v>
      </c>
      <c r="I132" s="443">
        <v>19</v>
      </c>
      <c r="J132" s="443">
        <v>50</v>
      </c>
      <c r="K132" s="444">
        <v>950</v>
      </c>
    </row>
    <row r="133" spans="1:11" ht="14.4" customHeight="1" x14ac:dyDescent="0.3">
      <c r="A133" s="439" t="s">
        <v>407</v>
      </c>
      <c r="B133" s="440" t="s">
        <v>577</v>
      </c>
      <c r="C133" s="441" t="s">
        <v>412</v>
      </c>
      <c r="D133" s="442" t="s">
        <v>578</v>
      </c>
      <c r="E133" s="441" t="s">
        <v>1230</v>
      </c>
      <c r="F133" s="442" t="s">
        <v>1231</v>
      </c>
      <c r="G133" s="441" t="s">
        <v>848</v>
      </c>
      <c r="H133" s="441" t="s">
        <v>849</v>
      </c>
      <c r="I133" s="443">
        <v>49.3</v>
      </c>
      <c r="J133" s="443">
        <v>40</v>
      </c>
      <c r="K133" s="444">
        <v>1972</v>
      </c>
    </row>
    <row r="134" spans="1:11" ht="14.4" customHeight="1" x14ac:dyDescent="0.3">
      <c r="A134" s="439" t="s">
        <v>407</v>
      </c>
      <c r="B134" s="440" t="s">
        <v>577</v>
      </c>
      <c r="C134" s="441" t="s">
        <v>412</v>
      </c>
      <c r="D134" s="442" t="s">
        <v>578</v>
      </c>
      <c r="E134" s="441" t="s">
        <v>1230</v>
      </c>
      <c r="F134" s="442" t="s">
        <v>1231</v>
      </c>
      <c r="G134" s="441" t="s">
        <v>850</v>
      </c>
      <c r="H134" s="441" t="s">
        <v>851</v>
      </c>
      <c r="I134" s="443">
        <v>598.95000000000005</v>
      </c>
      <c r="J134" s="443">
        <v>8</v>
      </c>
      <c r="K134" s="444">
        <v>4791.6000000000004</v>
      </c>
    </row>
    <row r="135" spans="1:11" ht="14.4" customHeight="1" x14ac:dyDescent="0.3">
      <c r="A135" s="439" t="s">
        <v>407</v>
      </c>
      <c r="B135" s="440" t="s">
        <v>577</v>
      </c>
      <c r="C135" s="441" t="s">
        <v>412</v>
      </c>
      <c r="D135" s="442" t="s">
        <v>578</v>
      </c>
      <c r="E135" s="441" t="s">
        <v>1230</v>
      </c>
      <c r="F135" s="442" t="s">
        <v>1231</v>
      </c>
      <c r="G135" s="441" t="s">
        <v>852</v>
      </c>
      <c r="H135" s="441" t="s">
        <v>853</v>
      </c>
      <c r="I135" s="443">
        <v>110.5</v>
      </c>
      <c r="J135" s="443">
        <v>6</v>
      </c>
      <c r="K135" s="444">
        <v>663</v>
      </c>
    </row>
    <row r="136" spans="1:11" ht="14.4" customHeight="1" x14ac:dyDescent="0.3">
      <c r="A136" s="439" t="s">
        <v>407</v>
      </c>
      <c r="B136" s="440" t="s">
        <v>577</v>
      </c>
      <c r="C136" s="441" t="s">
        <v>412</v>
      </c>
      <c r="D136" s="442" t="s">
        <v>578</v>
      </c>
      <c r="E136" s="441" t="s">
        <v>1230</v>
      </c>
      <c r="F136" s="442" t="s">
        <v>1231</v>
      </c>
      <c r="G136" s="441" t="s">
        <v>854</v>
      </c>
      <c r="H136" s="441" t="s">
        <v>855</v>
      </c>
      <c r="I136" s="443">
        <v>1730.36</v>
      </c>
      <c r="J136" s="443">
        <v>81</v>
      </c>
      <c r="K136" s="444">
        <v>6835.66</v>
      </c>
    </row>
    <row r="137" spans="1:11" ht="14.4" customHeight="1" x14ac:dyDescent="0.3">
      <c r="A137" s="439" t="s">
        <v>407</v>
      </c>
      <c r="B137" s="440" t="s">
        <v>577</v>
      </c>
      <c r="C137" s="441" t="s">
        <v>412</v>
      </c>
      <c r="D137" s="442" t="s">
        <v>578</v>
      </c>
      <c r="E137" s="441" t="s">
        <v>1230</v>
      </c>
      <c r="F137" s="442" t="s">
        <v>1231</v>
      </c>
      <c r="G137" s="441" t="s">
        <v>856</v>
      </c>
      <c r="H137" s="441" t="s">
        <v>857</v>
      </c>
      <c r="I137" s="443">
        <v>88.51</v>
      </c>
      <c r="J137" s="443">
        <v>10</v>
      </c>
      <c r="K137" s="444">
        <v>885.1</v>
      </c>
    </row>
    <row r="138" spans="1:11" ht="14.4" customHeight="1" x14ac:dyDescent="0.3">
      <c r="A138" s="439" t="s">
        <v>407</v>
      </c>
      <c r="B138" s="440" t="s">
        <v>577</v>
      </c>
      <c r="C138" s="441" t="s">
        <v>412</v>
      </c>
      <c r="D138" s="442" t="s">
        <v>578</v>
      </c>
      <c r="E138" s="441" t="s">
        <v>1230</v>
      </c>
      <c r="F138" s="442" t="s">
        <v>1231</v>
      </c>
      <c r="G138" s="441" t="s">
        <v>858</v>
      </c>
      <c r="H138" s="441" t="s">
        <v>859</v>
      </c>
      <c r="I138" s="443">
        <v>606.75</v>
      </c>
      <c r="J138" s="443">
        <v>2</v>
      </c>
      <c r="K138" s="444">
        <v>1213.51</v>
      </c>
    </row>
    <row r="139" spans="1:11" ht="14.4" customHeight="1" x14ac:dyDescent="0.3">
      <c r="A139" s="439" t="s">
        <v>407</v>
      </c>
      <c r="B139" s="440" t="s">
        <v>577</v>
      </c>
      <c r="C139" s="441" t="s">
        <v>412</v>
      </c>
      <c r="D139" s="442" t="s">
        <v>578</v>
      </c>
      <c r="E139" s="441" t="s">
        <v>1230</v>
      </c>
      <c r="F139" s="442" t="s">
        <v>1231</v>
      </c>
      <c r="G139" s="441" t="s">
        <v>860</v>
      </c>
      <c r="H139" s="441" t="s">
        <v>861</v>
      </c>
      <c r="I139" s="443">
        <v>128.25</v>
      </c>
      <c r="J139" s="443">
        <v>20</v>
      </c>
      <c r="K139" s="444">
        <v>2565</v>
      </c>
    </row>
    <row r="140" spans="1:11" ht="14.4" customHeight="1" x14ac:dyDescent="0.3">
      <c r="A140" s="439" t="s">
        <v>407</v>
      </c>
      <c r="B140" s="440" t="s">
        <v>577</v>
      </c>
      <c r="C140" s="441" t="s">
        <v>412</v>
      </c>
      <c r="D140" s="442" t="s">
        <v>578</v>
      </c>
      <c r="E140" s="441" t="s">
        <v>1230</v>
      </c>
      <c r="F140" s="442" t="s">
        <v>1231</v>
      </c>
      <c r="G140" s="441" t="s">
        <v>862</v>
      </c>
      <c r="H140" s="441" t="s">
        <v>863</v>
      </c>
      <c r="I140" s="443">
        <v>130</v>
      </c>
      <c r="J140" s="443">
        <v>50</v>
      </c>
      <c r="K140" s="444">
        <v>6482.38</v>
      </c>
    </row>
    <row r="141" spans="1:11" ht="14.4" customHeight="1" x14ac:dyDescent="0.3">
      <c r="A141" s="439" t="s">
        <v>407</v>
      </c>
      <c r="B141" s="440" t="s">
        <v>577</v>
      </c>
      <c r="C141" s="441" t="s">
        <v>412</v>
      </c>
      <c r="D141" s="442" t="s">
        <v>578</v>
      </c>
      <c r="E141" s="441" t="s">
        <v>1230</v>
      </c>
      <c r="F141" s="442" t="s">
        <v>1231</v>
      </c>
      <c r="G141" s="441" t="s">
        <v>864</v>
      </c>
      <c r="H141" s="441" t="s">
        <v>865</v>
      </c>
      <c r="I141" s="443">
        <v>1132.8</v>
      </c>
      <c r="J141" s="443">
        <v>1</v>
      </c>
      <c r="K141" s="444">
        <v>1132.8</v>
      </c>
    </row>
    <row r="142" spans="1:11" ht="14.4" customHeight="1" x14ac:dyDescent="0.3">
      <c r="A142" s="439" t="s">
        <v>407</v>
      </c>
      <c r="B142" s="440" t="s">
        <v>577</v>
      </c>
      <c r="C142" s="441" t="s">
        <v>412</v>
      </c>
      <c r="D142" s="442" t="s">
        <v>578</v>
      </c>
      <c r="E142" s="441" t="s">
        <v>1230</v>
      </c>
      <c r="F142" s="442" t="s">
        <v>1231</v>
      </c>
      <c r="G142" s="441" t="s">
        <v>866</v>
      </c>
      <c r="H142" s="441" t="s">
        <v>867</v>
      </c>
      <c r="I142" s="443">
        <v>5.38</v>
      </c>
      <c r="J142" s="443">
        <v>60</v>
      </c>
      <c r="K142" s="444">
        <v>323</v>
      </c>
    </row>
    <row r="143" spans="1:11" ht="14.4" customHeight="1" x14ac:dyDescent="0.3">
      <c r="A143" s="439" t="s">
        <v>407</v>
      </c>
      <c r="B143" s="440" t="s">
        <v>577</v>
      </c>
      <c r="C143" s="441" t="s">
        <v>412</v>
      </c>
      <c r="D143" s="442" t="s">
        <v>578</v>
      </c>
      <c r="E143" s="441" t="s">
        <v>1230</v>
      </c>
      <c r="F143" s="442" t="s">
        <v>1231</v>
      </c>
      <c r="G143" s="441" t="s">
        <v>868</v>
      </c>
      <c r="H143" s="441" t="s">
        <v>869</v>
      </c>
      <c r="I143" s="443">
        <v>402.93</v>
      </c>
      <c r="J143" s="443">
        <v>1</v>
      </c>
      <c r="K143" s="444">
        <v>402.93</v>
      </c>
    </row>
    <row r="144" spans="1:11" ht="14.4" customHeight="1" x14ac:dyDescent="0.3">
      <c r="A144" s="439" t="s">
        <v>407</v>
      </c>
      <c r="B144" s="440" t="s">
        <v>577</v>
      </c>
      <c r="C144" s="441" t="s">
        <v>412</v>
      </c>
      <c r="D144" s="442" t="s">
        <v>578</v>
      </c>
      <c r="E144" s="441" t="s">
        <v>1230</v>
      </c>
      <c r="F144" s="442" t="s">
        <v>1231</v>
      </c>
      <c r="G144" s="441" t="s">
        <v>870</v>
      </c>
      <c r="H144" s="441" t="s">
        <v>871</v>
      </c>
      <c r="I144" s="443">
        <v>2843.5</v>
      </c>
      <c r="J144" s="443">
        <v>1</v>
      </c>
      <c r="K144" s="444">
        <v>2843.5</v>
      </c>
    </row>
    <row r="145" spans="1:11" ht="14.4" customHeight="1" x14ac:dyDescent="0.3">
      <c r="A145" s="439" t="s">
        <v>407</v>
      </c>
      <c r="B145" s="440" t="s">
        <v>577</v>
      </c>
      <c r="C145" s="441" t="s">
        <v>412</v>
      </c>
      <c r="D145" s="442" t="s">
        <v>578</v>
      </c>
      <c r="E145" s="441" t="s">
        <v>1230</v>
      </c>
      <c r="F145" s="442" t="s">
        <v>1231</v>
      </c>
      <c r="G145" s="441" t="s">
        <v>872</v>
      </c>
      <c r="H145" s="441" t="s">
        <v>873</v>
      </c>
      <c r="I145" s="443">
        <v>185.35</v>
      </c>
      <c r="J145" s="443">
        <v>2</v>
      </c>
      <c r="K145" s="444">
        <v>370.7</v>
      </c>
    </row>
    <row r="146" spans="1:11" ht="14.4" customHeight="1" x14ac:dyDescent="0.3">
      <c r="A146" s="439" t="s">
        <v>407</v>
      </c>
      <c r="B146" s="440" t="s">
        <v>577</v>
      </c>
      <c r="C146" s="441" t="s">
        <v>412</v>
      </c>
      <c r="D146" s="442" t="s">
        <v>578</v>
      </c>
      <c r="E146" s="441" t="s">
        <v>1230</v>
      </c>
      <c r="F146" s="442" t="s">
        <v>1231</v>
      </c>
      <c r="G146" s="441" t="s">
        <v>874</v>
      </c>
      <c r="H146" s="441" t="s">
        <v>875</v>
      </c>
      <c r="I146" s="443">
        <v>593.42857142857144</v>
      </c>
      <c r="J146" s="443">
        <v>19</v>
      </c>
      <c r="K146" s="444">
        <v>11252.98</v>
      </c>
    </row>
    <row r="147" spans="1:11" ht="14.4" customHeight="1" x14ac:dyDescent="0.3">
      <c r="A147" s="439" t="s">
        <v>407</v>
      </c>
      <c r="B147" s="440" t="s">
        <v>577</v>
      </c>
      <c r="C147" s="441" t="s">
        <v>412</v>
      </c>
      <c r="D147" s="442" t="s">
        <v>578</v>
      </c>
      <c r="E147" s="441" t="s">
        <v>1230</v>
      </c>
      <c r="F147" s="442" t="s">
        <v>1231</v>
      </c>
      <c r="G147" s="441" t="s">
        <v>876</v>
      </c>
      <c r="H147" s="441" t="s">
        <v>877</v>
      </c>
      <c r="I147" s="443">
        <v>191.18</v>
      </c>
      <c r="J147" s="443">
        <v>9</v>
      </c>
      <c r="K147" s="444">
        <v>1720.62</v>
      </c>
    </row>
    <row r="148" spans="1:11" ht="14.4" customHeight="1" x14ac:dyDescent="0.3">
      <c r="A148" s="439" t="s">
        <v>407</v>
      </c>
      <c r="B148" s="440" t="s">
        <v>577</v>
      </c>
      <c r="C148" s="441" t="s">
        <v>412</v>
      </c>
      <c r="D148" s="442" t="s">
        <v>578</v>
      </c>
      <c r="E148" s="441" t="s">
        <v>1230</v>
      </c>
      <c r="F148" s="442" t="s">
        <v>1231</v>
      </c>
      <c r="G148" s="441" t="s">
        <v>878</v>
      </c>
      <c r="H148" s="441" t="s">
        <v>879</v>
      </c>
      <c r="I148" s="443">
        <v>1427.8</v>
      </c>
      <c r="J148" s="443">
        <v>3</v>
      </c>
      <c r="K148" s="444">
        <v>4283.3999999999996</v>
      </c>
    </row>
    <row r="149" spans="1:11" ht="14.4" customHeight="1" x14ac:dyDescent="0.3">
      <c r="A149" s="439" t="s">
        <v>407</v>
      </c>
      <c r="B149" s="440" t="s">
        <v>577</v>
      </c>
      <c r="C149" s="441" t="s">
        <v>412</v>
      </c>
      <c r="D149" s="442" t="s">
        <v>578</v>
      </c>
      <c r="E149" s="441" t="s">
        <v>1230</v>
      </c>
      <c r="F149" s="442" t="s">
        <v>1231</v>
      </c>
      <c r="G149" s="441" t="s">
        <v>880</v>
      </c>
      <c r="H149" s="441" t="s">
        <v>881</v>
      </c>
      <c r="I149" s="443">
        <v>4207.8500000000004</v>
      </c>
      <c r="J149" s="443">
        <v>2</v>
      </c>
      <c r="K149" s="444">
        <v>8415.7000000000007</v>
      </c>
    </row>
    <row r="150" spans="1:11" ht="14.4" customHeight="1" x14ac:dyDescent="0.3">
      <c r="A150" s="439" t="s">
        <v>407</v>
      </c>
      <c r="B150" s="440" t="s">
        <v>577</v>
      </c>
      <c r="C150" s="441" t="s">
        <v>412</v>
      </c>
      <c r="D150" s="442" t="s">
        <v>578</v>
      </c>
      <c r="E150" s="441" t="s">
        <v>1230</v>
      </c>
      <c r="F150" s="442" t="s">
        <v>1231</v>
      </c>
      <c r="G150" s="441" t="s">
        <v>882</v>
      </c>
      <c r="H150" s="441" t="s">
        <v>883</v>
      </c>
      <c r="I150" s="443">
        <v>42.35</v>
      </c>
      <c r="J150" s="443">
        <v>60</v>
      </c>
      <c r="K150" s="444">
        <v>2541</v>
      </c>
    </row>
    <row r="151" spans="1:11" ht="14.4" customHeight="1" x14ac:dyDescent="0.3">
      <c r="A151" s="439" t="s">
        <v>407</v>
      </c>
      <c r="B151" s="440" t="s">
        <v>577</v>
      </c>
      <c r="C151" s="441" t="s">
        <v>412</v>
      </c>
      <c r="D151" s="442" t="s">
        <v>578</v>
      </c>
      <c r="E151" s="441" t="s">
        <v>1230</v>
      </c>
      <c r="F151" s="442" t="s">
        <v>1231</v>
      </c>
      <c r="G151" s="441" t="s">
        <v>884</v>
      </c>
      <c r="H151" s="441" t="s">
        <v>885</v>
      </c>
      <c r="I151" s="443">
        <v>523.92999999999995</v>
      </c>
      <c r="J151" s="443">
        <v>1</v>
      </c>
      <c r="K151" s="444">
        <v>523.92999999999995</v>
      </c>
    </row>
    <row r="152" spans="1:11" ht="14.4" customHeight="1" x14ac:dyDescent="0.3">
      <c r="A152" s="439" t="s">
        <v>407</v>
      </c>
      <c r="B152" s="440" t="s">
        <v>577</v>
      </c>
      <c r="C152" s="441" t="s">
        <v>412</v>
      </c>
      <c r="D152" s="442" t="s">
        <v>578</v>
      </c>
      <c r="E152" s="441" t="s">
        <v>1230</v>
      </c>
      <c r="F152" s="442" t="s">
        <v>1231</v>
      </c>
      <c r="G152" s="441" t="s">
        <v>886</v>
      </c>
      <c r="H152" s="441" t="s">
        <v>887</v>
      </c>
      <c r="I152" s="443">
        <v>745.36</v>
      </c>
      <c r="J152" s="443">
        <v>1</v>
      </c>
      <c r="K152" s="444">
        <v>745.36</v>
      </c>
    </row>
    <row r="153" spans="1:11" ht="14.4" customHeight="1" x14ac:dyDescent="0.3">
      <c r="A153" s="439" t="s">
        <v>407</v>
      </c>
      <c r="B153" s="440" t="s">
        <v>577</v>
      </c>
      <c r="C153" s="441" t="s">
        <v>412</v>
      </c>
      <c r="D153" s="442" t="s">
        <v>578</v>
      </c>
      <c r="E153" s="441" t="s">
        <v>1230</v>
      </c>
      <c r="F153" s="442" t="s">
        <v>1231</v>
      </c>
      <c r="G153" s="441" t="s">
        <v>888</v>
      </c>
      <c r="H153" s="441" t="s">
        <v>889</v>
      </c>
      <c r="I153" s="443">
        <v>79.86</v>
      </c>
      <c r="J153" s="443">
        <v>5</v>
      </c>
      <c r="K153" s="444">
        <v>399.3</v>
      </c>
    </row>
    <row r="154" spans="1:11" ht="14.4" customHeight="1" x14ac:dyDescent="0.3">
      <c r="A154" s="439" t="s">
        <v>407</v>
      </c>
      <c r="B154" s="440" t="s">
        <v>577</v>
      </c>
      <c r="C154" s="441" t="s">
        <v>412</v>
      </c>
      <c r="D154" s="442" t="s">
        <v>578</v>
      </c>
      <c r="E154" s="441" t="s">
        <v>1230</v>
      </c>
      <c r="F154" s="442" t="s">
        <v>1231</v>
      </c>
      <c r="G154" s="441" t="s">
        <v>890</v>
      </c>
      <c r="H154" s="441" t="s">
        <v>891</v>
      </c>
      <c r="I154" s="443">
        <v>3811.5</v>
      </c>
      <c r="J154" s="443">
        <v>1</v>
      </c>
      <c r="K154" s="444">
        <v>3811.5</v>
      </c>
    </row>
    <row r="155" spans="1:11" ht="14.4" customHeight="1" x14ac:dyDescent="0.3">
      <c r="A155" s="439" t="s">
        <v>407</v>
      </c>
      <c r="B155" s="440" t="s">
        <v>577</v>
      </c>
      <c r="C155" s="441" t="s">
        <v>412</v>
      </c>
      <c r="D155" s="442" t="s">
        <v>578</v>
      </c>
      <c r="E155" s="441" t="s">
        <v>1230</v>
      </c>
      <c r="F155" s="442" t="s">
        <v>1231</v>
      </c>
      <c r="G155" s="441" t="s">
        <v>892</v>
      </c>
      <c r="H155" s="441" t="s">
        <v>893</v>
      </c>
      <c r="I155" s="443">
        <v>141.55000000000001</v>
      </c>
      <c r="J155" s="443">
        <v>20</v>
      </c>
      <c r="K155" s="444">
        <v>2831.08</v>
      </c>
    </row>
    <row r="156" spans="1:11" ht="14.4" customHeight="1" x14ac:dyDescent="0.3">
      <c r="A156" s="439" t="s">
        <v>407</v>
      </c>
      <c r="B156" s="440" t="s">
        <v>577</v>
      </c>
      <c r="C156" s="441" t="s">
        <v>412</v>
      </c>
      <c r="D156" s="442" t="s">
        <v>578</v>
      </c>
      <c r="E156" s="441" t="s">
        <v>1230</v>
      </c>
      <c r="F156" s="442" t="s">
        <v>1231</v>
      </c>
      <c r="G156" s="441" t="s">
        <v>894</v>
      </c>
      <c r="H156" s="441" t="s">
        <v>895</v>
      </c>
      <c r="I156" s="443">
        <v>859.1</v>
      </c>
      <c r="J156" s="443">
        <v>1</v>
      </c>
      <c r="K156" s="444">
        <v>859.1</v>
      </c>
    </row>
    <row r="157" spans="1:11" ht="14.4" customHeight="1" x14ac:dyDescent="0.3">
      <c r="A157" s="439" t="s">
        <v>407</v>
      </c>
      <c r="B157" s="440" t="s">
        <v>577</v>
      </c>
      <c r="C157" s="441" t="s">
        <v>412</v>
      </c>
      <c r="D157" s="442" t="s">
        <v>578</v>
      </c>
      <c r="E157" s="441" t="s">
        <v>1230</v>
      </c>
      <c r="F157" s="442" t="s">
        <v>1231</v>
      </c>
      <c r="G157" s="441" t="s">
        <v>896</v>
      </c>
      <c r="H157" s="441" t="s">
        <v>897</v>
      </c>
      <c r="I157" s="443">
        <v>229.9</v>
      </c>
      <c r="J157" s="443">
        <v>6</v>
      </c>
      <c r="K157" s="444">
        <v>1379.4</v>
      </c>
    </row>
    <row r="158" spans="1:11" ht="14.4" customHeight="1" x14ac:dyDescent="0.3">
      <c r="A158" s="439" t="s">
        <v>407</v>
      </c>
      <c r="B158" s="440" t="s">
        <v>577</v>
      </c>
      <c r="C158" s="441" t="s">
        <v>412</v>
      </c>
      <c r="D158" s="442" t="s">
        <v>578</v>
      </c>
      <c r="E158" s="441" t="s">
        <v>1230</v>
      </c>
      <c r="F158" s="442" t="s">
        <v>1231</v>
      </c>
      <c r="G158" s="441" t="s">
        <v>898</v>
      </c>
      <c r="H158" s="441" t="s">
        <v>899</v>
      </c>
      <c r="I158" s="443">
        <v>39.93</v>
      </c>
      <c r="J158" s="443">
        <v>18</v>
      </c>
      <c r="K158" s="444">
        <v>718.74</v>
      </c>
    </row>
    <row r="159" spans="1:11" ht="14.4" customHeight="1" x14ac:dyDescent="0.3">
      <c r="A159" s="439" t="s">
        <v>407</v>
      </c>
      <c r="B159" s="440" t="s">
        <v>577</v>
      </c>
      <c r="C159" s="441" t="s">
        <v>412</v>
      </c>
      <c r="D159" s="442" t="s">
        <v>578</v>
      </c>
      <c r="E159" s="441" t="s">
        <v>1230</v>
      </c>
      <c r="F159" s="442" t="s">
        <v>1231</v>
      </c>
      <c r="G159" s="441" t="s">
        <v>900</v>
      </c>
      <c r="H159" s="441" t="s">
        <v>901</v>
      </c>
      <c r="I159" s="443">
        <v>45.98</v>
      </c>
      <c r="J159" s="443">
        <v>10</v>
      </c>
      <c r="K159" s="444">
        <v>459.81</v>
      </c>
    </row>
    <row r="160" spans="1:11" ht="14.4" customHeight="1" x14ac:dyDescent="0.3">
      <c r="A160" s="439" t="s">
        <v>407</v>
      </c>
      <c r="B160" s="440" t="s">
        <v>577</v>
      </c>
      <c r="C160" s="441" t="s">
        <v>412</v>
      </c>
      <c r="D160" s="442" t="s">
        <v>578</v>
      </c>
      <c r="E160" s="441" t="s">
        <v>1230</v>
      </c>
      <c r="F160" s="442" t="s">
        <v>1231</v>
      </c>
      <c r="G160" s="441" t="s">
        <v>902</v>
      </c>
      <c r="H160" s="441" t="s">
        <v>903</v>
      </c>
      <c r="I160" s="443">
        <v>2789.05</v>
      </c>
      <c r="J160" s="443">
        <v>1</v>
      </c>
      <c r="K160" s="444">
        <v>2789.05</v>
      </c>
    </row>
    <row r="161" spans="1:11" ht="14.4" customHeight="1" x14ac:dyDescent="0.3">
      <c r="A161" s="439" t="s">
        <v>407</v>
      </c>
      <c r="B161" s="440" t="s">
        <v>577</v>
      </c>
      <c r="C161" s="441" t="s">
        <v>412</v>
      </c>
      <c r="D161" s="442" t="s">
        <v>578</v>
      </c>
      <c r="E161" s="441" t="s">
        <v>1230</v>
      </c>
      <c r="F161" s="442" t="s">
        <v>1231</v>
      </c>
      <c r="G161" s="441" t="s">
        <v>904</v>
      </c>
      <c r="H161" s="441" t="s">
        <v>905</v>
      </c>
      <c r="I161" s="443">
        <v>323.06</v>
      </c>
      <c r="J161" s="443">
        <v>3</v>
      </c>
      <c r="K161" s="444">
        <v>969.18000000000006</v>
      </c>
    </row>
    <row r="162" spans="1:11" ht="14.4" customHeight="1" x14ac:dyDescent="0.3">
      <c r="A162" s="439" t="s">
        <v>407</v>
      </c>
      <c r="B162" s="440" t="s">
        <v>577</v>
      </c>
      <c r="C162" s="441" t="s">
        <v>412</v>
      </c>
      <c r="D162" s="442" t="s">
        <v>578</v>
      </c>
      <c r="E162" s="441" t="s">
        <v>1230</v>
      </c>
      <c r="F162" s="442" t="s">
        <v>1231</v>
      </c>
      <c r="G162" s="441" t="s">
        <v>906</v>
      </c>
      <c r="H162" s="441" t="s">
        <v>907</v>
      </c>
      <c r="I162" s="443">
        <v>55.1</v>
      </c>
      <c r="J162" s="443">
        <v>40</v>
      </c>
      <c r="K162" s="444">
        <v>2204</v>
      </c>
    </row>
    <row r="163" spans="1:11" ht="14.4" customHeight="1" x14ac:dyDescent="0.3">
      <c r="A163" s="439" t="s">
        <v>407</v>
      </c>
      <c r="B163" s="440" t="s">
        <v>577</v>
      </c>
      <c r="C163" s="441" t="s">
        <v>412</v>
      </c>
      <c r="D163" s="442" t="s">
        <v>578</v>
      </c>
      <c r="E163" s="441" t="s">
        <v>1230</v>
      </c>
      <c r="F163" s="442" t="s">
        <v>1231</v>
      </c>
      <c r="G163" s="441" t="s">
        <v>908</v>
      </c>
      <c r="H163" s="441" t="s">
        <v>909</v>
      </c>
      <c r="I163" s="443">
        <v>19</v>
      </c>
      <c r="J163" s="443">
        <v>20</v>
      </c>
      <c r="K163" s="444">
        <v>380</v>
      </c>
    </row>
    <row r="164" spans="1:11" ht="14.4" customHeight="1" x14ac:dyDescent="0.3">
      <c r="A164" s="439" t="s">
        <v>407</v>
      </c>
      <c r="B164" s="440" t="s">
        <v>577</v>
      </c>
      <c r="C164" s="441" t="s">
        <v>412</v>
      </c>
      <c r="D164" s="442" t="s">
        <v>578</v>
      </c>
      <c r="E164" s="441" t="s">
        <v>1230</v>
      </c>
      <c r="F164" s="442" t="s">
        <v>1231</v>
      </c>
      <c r="G164" s="441" t="s">
        <v>910</v>
      </c>
      <c r="H164" s="441" t="s">
        <v>911</v>
      </c>
      <c r="I164" s="443">
        <v>19</v>
      </c>
      <c r="J164" s="443">
        <v>30</v>
      </c>
      <c r="K164" s="444">
        <v>570</v>
      </c>
    </row>
    <row r="165" spans="1:11" ht="14.4" customHeight="1" x14ac:dyDescent="0.3">
      <c r="A165" s="439" t="s">
        <v>407</v>
      </c>
      <c r="B165" s="440" t="s">
        <v>577</v>
      </c>
      <c r="C165" s="441" t="s">
        <v>412</v>
      </c>
      <c r="D165" s="442" t="s">
        <v>578</v>
      </c>
      <c r="E165" s="441" t="s">
        <v>1230</v>
      </c>
      <c r="F165" s="442" t="s">
        <v>1231</v>
      </c>
      <c r="G165" s="441" t="s">
        <v>912</v>
      </c>
      <c r="H165" s="441" t="s">
        <v>913</v>
      </c>
      <c r="I165" s="443">
        <v>18.866666666666667</v>
      </c>
      <c r="J165" s="443">
        <v>80</v>
      </c>
      <c r="K165" s="444">
        <v>1512</v>
      </c>
    </row>
    <row r="166" spans="1:11" ht="14.4" customHeight="1" x14ac:dyDescent="0.3">
      <c r="A166" s="439" t="s">
        <v>407</v>
      </c>
      <c r="B166" s="440" t="s">
        <v>577</v>
      </c>
      <c r="C166" s="441" t="s">
        <v>412</v>
      </c>
      <c r="D166" s="442" t="s">
        <v>578</v>
      </c>
      <c r="E166" s="441" t="s">
        <v>1230</v>
      </c>
      <c r="F166" s="442" t="s">
        <v>1231</v>
      </c>
      <c r="G166" s="441" t="s">
        <v>914</v>
      </c>
      <c r="H166" s="441" t="s">
        <v>915</v>
      </c>
      <c r="I166" s="443">
        <v>19</v>
      </c>
      <c r="J166" s="443">
        <v>40</v>
      </c>
      <c r="K166" s="444">
        <v>760</v>
      </c>
    </row>
    <row r="167" spans="1:11" ht="14.4" customHeight="1" x14ac:dyDescent="0.3">
      <c r="A167" s="439" t="s">
        <v>407</v>
      </c>
      <c r="B167" s="440" t="s">
        <v>577</v>
      </c>
      <c r="C167" s="441" t="s">
        <v>412</v>
      </c>
      <c r="D167" s="442" t="s">
        <v>578</v>
      </c>
      <c r="E167" s="441" t="s">
        <v>1230</v>
      </c>
      <c r="F167" s="442" t="s">
        <v>1231</v>
      </c>
      <c r="G167" s="441" t="s">
        <v>916</v>
      </c>
      <c r="H167" s="441" t="s">
        <v>917</v>
      </c>
      <c r="I167" s="443">
        <v>3910</v>
      </c>
      <c r="J167" s="443">
        <v>1</v>
      </c>
      <c r="K167" s="444">
        <v>3910</v>
      </c>
    </row>
    <row r="168" spans="1:11" ht="14.4" customHeight="1" x14ac:dyDescent="0.3">
      <c r="A168" s="439" t="s">
        <v>407</v>
      </c>
      <c r="B168" s="440" t="s">
        <v>577</v>
      </c>
      <c r="C168" s="441" t="s">
        <v>412</v>
      </c>
      <c r="D168" s="442" t="s">
        <v>578</v>
      </c>
      <c r="E168" s="441" t="s">
        <v>1230</v>
      </c>
      <c r="F168" s="442" t="s">
        <v>1231</v>
      </c>
      <c r="G168" s="441" t="s">
        <v>918</v>
      </c>
      <c r="H168" s="441" t="s">
        <v>919</v>
      </c>
      <c r="I168" s="443">
        <v>2078.3000000000002</v>
      </c>
      <c r="J168" s="443">
        <v>1</v>
      </c>
      <c r="K168" s="444">
        <v>2078.3000000000002</v>
      </c>
    </row>
    <row r="169" spans="1:11" ht="14.4" customHeight="1" x14ac:dyDescent="0.3">
      <c r="A169" s="439" t="s">
        <v>407</v>
      </c>
      <c r="B169" s="440" t="s">
        <v>577</v>
      </c>
      <c r="C169" s="441" t="s">
        <v>412</v>
      </c>
      <c r="D169" s="442" t="s">
        <v>578</v>
      </c>
      <c r="E169" s="441" t="s">
        <v>1230</v>
      </c>
      <c r="F169" s="442" t="s">
        <v>1231</v>
      </c>
      <c r="G169" s="441" t="s">
        <v>920</v>
      </c>
      <c r="H169" s="441" t="s">
        <v>921</v>
      </c>
      <c r="I169" s="443">
        <v>647.35</v>
      </c>
      <c r="J169" s="443">
        <v>8</v>
      </c>
      <c r="K169" s="444">
        <v>5178.8</v>
      </c>
    </row>
    <row r="170" spans="1:11" ht="14.4" customHeight="1" x14ac:dyDescent="0.3">
      <c r="A170" s="439" t="s">
        <v>407</v>
      </c>
      <c r="B170" s="440" t="s">
        <v>577</v>
      </c>
      <c r="C170" s="441" t="s">
        <v>412</v>
      </c>
      <c r="D170" s="442" t="s">
        <v>578</v>
      </c>
      <c r="E170" s="441" t="s">
        <v>1230</v>
      </c>
      <c r="F170" s="442" t="s">
        <v>1231</v>
      </c>
      <c r="G170" s="441" t="s">
        <v>922</v>
      </c>
      <c r="H170" s="441" t="s">
        <v>923</v>
      </c>
      <c r="I170" s="443">
        <v>843.44</v>
      </c>
      <c r="J170" s="443">
        <v>1</v>
      </c>
      <c r="K170" s="444">
        <v>843.44</v>
      </c>
    </row>
    <row r="171" spans="1:11" ht="14.4" customHeight="1" x14ac:dyDescent="0.3">
      <c r="A171" s="439" t="s">
        <v>407</v>
      </c>
      <c r="B171" s="440" t="s">
        <v>577</v>
      </c>
      <c r="C171" s="441" t="s">
        <v>412</v>
      </c>
      <c r="D171" s="442" t="s">
        <v>578</v>
      </c>
      <c r="E171" s="441" t="s">
        <v>1230</v>
      </c>
      <c r="F171" s="442" t="s">
        <v>1231</v>
      </c>
      <c r="G171" s="441" t="s">
        <v>924</v>
      </c>
      <c r="H171" s="441" t="s">
        <v>925</v>
      </c>
      <c r="I171" s="443">
        <v>1311.48</v>
      </c>
      <c r="J171" s="443">
        <v>1</v>
      </c>
      <c r="K171" s="444">
        <v>1311.48</v>
      </c>
    </row>
    <row r="172" spans="1:11" ht="14.4" customHeight="1" x14ac:dyDescent="0.3">
      <c r="A172" s="439" t="s">
        <v>407</v>
      </c>
      <c r="B172" s="440" t="s">
        <v>577</v>
      </c>
      <c r="C172" s="441" t="s">
        <v>412</v>
      </c>
      <c r="D172" s="442" t="s">
        <v>578</v>
      </c>
      <c r="E172" s="441" t="s">
        <v>1230</v>
      </c>
      <c r="F172" s="442" t="s">
        <v>1231</v>
      </c>
      <c r="G172" s="441" t="s">
        <v>926</v>
      </c>
      <c r="H172" s="441" t="s">
        <v>927</v>
      </c>
      <c r="I172" s="443">
        <v>711.03</v>
      </c>
      <c r="J172" s="443">
        <v>2</v>
      </c>
      <c r="K172" s="444">
        <v>1422.06</v>
      </c>
    </row>
    <row r="173" spans="1:11" ht="14.4" customHeight="1" x14ac:dyDescent="0.3">
      <c r="A173" s="439" t="s">
        <v>407</v>
      </c>
      <c r="B173" s="440" t="s">
        <v>577</v>
      </c>
      <c r="C173" s="441" t="s">
        <v>412</v>
      </c>
      <c r="D173" s="442" t="s">
        <v>578</v>
      </c>
      <c r="E173" s="441" t="s">
        <v>1230</v>
      </c>
      <c r="F173" s="442" t="s">
        <v>1231</v>
      </c>
      <c r="G173" s="441" t="s">
        <v>928</v>
      </c>
      <c r="H173" s="441" t="s">
        <v>929</v>
      </c>
      <c r="I173" s="443">
        <v>764.47</v>
      </c>
      <c r="J173" s="443">
        <v>1</v>
      </c>
      <c r="K173" s="444">
        <v>764.47</v>
      </c>
    </row>
    <row r="174" spans="1:11" ht="14.4" customHeight="1" x14ac:dyDescent="0.3">
      <c r="A174" s="439" t="s">
        <v>407</v>
      </c>
      <c r="B174" s="440" t="s">
        <v>577</v>
      </c>
      <c r="C174" s="441" t="s">
        <v>412</v>
      </c>
      <c r="D174" s="442" t="s">
        <v>578</v>
      </c>
      <c r="E174" s="441" t="s">
        <v>1230</v>
      </c>
      <c r="F174" s="442" t="s">
        <v>1231</v>
      </c>
      <c r="G174" s="441" t="s">
        <v>930</v>
      </c>
      <c r="H174" s="441" t="s">
        <v>931</v>
      </c>
      <c r="I174" s="443">
        <v>19</v>
      </c>
      <c r="J174" s="443">
        <v>20</v>
      </c>
      <c r="K174" s="444">
        <v>380</v>
      </c>
    </row>
    <row r="175" spans="1:11" ht="14.4" customHeight="1" x14ac:dyDescent="0.3">
      <c r="A175" s="439" t="s">
        <v>407</v>
      </c>
      <c r="B175" s="440" t="s">
        <v>577</v>
      </c>
      <c r="C175" s="441" t="s">
        <v>412</v>
      </c>
      <c r="D175" s="442" t="s">
        <v>578</v>
      </c>
      <c r="E175" s="441" t="s">
        <v>1230</v>
      </c>
      <c r="F175" s="442" t="s">
        <v>1231</v>
      </c>
      <c r="G175" s="441" t="s">
        <v>932</v>
      </c>
      <c r="H175" s="441" t="s">
        <v>933</v>
      </c>
      <c r="I175" s="443">
        <v>79.5</v>
      </c>
      <c r="J175" s="443">
        <v>30</v>
      </c>
      <c r="K175" s="444">
        <v>2385</v>
      </c>
    </row>
    <row r="176" spans="1:11" ht="14.4" customHeight="1" x14ac:dyDescent="0.3">
      <c r="A176" s="439" t="s">
        <v>407</v>
      </c>
      <c r="B176" s="440" t="s">
        <v>577</v>
      </c>
      <c r="C176" s="441" t="s">
        <v>412</v>
      </c>
      <c r="D176" s="442" t="s">
        <v>578</v>
      </c>
      <c r="E176" s="441" t="s">
        <v>1230</v>
      </c>
      <c r="F176" s="442" t="s">
        <v>1231</v>
      </c>
      <c r="G176" s="441" t="s">
        <v>934</v>
      </c>
      <c r="H176" s="441" t="s">
        <v>935</v>
      </c>
      <c r="I176" s="443">
        <v>1011.93</v>
      </c>
      <c r="J176" s="443">
        <v>2</v>
      </c>
      <c r="K176" s="444">
        <v>2023.86</v>
      </c>
    </row>
    <row r="177" spans="1:11" ht="14.4" customHeight="1" x14ac:dyDescent="0.3">
      <c r="A177" s="439" t="s">
        <v>407</v>
      </c>
      <c r="B177" s="440" t="s">
        <v>577</v>
      </c>
      <c r="C177" s="441" t="s">
        <v>412</v>
      </c>
      <c r="D177" s="442" t="s">
        <v>578</v>
      </c>
      <c r="E177" s="441" t="s">
        <v>1230</v>
      </c>
      <c r="F177" s="442" t="s">
        <v>1231</v>
      </c>
      <c r="G177" s="441" t="s">
        <v>936</v>
      </c>
      <c r="H177" s="441" t="s">
        <v>937</v>
      </c>
      <c r="I177" s="443">
        <v>3962.16</v>
      </c>
      <c r="J177" s="443">
        <v>1</v>
      </c>
      <c r="K177" s="444">
        <v>3962.16</v>
      </c>
    </row>
    <row r="178" spans="1:11" ht="14.4" customHeight="1" x14ac:dyDescent="0.3">
      <c r="A178" s="439" t="s">
        <v>407</v>
      </c>
      <c r="B178" s="440" t="s">
        <v>577</v>
      </c>
      <c r="C178" s="441" t="s">
        <v>412</v>
      </c>
      <c r="D178" s="442" t="s">
        <v>578</v>
      </c>
      <c r="E178" s="441" t="s">
        <v>1230</v>
      </c>
      <c r="F178" s="442" t="s">
        <v>1231</v>
      </c>
      <c r="G178" s="441" t="s">
        <v>938</v>
      </c>
      <c r="H178" s="441" t="s">
        <v>939</v>
      </c>
      <c r="I178" s="443">
        <v>2979</v>
      </c>
      <c r="J178" s="443">
        <v>2</v>
      </c>
      <c r="K178" s="444">
        <v>5958</v>
      </c>
    </row>
    <row r="179" spans="1:11" ht="14.4" customHeight="1" x14ac:dyDescent="0.3">
      <c r="A179" s="439" t="s">
        <v>407</v>
      </c>
      <c r="B179" s="440" t="s">
        <v>577</v>
      </c>
      <c r="C179" s="441" t="s">
        <v>412</v>
      </c>
      <c r="D179" s="442" t="s">
        <v>578</v>
      </c>
      <c r="E179" s="441" t="s">
        <v>1230</v>
      </c>
      <c r="F179" s="442" t="s">
        <v>1231</v>
      </c>
      <c r="G179" s="441" t="s">
        <v>940</v>
      </c>
      <c r="H179" s="441" t="s">
        <v>941</v>
      </c>
      <c r="I179" s="443">
        <v>281.93</v>
      </c>
      <c r="J179" s="443">
        <v>2</v>
      </c>
      <c r="K179" s="444">
        <v>563.86</v>
      </c>
    </row>
    <row r="180" spans="1:11" ht="14.4" customHeight="1" x14ac:dyDescent="0.3">
      <c r="A180" s="439" t="s">
        <v>407</v>
      </c>
      <c r="B180" s="440" t="s">
        <v>577</v>
      </c>
      <c r="C180" s="441" t="s">
        <v>412</v>
      </c>
      <c r="D180" s="442" t="s">
        <v>578</v>
      </c>
      <c r="E180" s="441" t="s">
        <v>1230</v>
      </c>
      <c r="F180" s="442" t="s">
        <v>1231</v>
      </c>
      <c r="G180" s="441" t="s">
        <v>942</v>
      </c>
      <c r="H180" s="441" t="s">
        <v>943</v>
      </c>
      <c r="I180" s="443">
        <v>281.93</v>
      </c>
      <c r="J180" s="443">
        <v>2</v>
      </c>
      <c r="K180" s="444">
        <v>563.86</v>
      </c>
    </row>
    <row r="181" spans="1:11" ht="14.4" customHeight="1" x14ac:dyDescent="0.3">
      <c r="A181" s="439" t="s">
        <v>407</v>
      </c>
      <c r="B181" s="440" t="s">
        <v>577</v>
      </c>
      <c r="C181" s="441" t="s">
        <v>412</v>
      </c>
      <c r="D181" s="442" t="s">
        <v>578</v>
      </c>
      <c r="E181" s="441" t="s">
        <v>1230</v>
      </c>
      <c r="F181" s="442" t="s">
        <v>1231</v>
      </c>
      <c r="G181" s="441" t="s">
        <v>944</v>
      </c>
      <c r="H181" s="441" t="s">
        <v>945</v>
      </c>
      <c r="I181" s="443">
        <v>59.52</v>
      </c>
      <c r="J181" s="443">
        <v>20</v>
      </c>
      <c r="K181" s="444">
        <v>1190.4000000000001</v>
      </c>
    </row>
    <row r="182" spans="1:11" ht="14.4" customHeight="1" x14ac:dyDescent="0.3">
      <c r="A182" s="439" t="s">
        <v>407</v>
      </c>
      <c r="B182" s="440" t="s">
        <v>577</v>
      </c>
      <c r="C182" s="441" t="s">
        <v>412</v>
      </c>
      <c r="D182" s="442" t="s">
        <v>578</v>
      </c>
      <c r="E182" s="441" t="s">
        <v>1230</v>
      </c>
      <c r="F182" s="442" t="s">
        <v>1231</v>
      </c>
      <c r="G182" s="441" t="s">
        <v>946</v>
      </c>
      <c r="H182" s="441" t="s">
        <v>947</v>
      </c>
      <c r="I182" s="443">
        <v>135</v>
      </c>
      <c r="J182" s="443">
        <v>5</v>
      </c>
      <c r="K182" s="444">
        <v>675</v>
      </c>
    </row>
    <row r="183" spans="1:11" ht="14.4" customHeight="1" x14ac:dyDescent="0.3">
      <c r="A183" s="439" t="s">
        <v>407</v>
      </c>
      <c r="B183" s="440" t="s">
        <v>577</v>
      </c>
      <c r="C183" s="441" t="s">
        <v>412</v>
      </c>
      <c r="D183" s="442" t="s">
        <v>578</v>
      </c>
      <c r="E183" s="441" t="s">
        <v>1230</v>
      </c>
      <c r="F183" s="442" t="s">
        <v>1231</v>
      </c>
      <c r="G183" s="441" t="s">
        <v>948</v>
      </c>
      <c r="H183" s="441" t="s">
        <v>949</v>
      </c>
      <c r="I183" s="443">
        <v>764.47</v>
      </c>
      <c r="J183" s="443">
        <v>1</v>
      </c>
      <c r="K183" s="444">
        <v>764.47</v>
      </c>
    </row>
    <row r="184" spans="1:11" ht="14.4" customHeight="1" x14ac:dyDescent="0.3">
      <c r="A184" s="439" t="s">
        <v>407</v>
      </c>
      <c r="B184" s="440" t="s">
        <v>577</v>
      </c>
      <c r="C184" s="441" t="s">
        <v>412</v>
      </c>
      <c r="D184" s="442" t="s">
        <v>578</v>
      </c>
      <c r="E184" s="441" t="s">
        <v>1230</v>
      </c>
      <c r="F184" s="442" t="s">
        <v>1231</v>
      </c>
      <c r="G184" s="441" t="s">
        <v>950</v>
      </c>
      <c r="H184" s="441" t="s">
        <v>951</v>
      </c>
      <c r="I184" s="443">
        <v>1239.0999999999999</v>
      </c>
      <c r="J184" s="443">
        <v>2</v>
      </c>
      <c r="K184" s="444">
        <v>2478.1999999999998</v>
      </c>
    </row>
    <row r="185" spans="1:11" ht="14.4" customHeight="1" x14ac:dyDescent="0.3">
      <c r="A185" s="439" t="s">
        <v>407</v>
      </c>
      <c r="B185" s="440" t="s">
        <v>577</v>
      </c>
      <c r="C185" s="441" t="s">
        <v>412</v>
      </c>
      <c r="D185" s="442" t="s">
        <v>578</v>
      </c>
      <c r="E185" s="441" t="s">
        <v>1230</v>
      </c>
      <c r="F185" s="442" t="s">
        <v>1231</v>
      </c>
      <c r="G185" s="441" t="s">
        <v>952</v>
      </c>
      <c r="H185" s="441" t="s">
        <v>953</v>
      </c>
      <c r="I185" s="443">
        <v>1727</v>
      </c>
      <c r="J185" s="443">
        <v>2</v>
      </c>
      <c r="K185" s="444">
        <v>3454</v>
      </c>
    </row>
    <row r="186" spans="1:11" ht="14.4" customHeight="1" x14ac:dyDescent="0.3">
      <c r="A186" s="439" t="s">
        <v>407</v>
      </c>
      <c r="B186" s="440" t="s">
        <v>577</v>
      </c>
      <c r="C186" s="441" t="s">
        <v>412</v>
      </c>
      <c r="D186" s="442" t="s">
        <v>578</v>
      </c>
      <c r="E186" s="441" t="s">
        <v>1230</v>
      </c>
      <c r="F186" s="442" t="s">
        <v>1231</v>
      </c>
      <c r="G186" s="441" t="s">
        <v>954</v>
      </c>
      <c r="H186" s="441" t="s">
        <v>955</v>
      </c>
      <c r="I186" s="443">
        <v>2617.3049999999998</v>
      </c>
      <c r="J186" s="443">
        <v>4</v>
      </c>
      <c r="K186" s="444">
        <v>10469.219999999999</v>
      </c>
    </row>
    <row r="187" spans="1:11" ht="14.4" customHeight="1" x14ac:dyDescent="0.3">
      <c r="A187" s="439" t="s">
        <v>407</v>
      </c>
      <c r="B187" s="440" t="s">
        <v>577</v>
      </c>
      <c r="C187" s="441" t="s">
        <v>412</v>
      </c>
      <c r="D187" s="442" t="s">
        <v>578</v>
      </c>
      <c r="E187" s="441" t="s">
        <v>1230</v>
      </c>
      <c r="F187" s="442" t="s">
        <v>1231</v>
      </c>
      <c r="G187" s="441" t="s">
        <v>956</v>
      </c>
      <c r="H187" s="441" t="s">
        <v>957</v>
      </c>
      <c r="I187" s="443">
        <v>1393.92</v>
      </c>
      <c r="J187" s="443">
        <v>1</v>
      </c>
      <c r="K187" s="444">
        <v>1393.92</v>
      </c>
    </row>
    <row r="188" spans="1:11" ht="14.4" customHeight="1" x14ac:dyDescent="0.3">
      <c r="A188" s="439" t="s">
        <v>407</v>
      </c>
      <c r="B188" s="440" t="s">
        <v>577</v>
      </c>
      <c r="C188" s="441" t="s">
        <v>412</v>
      </c>
      <c r="D188" s="442" t="s">
        <v>578</v>
      </c>
      <c r="E188" s="441" t="s">
        <v>1230</v>
      </c>
      <c r="F188" s="442" t="s">
        <v>1231</v>
      </c>
      <c r="G188" s="441" t="s">
        <v>958</v>
      </c>
      <c r="H188" s="441" t="s">
        <v>959</v>
      </c>
      <c r="I188" s="443">
        <v>221.44</v>
      </c>
      <c r="J188" s="443">
        <v>3</v>
      </c>
      <c r="K188" s="444">
        <v>664.32</v>
      </c>
    </row>
    <row r="189" spans="1:11" ht="14.4" customHeight="1" x14ac:dyDescent="0.3">
      <c r="A189" s="439" t="s">
        <v>407</v>
      </c>
      <c r="B189" s="440" t="s">
        <v>577</v>
      </c>
      <c r="C189" s="441" t="s">
        <v>412</v>
      </c>
      <c r="D189" s="442" t="s">
        <v>578</v>
      </c>
      <c r="E189" s="441" t="s">
        <v>1230</v>
      </c>
      <c r="F189" s="442" t="s">
        <v>1231</v>
      </c>
      <c r="G189" s="441" t="s">
        <v>960</v>
      </c>
      <c r="H189" s="441" t="s">
        <v>961</v>
      </c>
      <c r="I189" s="443">
        <v>617.1</v>
      </c>
      <c r="J189" s="443">
        <v>5</v>
      </c>
      <c r="K189" s="444">
        <v>3085.5</v>
      </c>
    </row>
    <row r="190" spans="1:11" ht="14.4" customHeight="1" x14ac:dyDescent="0.3">
      <c r="A190" s="439" t="s">
        <v>407</v>
      </c>
      <c r="B190" s="440" t="s">
        <v>577</v>
      </c>
      <c r="C190" s="441" t="s">
        <v>412</v>
      </c>
      <c r="D190" s="442" t="s">
        <v>578</v>
      </c>
      <c r="E190" s="441" t="s">
        <v>1230</v>
      </c>
      <c r="F190" s="442" t="s">
        <v>1231</v>
      </c>
      <c r="G190" s="441" t="s">
        <v>962</v>
      </c>
      <c r="H190" s="441" t="s">
        <v>963</v>
      </c>
      <c r="I190" s="443">
        <v>44.173333333333339</v>
      </c>
      <c r="J190" s="443">
        <v>240</v>
      </c>
      <c r="K190" s="444">
        <v>10601.9</v>
      </c>
    </row>
    <row r="191" spans="1:11" ht="14.4" customHeight="1" x14ac:dyDescent="0.3">
      <c r="A191" s="439" t="s">
        <v>407</v>
      </c>
      <c r="B191" s="440" t="s">
        <v>577</v>
      </c>
      <c r="C191" s="441" t="s">
        <v>412</v>
      </c>
      <c r="D191" s="442" t="s">
        <v>578</v>
      </c>
      <c r="E191" s="441" t="s">
        <v>1230</v>
      </c>
      <c r="F191" s="442" t="s">
        <v>1231</v>
      </c>
      <c r="G191" s="441" t="s">
        <v>964</v>
      </c>
      <c r="H191" s="441" t="s">
        <v>965</v>
      </c>
      <c r="I191" s="443">
        <v>6785</v>
      </c>
      <c r="J191" s="443">
        <v>1</v>
      </c>
      <c r="K191" s="444">
        <v>6785</v>
      </c>
    </row>
    <row r="192" spans="1:11" ht="14.4" customHeight="1" x14ac:dyDescent="0.3">
      <c r="A192" s="439" t="s">
        <v>407</v>
      </c>
      <c r="B192" s="440" t="s">
        <v>577</v>
      </c>
      <c r="C192" s="441" t="s">
        <v>412</v>
      </c>
      <c r="D192" s="442" t="s">
        <v>578</v>
      </c>
      <c r="E192" s="441" t="s">
        <v>1230</v>
      </c>
      <c r="F192" s="442" t="s">
        <v>1231</v>
      </c>
      <c r="G192" s="441" t="s">
        <v>966</v>
      </c>
      <c r="H192" s="441" t="s">
        <v>967</v>
      </c>
      <c r="I192" s="443">
        <v>33.880000000000003</v>
      </c>
      <c r="J192" s="443">
        <v>3</v>
      </c>
      <c r="K192" s="444">
        <v>101.64</v>
      </c>
    </row>
    <row r="193" spans="1:11" ht="14.4" customHeight="1" x14ac:dyDescent="0.3">
      <c r="A193" s="439" t="s">
        <v>407</v>
      </c>
      <c r="B193" s="440" t="s">
        <v>577</v>
      </c>
      <c r="C193" s="441" t="s">
        <v>412</v>
      </c>
      <c r="D193" s="442" t="s">
        <v>578</v>
      </c>
      <c r="E193" s="441" t="s">
        <v>1230</v>
      </c>
      <c r="F193" s="442" t="s">
        <v>1231</v>
      </c>
      <c r="G193" s="441" t="s">
        <v>968</v>
      </c>
      <c r="H193" s="441" t="s">
        <v>969</v>
      </c>
      <c r="I193" s="443">
        <v>118.58000000000001</v>
      </c>
      <c r="J193" s="443">
        <v>76</v>
      </c>
      <c r="K193" s="444">
        <v>9012.08</v>
      </c>
    </row>
    <row r="194" spans="1:11" ht="14.4" customHeight="1" x14ac:dyDescent="0.3">
      <c r="A194" s="439" t="s">
        <v>407</v>
      </c>
      <c r="B194" s="440" t="s">
        <v>577</v>
      </c>
      <c r="C194" s="441" t="s">
        <v>412</v>
      </c>
      <c r="D194" s="442" t="s">
        <v>578</v>
      </c>
      <c r="E194" s="441" t="s">
        <v>1230</v>
      </c>
      <c r="F194" s="442" t="s">
        <v>1231</v>
      </c>
      <c r="G194" s="441" t="s">
        <v>970</v>
      </c>
      <c r="H194" s="441" t="s">
        <v>971</v>
      </c>
      <c r="I194" s="443">
        <v>22.324999999999999</v>
      </c>
      <c r="J194" s="443">
        <v>20</v>
      </c>
      <c r="K194" s="444">
        <v>446.48</v>
      </c>
    </row>
    <row r="195" spans="1:11" ht="14.4" customHeight="1" x14ac:dyDescent="0.3">
      <c r="A195" s="439" t="s">
        <v>407</v>
      </c>
      <c r="B195" s="440" t="s">
        <v>577</v>
      </c>
      <c r="C195" s="441" t="s">
        <v>412</v>
      </c>
      <c r="D195" s="442" t="s">
        <v>578</v>
      </c>
      <c r="E195" s="441" t="s">
        <v>1230</v>
      </c>
      <c r="F195" s="442" t="s">
        <v>1231</v>
      </c>
      <c r="G195" s="441" t="s">
        <v>972</v>
      </c>
      <c r="H195" s="441" t="s">
        <v>973</v>
      </c>
      <c r="I195" s="443">
        <v>157.30000000000001</v>
      </c>
      <c r="J195" s="443">
        <v>6</v>
      </c>
      <c r="K195" s="444">
        <v>943.8</v>
      </c>
    </row>
    <row r="196" spans="1:11" ht="14.4" customHeight="1" x14ac:dyDescent="0.3">
      <c r="A196" s="439" t="s">
        <v>407</v>
      </c>
      <c r="B196" s="440" t="s">
        <v>577</v>
      </c>
      <c r="C196" s="441" t="s">
        <v>412</v>
      </c>
      <c r="D196" s="442" t="s">
        <v>578</v>
      </c>
      <c r="E196" s="441" t="s">
        <v>1230</v>
      </c>
      <c r="F196" s="442" t="s">
        <v>1231</v>
      </c>
      <c r="G196" s="441" t="s">
        <v>974</v>
      </c>
      <c r="H196" s="441" t="s">
        <v>975</v>
      </c>
      <c r="I196" s="443">
        <v>159.71</v>
      </c>
      <c r="J196" s="443">
        <v>1</v>
      </c>
      <c r="K196" s="444">
        <v>159.71</v>
      </c>
    </row>
    <row r="197" spans="1:11" ht="14.4" customHeight="1" x14ac:dyDescent="0.3">
      <c r="A197" s="439" t="s">
        <v>407</v>
      </c>
      <c r="B197" s="440" t="s">
        <v>577</v>
      </c>
      <c r="C197" s="441" t="s">
        <v>412</v>
      </c>
      <c r="D197" s="442" t="s">
        <v>578</v>
      </c>
      <c r="E197" s="441" t="s">
        <v>1230</v>
      </c>
      <c r="F197" s="442" t="s">
        <v>1231</v>
      </c>
      <c r="G197" s="441" t="s">
        <v>976</v>
      </c>
      <c r="H197" s="441" t="s">
        <v>977</v>
      </c>
      <c r="I197" s="443">
        <v>159.72</v>
      </c>
      <c r="J197" s="443">
        <v>1</v>
      </c>
      <c r="K197" s="444">
        <v>159.72</v>
      </c>
    </row>
    <row r="198" spans="1:11" ht="14.4" customHeight="1" x14ac:dyDescent="0.3">
      <c r="A198" s="439" t="s">
        <v>407</v>
      </c>
      <c r="B198" s="440" t="s">
        <v>577</v>
      </c>
      <c r="C198" s="441" t="s">
        <v>412</v>
      </c>
      <c r="D198" s="442" t="s">
        <v>578</v>
      </c>
      <c r="E198" s="441" t="s">
        <v>1230</v>
      </c>
      <c r="F198" s="442" t="s">
        <v>1231</v>
      </c>
      <c r="G198" s="441" t="s">
        <v>978</v>
      </c>
      <c r="H198" s="441" t="s">
        <v>979</v>
      </c>
      <c r="I198" s="443">
        <v>22.32</v>
      </c>
      <c r="J198" s="443">
        <v>10</v>
      </c>
      <c r="K198" s="444">
        <v>223.2</v>
      </c>
    </row>
    <row r="199" spans="1:11" ht="14.4" customHeight="1" x14ac:dyDescent="0.3">
      <c r="A199" s="439" t="s">
        <v>407</v>
      </c>
      <c r="B199" s="440" t="s">
        <v>577</v>
      </c>
      <c r="C199" s="441" t="s">
        <v>412</v>
      </c>
      <c r="D199" s="442" t="s">
        <v>578</v>
      </c>
      <c r="E199" s="441" t="s">
        <v>1230</v>
      </c>
      <c r="F199" s="442" t="s">
        <v>1231</v>
      </c>
      <c r="G199" s="441" t="s">
        <v>980</v>
      </c>
      <c r="H199" s="441" t="s">
        <v>981</v>
      </c>
      <c r="I199" s="443">
        <v>250.68</v>
      </c>
      <c r="J199" s="443">
        <v>1</v>
      </c>
      <c r="K199" s="444">
        <v>250.68</v>
      </c>
    </row>
    <row r="200" spans="1:11" ht="14.4" customHeight="1" x14ac:dyDescent="0.3">
      <c r="A200" s="439" t="s">
        <v>407</v>
      </c>
      <c r="B200" s="440" t="s">
        <v>577</v>
      </c>
      <c r="C200" s="441" t="s">
        <v>412</v>
      </c>
      <c r="D200" s="442" t="s">
        <v>578</v>
      </c>
      <c r="E200" s="441" t="s">
        <v>1230</v>
      </c>
      <c r="F200" s="442" t="s">
        <v>1231</v>
      </c>
      <c r="G200" s="441" t="s">
        <v>982</v>
      </c>
      <c r="H200" s="441" t="s">
        <v>983</v>
      </c>
      <c r="I200" s="443">
        <v>471.9</v>
      </c>
      <c r="J200" s="443">
        <v>1</v>
      </c>
      <c r="K200" s="444">
        <v>471.9</v>
      </c>
    </row>
    <row r="201" spans="1:11" ht="14.4" customHeight="1" x14ac:dyDescent="0.3">
      <c r="A201" s="439" t="s">
        <v>407</v>
      </c>
      <c r="B201" s="440" t="s">
        <v>577</v>
      </c>
      <c r="C201" s="441" t="s">
        <v>412</v>
      </c>
      <c r="D201" s="442" t="s">
        <v>578</v>
      </c>
      <c r="E201" s="441" t="s">
        <v>1230</v>
      </c>
      <c r="F201" s="442" t="s">
        <v>1231</v>
      </c>
      <c r="G201" s="441" t="s">
        <v>984</v>
      </c>
      <c r="H201" s="441" t="s">
        <v>985</v>
      </c>
      <c r="I201" s="443">
        <v>523.92999999999995</v>
      </c>
      <c r="J201" s="443">
        <v>1</v>
      </c>
      <c r="K201" s="444">
        <v>523.92999999999995</v>
      </c>
    </row>
    <row r="202" spans="1:11" ht="14.4" customHeight="1" x14ac:dyDescent="0.3">
      <c r="A202" s="439" t="s">
        <v>407</v>
      </c>
      <c r="B202" s="440" t="s">
        <v>577</v>
      </c>
      <c r="C202" s="441" t="s">
        <v>412</v>
      </c>
      <c r="D202" s="442" t="s">
        <v>578</v>
      </c>
      <c r="E202" s="441" t="s">
        <v>1230</v>
      </c>
      <c r="F202" s="442" t="s">
        <v>1231</v>
      </c>
      <c r="G202" s="441" t="s">
        <v>986</v>
      </c>
      <c r="H202" s="441" t="s">
        <v>987</v>
      </c>
      <c r="I202" s="443">
        <v>6.21</v>
      </c>
      <c r="J202" s="443">
        <v>200</v>
      </c>
      <c r="K202" s="444">
        <v>1242.01</v>
      </c>
    </row>
    <row r="203" spans="1:11" ht="14.4" customHeight="1" x14ac:dyDescent="0.3">
      <c r="A203" s="439" t="s">
        <v>407</v>
      </c>
      <c r="B203" s="440" t="s">
        <v>577</v>
      </c>
      <c r="C203" s="441" t="s">
        <v>412</v>
      </c>
      <c r="D203" s="442" t="s">
        <v>578</v>
      </c>
      <c r="E203" s="441" t="s">
        <v>1230</v>
      </c>
      <c r="F203" s="442" t="s">
        <v>1231</v>
      </c>
      <c r="G203" s="441" t="s">
        <v>988</v>
      </c>
      <c r="H203" s="441" t="s">
        <v>989</v>
      </c>
      <c r="I203" s="443">
        <v>38</v>
      </c>
      <c r="J203" s="443">
        <v>18</v>
      </c>
      <c r="K203" s="444">
        <v>684</v>
      </c>
    </row>
    <row r="204" spans="1:11" ht="14.4" customHeight="1" x14ac:dyDescent="0.3">
      <c r="A204" s="439" t="s">
        <v>407</v>
      </c>
      <c r="B204" s="440" t="s">
        <v>577</v>
      </c>
      <c r="C204" s="441" t="s">
        <v>412</v>
      </c>
      <c r="D204" s="442" t="s">
        <v>578</v>
      </c>
      <c r="E204" s="441" t="s">
        <v>1230</v>
      </c>
      <c r="F204" s="442" t="s">
        <v>1231</v>
      </c>
      <c r="G204" s="441" t="s">
        <v>990</v>
      </c>
      <c r="H204" s="441" t="s">
        <v>991</v>
      </c>
      <c r="I204" s="443">
        <v>39.93</v>
      </c>
      <c r="J204" s="443">
        <v>18</v>
      </c>
      <c r="K204" s="444">
        <v>718.74</v>
      </c>
    </row>
    <row r="205" spans="1:11" ht="14.4" customHeight="1" x14ac:dyDescent="0.3">
      <c r="A205" s="439" t="s">
        <v>407</v>
      </c>
      <c r="B205" s="440" t="s">
        <v>577</v>
      </c>
      <c r="C205" s="441" t="s">
        <v>412</v>
      </c>
      <c r="D205" s="442" t="s">
        <v>578</v>
      </c>
      <c r="E205" s="441" t="s">
        <v>1230</v>
      </c>
      <c r="F205" s="442" t="s">
        <v>1231</v>
      </c>
      <c r="G205" s="441" t="s">
        <v>992</v>
      </c>
      <c r="H205" s="441" t="s">
        <v>993</v>
      </c>
      <c r="I205" s="443">
        <v>79.5</v>
      </c>
      <c r="J205" s="443">
        <v>60</v>
      </c>
      <c r="K205" s="444">
        <v>4770</v>
      </c>
    </row>
    <row r="206" spans="1:11" ht="14.4" customHeight="1" x14ac:dyDescent="0.3">
      <c r="A206" s="439" t="s">
        <v>407</v>
      </c>
      <c r="B206" s="440" t="s">
        <v>577</v>
      </c>
      <c r="C206" s="441" t="s">
        <v>412</v>
      </c>
      <c r="D206" s="442" t="s">
        <v>578</v>
      </c>
      <c r="E206" s="441" t="s">
        <v>1230</v>
      </c>
      <c r="F206" s="442" t="s">
        <v>1231</v>
      </c>
      <c r="G206" s="441" t="s">
        <v>994</v>
      </c>
      <c r="H206" s="441" t="s">
        <v>995</v>
      </c>
      <c r="I206" s="443">
        <v>76.5</v>
      </c>
      <c r="J206" s="443">
        <v>10</v>
      </c>
      <c r="K206" s="444">
        <v>765</v>
      </c>
    </row>
    <row r="207" spans="1:11" ht="14.4" customHeight="1" x14ac:dyDescent="0.3">
      <c r="A207" s="439" t="s">
        <v>407</v>
      </c>
      <c r="B207" s="440" t="s">
        <v>577</v>
      </c>
      <c r="C207" s="441" t="s">
        <v>412</v>
      </c>
      <c r="D207" s="442" t="s">
        <v>578</v>
      </c>
      <c r="E207" s="441" t="s">
        <v>1230</v>
      </c>
      <c r="F207" s="442" t="s">
        <v>1231</v>
      </c>
      <c r="G207" s="441" t="s">
        <v>996</v>
      </c>
      <c r="H207" s="441" t="s">
        <v>997</v>
      </c>
      <c r="I207" s="443">
        <v>81.67</v>
      </c>
      <c r="J207" s="443">
        <v>10</v>
      </c>
      <c r="K207" s="444">
        <v>816.75</v>
      </c>
    </row>
    <row r="208" spans="1:11" ht="14.4" customHeight="1" x14ac:dyDescent="0.3">
      <c r="A208" s="439" t="s">
        <v>407</v>
      </c>
      <c r="B208" s="440" t="s">
        <v>577</v>
      </c>
      <c r="C208" s="441" t="s">
        <v>412</v>
      </c>
      <c r="D208" s="442" t="s">
        <v>578</v>
      </c>
      <c r="E208" s="441" t="s">
        <v>1230</v>
      </c>
      <c r="F208" s="442" t="s">
        <v>1231</v>
      </c>
      <c r="G208" s="441" t="s">
        <v>998</v>
      </c>
      <c r="H208" s="441" t="s">
        <v>999</v>
      </c>
      <c r="I208" s="443">
        <v>922.02</v>
      </c>
      <c r="J208" s="443">
        <v>1</v>
      </c>
      <c r="K208" s="444">
        <v>922.02</v>
      </c>
    </row>
    <row r="209" spans="1:11" ht="14.4" customHeight="1" x14ac:dyDescent="0.3">
      <c r="A209" s="439" t="s">
        <v>407</v>
      </c>
      <c r="B209" s="440" t="s">
        <v>577</v>
      </c>
      <c r="C209" s="441" t="s">
        <v>412</v>
      </c>
      <c r="D209" s="442" t="s">
        <v>578</v>
      </c>
      <c r="E209" s="441" t="s">
        <v>1230</v>
      </c>
      <c r="F209" s="442" t="s">
        <v>1231</v>
      </c>
      <c r="G209" s="441" t="s">
        <v>1000</v>
      </c>
      <c r="H209" s="441" t="s">
        <v>1001</v>
      </c>
      <c r="I209" s="443">
        <v>987</v>
      </c>
      <c r="J209" s="443">
        <v>1</v>
      </c>
      <c r="K209" s="444">
        <v>987</v>
      </c>
    </row>
    <row r="210" spans="1:11" ht="14.4" customHeight="1" x14ac:dyDescent="0.3">
      <c r="A210" s="439" t="s">
        <v>407</v>
      </c>
      <c r="B210" s="440" t="s">
        <v>577</v>
      </c>
      <c r="C210" s="441" t="s">
        <v>412</v>
      </c>
      <c r="D210" s="442" t="s">
        <v>578</v>
      </c>
      <c r="E210" s="441" t="s">
        <v>1230</v>
      </c>
      <c r="F210" s="442" t="s">
        <v>1231</v>
      </c>
      <c r="G210" s="441" t="s">
        <v>1002</v>
      </c>
      <c r="H210" s="441" t="s">
        <v>1003</v>
      </c>
      <c r="I210" s="443">
        <v>227.86</v>
      </c>
      <c r="J210" s="443">
        <v>5</v>
      </c>
      <c r="K210" s="444">
        <v>1139.28</v>
      </c>
    </row>
    <row r="211" spans="1:11" ht="14.4" customHeight="1" x14ac:dyDescent="0.3">
      <c r="A211" s="439" t="s">
        <v>407</v>
      </c>
      <c r="B211" s="440" t="s">
        <v>577</v>
      </c>
      <c r="C211" s="441" t="s">
        <v>412</v>
      </c>
      <c r="D211" s="442" t="s">
        <v>578</v>
      </c>
      <c r="E211" s="441" t="s">
        <v>1230</v>
      </c>
      <c r="F211" s="442" t="s">
        <v>1231</v>
      </c>
      <c r="G211" s="441" t="s">
        <v>1004</v>
      </c>
      <c r="H211" s="441" t="s">
        <v>1005</v>
      </c>
      <c r="I211" s="443">
        <v>595.20000000000005</v>
      </c>
      <c r="J211" s="443">
        <v>2</v>
      </c>
      <c r="K211" s="444">
        <v>1190.4000000000001</v>
      </c>
    </row>
    <row r="212" spans="1:11" ht="14.4" customHeight="1" x14ac:dyDescent="0.3">
      <c r="A212" s="439" t="s">
        <v>407</v>
      </c>
      <c r="B212" s="440" t="s">
        <v>577</v>
      </c>
      <c r="C212" s="441" t="s">
        <v>412</v>
      </c>
      <c r="D212" s="442" t="s">
        <v>578</v>
      </c>
      <c r="E212" s="441" t="s">
        <v>1230</v>
      </c>
      <c r="F212" s="442" t="s">
        <v>1231</v>
      </c>
      <c r="G212" s="441" t="s">
        <v>1006</v>
      </c>
      <c r="H212" s="441" t="s">
        <v>1007</v>
      </c>
      <c r="I212" s="443">
        <v>1.31</v>
      </c>
      <c r="J212" s="443">
        <v>1000</v>
      </c>
      <c r="K212" s="444">
        <v>1314.8</v>
      </c>
    </row>
    <row r="213" spans="1:11" ht="14.4" customHeight="1" x14ac:dyDescent="0.3">
      <c r="A213" s="439" t="s">
        <v>407</v>
      </c>
      <c r="B213" s="440" t="s">
        <v>577</v>
      </c>
      <c r="C213" s="441" t="s">
        <v>412</v>
      </c>
      <c r="D213" s="442" t="s">
        <v>578</v>
      </c>
      <c r="E213" s="441" t="s">
        <v>1230</v>
      </c>
      <c r="F213" s="442" t="s">
        <v>1231</v>
      </c>
      <c r="G213" s="441" t="s">
        <v>1008</v>
      </c>
      <c r="H213" s="441" t="s">
        <v>1009</v>
      </c>
      <c r="I213" s="443">
        <v>1353.7149999999999</v>
      </c>
      <c r="J213" s="443">
        <v>2</v>
      </c>
      <c r="K213" s="444">
        <v>2707.43</v>
      </c>
    </row>
    <row r="214" spans="1:11" ht="14.4" customHeight="1" x14ac:dyDescent="0.3">
      <c r="A214" s="439" t="s">
        <v>407</v>
      </c>
      <c r="B214" s="440" t="s">
        <v>577</v>
      </c>
      <c r="C214" s="441" t="s">
        <v>412</v>
      </c>
      <c r="D214" s="442" t="s">
        <v>578</v>
      </c>
      <c r="E214" s="441" t="s">
        <v>1230</v>
      </c>
      <c r="F214" s="442" t="s">
        <v>1231</v>
      </c>
      <c r="G214" s="441" t="s">
        <v>1010</v>
      </c>
      <c r="H214" s="441" t="s">
        <v>1011</v>
      </c>
      <c r="I214" s="443">
        <v>1508.16</v>
      </c>
      <c r="J214" s="443">
        <v>1</v>
      </c>
      <c r="K214" s="444">
        <v>1508.16</v>
      </c>
    </row>
    <row r="215" spans="1:11" ht="14.4" customHeight="1" x14ac:dyDescent="0.3">
      <c r="A215" s="439" t="s">
        <v>407</v>
      </c>
      <c r="B215" s="440" t="s">
        <v>577</v>
      </c>
      <c r="C215" s="441" t="s">
        <v>412</v>
      </c>
      <c r="D215" s="442" t="s">
        <v>578</v>
      </c>
      <c r="E215" s="441" t="s">
        <v>1230</v>
      </c>
      <c r="F215" s="442" t="s">
        <v>1231</v>
      </c>
      <c r="G215" s="441" t="s">
        <v>1012</v>
      </c>
      <c r="H215" s="441" t="s">
        <v>1013</v>
      </c>
      <c r="I215" s="443">
        <v>758.67</v>
      </c>
      <c r="J215" s="443">
        <v>2</v>
      </c>
      <c r="K215" s="444">
        <v>1517.34</v>
      </c>
    </row>
    <row r="216" spans="1:11" ht="14.4" customHeight="1" x14ac:dyDescent="0.3">
      <c r="A216" s="439" t="s">
        <v>407</v>
      </c>
      <c r="B216" s="440" t="s">
        <v>577</v>
      </c>
      <c r="C216" s="441" t="s">
        <v>412</v>
      </c>
      <c r="D216" s="442" t="s">
        <v>578</v>
      </c>
      <c r="E216" s="441" t="s">
        <v>1230</v>
      </c>
      <c r="F216" s="442" t="s">
        <v>1231</v>
      </c>
      <c r="G216" s="441" t="s">
        <v>1014</v>
      </c>
      <c r="H216" s="441" t="s">
        <v>1015</v>
      </c>
      <c r="I216" s="443">
        <v>1727</v>
      </c>
      <c r="J216" s="443">
        <v>1</v>
      </c>
      <c r="K216" s="444">
        <v>1727</v>
      </c>
    </row>
    <row r="217" spans="1:11" ht="14.4" customHeight="1" x14ac:dyDescent="0.3">
      <c r="A217" s="439" t="s">
        <v>407</v>
      </c>
      <c r="B217" s="440" t="s">
        <v>577</v>
      </c>
      <c r="C217" s="441" t="s">
        <v>412</v>
      </c>
      <c r="D217" s="442" t="s">
        <v>578</v>
      </c>
      <c r="E217" s="441" t="s">
        <v>1230</v>
      </c>
      <c r="F217" s="442" t="s">
        <v>1231</v>
      </c>
      <c r="G217" s="441" t="s">
        <v>1016</v>
      </c>
      <c r="H217" s="441" t="s">
        <v>1017</v>
      </c>
      <c r="I217" s="443">
        <v>987</v>
      </c>
      <c r="J217" s="443">
        <v>2</v>
      </c>
      <c r="K217" s="444">
        <v>1974</v>
      </c>
    </row>
    <row r="218" spans="1:11" ht="14.4" customHeight="1" x14ac:dyDescent="0.3">
      <c r="A218" s="439" t="s">
        <v>407</v>
      </c>
      <c r="B218" s="440" t="s">
        <v>577</v>
      </c>
      <c r="C218" s="441" t="s">
        <v>412</v>
      </c>
      <c r="D218" s="442" t="s">
        <v>578</v>
      </c>
      <c r="E218" s="441" t="s">
        <v>1230</v>
      </c>
      <c r="F218" s="442" t="s">
        <v>1231</v>
      </c>
      <c r="G218" s="441" t="s">
        <v>1018</v>
      </c>
      <c r="H218" s="441" t="s">
        <v>1019</v>
      </c>
      <c r="I218" s="443">
        <v>2042.48</v>
      </c>
      <c r="J218" s="443">
        <v>1</v>
      </c>
      <c r="K218" s="444">
        <v>2042.48</v>
      </c>
    </row>
    <row r="219" spans="1:11" ht="14.4" customHeight="1" x14ac:dyDescent="0.3">
      <c r="A219" s="439" t="s">
        <v>407</v>
      </c>
      <c r="B219" s="440" t="s">
        <v>577</v>
      </c>
      <c r="C219" s="441" t="s">
        <v>412</v>
      </c>
      <c r="D219" s="442" t="s">
        <v>578</v>
      </c>
      <c r="E219" s="441" t="s">
        <v>1230</v>
      </c>
      <c r="F219" s="442" t="s">
        <v>1231</v>
      </c>
      <c r="G219" s="441" t="s">
        <v>1020</v>
      </c>
      <c r="H219" s="441" t="s">
        <v>1021</v>
      </c>
      <c r="I219" s="443">
        <v>2064.2600000000002</v>
      </c>
      <c r="J219" s="443">
        <v>1</v>
      </c>
      <c r="K219" s="444">
        <v>2064.2600000000002</v>
      </c>
    </row>
    <row r="220" spans="1:11" ht="14.4" customHeight="1" x14ac:dyDescent="0.3">
      <c r="A220" s="439" t="s">
        <v>407</v>
      </c>
      <c r="B220" s="440" t="s">
        <v>577</v>
      </c>
      <c r="C220" s="441" t="s">
        <v>412</v>
      </c>
      <c r="D220" s="442" t="s">
        <v>578</v>
      </c>
      <c r="E220" s="441" t="s">
        <v>1230</v>
      </c>
      <c r="F220" s="442" t="s">
        <v>1231</v>
      </c>
      <c r="G220" s="441" t="s">
        <v>1022</v>
      </c>
      <c r="H220" s="441" t="s">
        <v>1023</v>
      </c>
      <c r="I220" s="443">
        <v>2064.2600000000002</v>
      </c>
      <c r="J220" s="443">
        <v>1</v>
      </c>
      <c r="K220" s="444">
        <v>2064.2600000000002</v>
      </c>
    </row>
    <row r="221" spans="1:11" ht="14.4" customHeight="1" x14ac:dyDescent="0.3">
      <c r="A221" s="439" t="s">
        <v>407</v>
      </c>
      <c r="B221" s="440" t="s">
        <v>577</v>
      </c>
      <c r="C221" s="441" t="s">
        <v>412</v>
      </c>
      <c r="D221" s="442" t="s">
        <v>578</v>
      </c>
      <c r="E221" s="441" t="s">
        <v>1230</v>
      </c>
      <c r="F221" s="442" t="s">
        <v>1231</v>
      </c>
      <c r="G221" s="441" t="s">
        <v>1024</v>
      </c>
      <c r="H221" s="441" t="s">
        <v>1025</v>
      </c>
      <c r="I221" s="443">
        <v>2135.9</v>
      </c>
      <c r="J221" s="443">
        <v>1</v>
      </c>
      <c r="K221" s="444">
        <v>2135.9</v>
      </c>
    </row>
    <row r="222" spans="1:11" ht="14.4" customHeight="1" x14ac:dyDescent="0.3">
      <c r="A222" s="439" t="s">
        <v>407</v>
      </c>
      <c r="B222" s="440" t="s">
        <v>577</v>
      </c>
      <c r="C222" s="441" t="s">
        <v>412</v>
      </c>
      <c r="D222" s="442" t="s">
        <v>578</v>
      </c>
      <c r="E222" s="441" t="s">
        <v>1230</v>
      </c>
      <c r="F222" s="442" t="s">
        <v>1231</v>
      </c>
      <c r="G222" s="441" t="s">
        <v>1026</v>
      </c>
      <c r="H222" s="441" t="s">
        <v>1027</v>
      </c>
      <c r="I222" s="443">
        <v>2135.9</v>
      </c>
      <c r="J222" s="443">
        <v>1</v>
      </c>
      <c r="K222" s="444">
        <v>2135.9</v>
      </c>
    </row>
    <row r="223" spans="1:11" ht="14.4" customHeight="1" x14ac:dyDescent="0.3">
      <c r="A223" s="439" t="s">
        <v>407</v>
      </c>
      <c r="B223" s="440" t="s">
        <v>577</v>
      </c>
      <c r="C223" s="441" t="s">
        <v>412</v>
      </c>
      <c r="D223" s="442" t="s">
        <v>578</v>
      </c>
      <c r="E223" s="441" t="s">
        <v>1230</v>
      </c>
      <c r="F223" s="442" t="s">
        <v>1231</v>
      </c>
      <c r="G223" s="441" t="s">
        <v>1028</v>
      </c>
      <c r="H223" s="441" t="s">
        <v>1029</v>
      </c>
      <c r="I223" s="443">
        <v>2990</v>
      </c>
      <c r="J223" s="443">
        <v>1</v>
      </c>
      <c r="K223" s="444">
        <v>2990</v>
      </c>
    </row>
    <row r="224" spans="1:11" ht="14.4" customHeight="1" x14ac:dyDescent="0.3">
      <c r="A224" s="439" t="s">
        <v>407</v>
      </c>
      <c r="B224" s="440" t="s">
        <v>577</v>
      </c>
      <c r="C224" s="441" t="s">
        <v>412</v>
      </c>
      <c r="D224" s="442" t="s">
        <v>578</v>
      </c>
      <c r="E224" s="441" t="s">
        <v>1230</v>
      </c>
      <c r="F224" s="442" t="s">
        <v>1231</v>
      </c>
      <c r="G224" s="441" t="s">
        <v>1030</v>
      </c>
      <c r="H224" s="441" t="s">
        <v>1031</v>
      </c>
      <c r="I224" s="443">
        <v>1666.17</v>
      </c>
      <c r="J224" s="443">
        <v>2</v>
      </c>
      <c r="K224" s="444">
        <v>3332.34</v>
      </c>
    </row>
    <row r="225" spans="1:11" ht="14.4" customHeight="1" x14ac:dyDescent="0.3">
      <c r="A225" s="439" t="s">
        <v>407</v>
      </c>
      <c r="B225" s="440" t="s">
        <v>577</v>
      </c>
      <c r="C225" s="441" t="s">
        <v>412</v>
      </c>
      <c r="D225" s="442" t="s">
        <v>578</v>
      </c>
      <c r="E225" s="441" t="s">
        <v>1230</v>
      </c>
      <c r="F225" s="442" t="s">
        <v>1231</v>
      </c>
      <c r="G225" s="441" t="s">
        <v>1032</v>
      </c>
      <c r="H225" s="441" t="s">
        <v>1033</v>
      </c>
      <c r="I225" s="443">
        <v>3357.69</v>
      </c>
      <c r="J225" s="443">
        <v>1</v>
      </c>
      <c r="K225" s="444">
        <v>3357.69</v>
      </c>
    </row>
    <row r="226" spans="1:11" ht="14.4" customHeight="1" x14ac:dyDescent="0.3">
      <c r="A226" s="439" t="s">
        <v>407</v>
      </c>
      <c r="B226" s="440" t="s">
        <v>577</v>
      </c>
      <c r="C226" s="441" t="s">
        <v>412</v>
      </c>
      <c r="D226" s="442" t="s">
        <v>578</v>
      </c>
      <c r="E226" s="441" t="s">
        <v>1230</v>
      </c>
      <c r="F226" s="442" t="s">
        <v>1231</v>
      </c>
      <c r="G226" s="441" t="s">
        <v>1034</v>
      </c>
      <c r="H226" s="441" t="s">
        <v>1035</v>
      </c>
      <c r="I226" s="443">
        <v>1782.72</v>
      </c>
      <c r="J226" s="443">
        <v>2</v>
      </c>
      <c r="K226" s="444">
        <v>3565.44</v>
      </c>
    </row>
    <row r="227" spans="1:11" ht="14.4" customHeight="1" x14ac:dyDescent="0.3">
      <c r="A227" s="439" t="s">
        <v>407</v>
      </c>
      <c r="B227" s="440" t="s">
        <v>577</v>
      </c>
      <c r="C227" s="441" t="s">
        <v>412</v>
      </c>
      <c r="D227" s="442" t="s">
        <v>578</v>
      </c>
      <c r="E227" s="441" t="s">
        <v>1230</v>
      </c>
      <c r="F227" s="442" t="s">
        <v>1231</v>
      </c>
      <c r="G227" s="441" t="s">
        <v>1036</v>
      </c>
      <c r="H227" s="441" t="s">
        <v>1037</v>
      </c>
      <c r="I227" s="443">
        <v>1908.89</v>
      </c>
      <c r="J227" s="443">
        <v>2</v>
      </c>
      <c r="K227" s="444">
        <v>3817.79</v>
      </c>
    </row>
    <row r="228" spans="1:11" ht="14.4" customHeight="1" x14ac:dyDescent="0.3">
      <c r="A228" s="439" t="s">
        <v>407</v>
      </c>
      <c r="B228" s="440" t="s">
        <v>577</v>
      </c>
      <c r="C228" s="441" t="s">
        <v>412</v>
      </c>
      <c r="D228" s="442" t="s">
        <v>578</v>
      </c>
      <c r="E228" s="441" t="s">
        <v>1230</v>
      </c>
      <c r="F228" s="442" t="s">
        <v>1231</v>
      </c>
      <c r="G228" s="441" t="s">
        <v>1038</v>
      </c>
      <c r="H228" s="441" t="s">
        <v>1039</v>
      </c>
      <c r="I228" s="443">
        <v>1467.84</v>
      </c>
      <c r="J228" s="443">
        <v>3</v>
      </c>
      <c r="K228" s="444">
        <v>4403.5200000000004</v>
      </c>
    </row>
    <row r="229" spans="1:11" ht="14.4" customHeight="1" x14ac:dyDescent="0.3">
      <c r="A229" s="439" t="s">
        <v>407</v>
      </c>
      <c r="B229" s="440" t="s">
        <v>577</v>
      </c>
      <c r="C229" s="441" t="s">
        <v>412</v>
      </c>
      <c r="D229" s="442" t="s">
        <v>578</v>
      </c>
      <c r="E229" s="441" t="s">
        <v>1230</v>
      </c>
      <c r="F229" s="442" t="s">
        <v>1231</v>
      </c>
      <c r="G229" s="441" t="s">
        <v>1040</v>
      </c>
      <c r="H229" s="441" t="s">
        <v>1041</v>
      </c>
      <c r="I229" s="443">
        <v>130</v>
      </c>
      <c r="J229" s="443">
        <v>50</v>
      </c>
      <c r="K229" s="444">
        <v>6447.5</v>
      </c>
    </row>
    <row r="230" spans="1:11" ht="14.4" customHeight="1" x14ac:dyDescent="0.3">
      <c r="A230" s="439" t="s">
        <v>407</v>
      </c>
      <c r="B230" s="440" t="s">
        <v>577</v>
      </c>
      <c r="C230" s="441" t="s">
        <v>412</v>
      </c>
      <c r="D230" s="442" t="s">
        <v>578</v>
      </c>
      <c r="E230" s="441" t="s">
        <v>1230</v>
      </c>
      <c r="F230" s="442" t="s">
        <v>1231</v>
      </c>
      <c r="G230" s="441" t="s">
        <v>1042</v>
      </c>
      <c r="H230" s="441" t="s">
        <v>1043</v>
      </c>
      <c r="I230" s="443">
        <v>6800.08</v>
      </c>
      <c r="J230" s="443">
        <v>1</v>
      </c>
      <c r="K230" s="444">
        <v>6800.08</v>
      </c>
    </row>
    <row r="231" spans="1:11" ht="14.4" customHeight="1" x14ac:dyDescent="0.3">
      <c r="A231" s="439" t="s">
        <v>407</v>
      </c>
      <c r="B231" s="440" t="s">
        <v>577</v>
      </c>
      <c r="C231" s="441" t="s">
        <v>412</v>
      </c>
      <c r="D231" s="442" t="s">
        <v>578</v>
      </c>
      <c r="E231" s="441" t="s">
        <v>1230</v>
      </c>
      <c r="F231" s="442" t="s">
        <v>1231</v>
      </c>
      <c r="G231" s="441" t="s">
        <v>1044</v>
      </c>
      <c r="H231" s="441" t="s">
        <v>1045</v>
      </c>
      <c r="I231" s="443">
        <v>6897</v>
      </c>
      <c r="J231" s="443">
        <v>1</v>
      </c>
      <c r="K231" s="444">
        <v>6897</v>
      </c>
    </row>
    <row r="232" spans="1:11" ht="14.4" customHeight="1" x14ac:dyDescent="0.3">
      <c r="A232" s="439" t="s">
        <v>407</v>
      </c>
      <c r="B232" s="440" t="s">
        <v>577</v>
      </c>
      <c r="C232" s="441" t="s">
        <v>412</v>
      </c>
      <c r="D232" s="442" t="s">
        <v>578</v>
      </c>
      <c r="E232" s="441" t="s">
        <v>1230</v>
      </c>
      <c r="F232" s="442" t="s">
        <v>1231</v>
      </c>
      <c r="G232" s="441" t="s">
        <v>1046</v>
      </c>
      <c r="H232" s="441" t="s">
        <v>1047</v>
      </c>
      <c r="I232" s="443">
        <v>6785</v>
      </c>
      <c r="J232" s="443">
        <v>2</v>
      </c>
      <c r="K232" s="444">
        <v>13570</v>
      </c>
    </row>
    <row r="233" spans="1:11" ht="14.4" customHeight="1" x14ac:dyDescent="0.3">
      <c r="A233" s="439" t="s">
        <v>407</v>
      </c>
      <c r="B233" s="440" t="s">
        <v>577</v>
      </c>
      <c r="C233" s="441" t="s">
        <v>412</v>
      </c>
      <c r="D233" s="442" t="s">
        <v>578</v>
      </c>
      <c r="E233" s="441" t="s">
        <v>1230</v>
      </c>
      <c r="F233" s="442" t="s">
        <v>1231</v>
      </c>
      <c r="G233" s="441" t="s">
        <v>1048</v>
      </c>
      <c r="H233" s="441" t="s">
        <v>1049</v>
      </c>
      <c r="I233" s="443">
        <v>520.95000000000005</v>
      </c>
      <c r="J233" s="443">
        <v>30</v>
      </c>
      <c r="K233" s="444">
        <v>15628.54</v>
      </c>
    </row>
    <row r="234" spans="1:11" ht="14.4" customHeight="1" x14ac:dyDescent="0.3">
      <c r="A234" s="439" t="s">
        <v>407</v>
      </c>
      <c r="B234" s="440" t="s">
        <v>577</v>
      </c>
      <c r="C234" s="441" t="s">
        <v>412</v>
      </c>
      <c r="D234" s="442" t="s">
        <v>578</v>
      </c>
      <c r="E234" s="441" t="s">
        <v>1230</v>
      </c>
      <c r="F234" s="442" t="s">
        <v>1231</v>
      </c>
      <c r="G234" s="441" t="s">
        <v>1050</v>
      </c>
      <c r="H234" s="441" t="s">
        <v>1051</v>
      </c>
      <c r="I234" s="443">
        <v>1004.9200000000001</v>
      </c>
      <c r="J234" s="443">
        <v>1</v>
      </c>
      <c r="K234" s="444">
        <v>587.74</v>
      </c>
    </row>
    <row r="235" spans="1:11" ht="14.4" customHeight="1" x14ac:dyDescent="0.3">
      <c r="A235" s="439" t="s">
        <v>407</v>
      </c>
      <c r="B235" s="440" t="s">
        <v>577</v>
      </c>
      <c r="C235" s="441" t="s">
        <v>412</v>
      </c>
      <c r="D235" s="442" t="s">
        <v>578</v>
      </c>
      <c r="E235" s="441" t="s">
        <v>1230</v>
      </c>
      <c r="F235" s="442" t="s">
        <v>1231</v>
      </c>
      <c r="G235" s="441" t="s">
        <v>1052</v>
      </c>
      <c r="H235" s="441" t="s">
        <v>1053</v>
      </c>
      <c r="I235" s="443">
        <v>39.93</v>
      </c>
      <c r="J235" s="443">
        <v>18</v>
      </c>
      <c r="K235" s="444">
        <v>718.74</v>
      </c>
    </row>
    <row r="236" spans="1:11" ht="14.4" customHeight="1" x14ac:dyDescent="0.3">
      <c r="A236" s="439" t="s">
        <v>407</v>
      </c>
      <c r="B236" s="440" t="s">
        <v>577</v>
      </c>
      <c r="C236" s="441" t="s">
        <v>412</v>
      </c>
      <c r="D236" s="442" t="s">
        <v>578</v>
      </c>
      <c r="E236" s="441" t="s">
        <v>1230</v>
      </c>
      <c r="F236" s="442" t="s">
        <v>1231</v>
      </c>
      <c r="G236" s="441" t="s">
        <v>1054</v>
      </c>
      <c r="H236" s="441" t="s">
        <v>1055</v>
      </c>
      <c r="I236" s="443">
        <v>177.02</v>
      </c>
      <c r="J236" s="443">
        <v>1</v>
      </c>
      <c r="K236" s="444">
        <v>177.02</v>
      </c>
    </row>
    <row r="237" spans="1:11" ht="14.4" customHeight="1" x14ac:dyDescent="0.3">
      <c r="A237" s="439" t="s">
        <v>407</v>
      </c>
      <c r="B237" s="440" t="s">
        <v>577</v>
      </c>
      <c r="C237" s="441" t="s">
        <v>412</v>
      </c>
      <c r="D237" s="442" t="s">
        <v>578</v>
      </c>
      <c r="E237" s="441" t="s">
        <v>1230</v>
      </c>
      <c r="F237" s="442" t="s">
        <v>1231</v>
      </c>
      <c r="G237" s="441" t="s">
        <v>1056</v>
      </c>
      <c r="H237" s="441" t="s">
        <v>1057</v>
      </c>
      <c r="I237" s="443">
        <v>284.31</v>
      </c>
      <c r="J237" s="443">
        <v>3</v>
      </c>
      <c r="K237" s="444">
        <v>852.94</v>
      </c>
    </row>
    <row r="238" spans="1:11" ht="14.4" customHeight="1" x14ac:dyDescent="0.3">
      <c r="A238" s="439" t="s">
        <v>407</v>
      </c>
      <c r="B238" s="440" t="s">
        <v>577</v>
      </c>
      <c r="C238" s="441" t="s">
        <v>412</v>
      </c>
      <c r="D238" s="442" t="s">
        <v>578</v>
      </c>
      <c r="E238" s="441" t="s">
        <v>1230</v>
      </c>
      <c r="F238" s="442" t="s">
        <v>1231</v>
      </c>
      <c r="G238" s="441" t="s">
        <v>1058</v>
      </c>
      <c r="H238" s="441" t="s">
        <v>1059</v>
      </c>
      <c r="I238" s="443">
        <v>474</v>
      </c>
      <c r="J238" s="443">
        <v>1</v>
      </c>
      <c r="K238" s="444">
        <v>474</v>
      </c>
    </row>
    <row r="239" spans="1:11" ht="14.4" customHeight="1" x14ac:dyDescent="0.3">
      <c r="A239" s="439" t="s">
        <v>407</v>
      </c>
      <c r="B239" s="440" t="s">
        <v>577</v>
      </c>
      <c r="C239" s="441" t="s">
        <v>412</v>
      </c>
      <c r="D239" s="442" t="s">
        <v>578</v>
      </c>
      <c r="E239" s="441" t="s">
        <v>1230</v>
      </c>
      <c r="F239" s="442" t="s">
        <v>1231</v>
      </c>
      <c r="G239" s="441" t="s">
        <v>1060</v>
      </c>
      <c r="H239" s="441" t="s">
        <v>1061</v>
      </c>
      <c r="I239" s="443">
        <v>474</v>
      </c>
      <c r="J239" s="443">
        <v>1</v>
      </c>
      <c r="K239" s="444">
        <v>474</v>
      </c>
    </row>
    <row r="240" spans="1:11" ht="14.4" customHeight="1" x14ac:dyDescent="0.3">
      <c r="A240" s="439" t="s">
        <v>407</v>
      </c>
      <c r="B240" s="440" t="s">
        <v>577</v>
      </c>
      <c r="C240" s="441" t="s">
        <v>412</v>
      </c>
      <c r="D240" s="442" t="s">
        <v>578</v>
      </c>
      <c r="E240" s="441" t="s">
        <v>1230</v>
      </c>
      <c r="F240" s="442" t="s">
        <v>1231</v>
      </c>
      <c r="G240" s="441" t="s">
        <v>1062</v>
      </c>
      <c r="H240" s="441" t="s">
        <v>1063</v>
      </c>
      <c r="I240" s="443">
        <v>524.20000000000005</v>
      </c>
      <c r="J240" s="443">
        <v>1</v>
      </c>
      <c r="K240" s="444">
        <v>524.20000000000005</v>
      </c>
    </row>
    <row r="241" spans="1:11" ht="14.4" customHeight="1" x14ac:dyDescent="0.3">
      <c r="A241" s="439" t="s">
        <v>407</v>
      </c>
      <c r="B241" s="440" t="s">
        <v>577</v>
      </c>
      <c r="C241" s="441" t="s">
        <v>412</v>
      </c>
      <c r="D241" s="442" t="s">
        <v>578</v>
      </c>
      <c r="E241" s="441" t="s">
        <v>1230</v>
      </c>
      <c r="F241" s="442" t="s">
        <v>1231</v>
      </c>
      <c r="G241" s="441" t="s">
        <v>1064</v>
      </c>
      <c r="H241" s="441" t="s">
        <v>1065</v>
      </c>
      <c r="I241" s="443">
        <v>587.73</v>
      </c>
      <c r="J241" s="443">
        <v>1</v>
      </c>
      <c r="K241" s="444">
        <v>587.73</v>
      </c>
    </row>
    <row r="242" spans="1:11" ht="14.4" customHeight="1" x14ac:dyDescent="0.3">
      <c r="A242" s="439" t="s">
        <v>407</v>
      </c>
      <c r="B242" s="440" t="s">
        <v>577</v>
      </c>
      <c r="C242" s="441" t="s">
        <v>412</v>
      </c>
      <c r="D242" s="442" t="s">
        <v>578</v>
      </c>
      <c r="E242" s="441" t="s">
        <v>1230</v>
      </c>
      <c r="F242" s="442" t="s">
        <v>1231</v>
      </c>
      <c r="G242" s="441" t="s">
        <v>1066</v>
      </c>
      <c r="H242" s="441" t="s">
        <v>1067</v>
      </c>
      <c r="I242" s="443">
        <v>587.73</v>
      </c>
      <c r="J242" s="443">
        <v>1</v>
      </c>
      <c r="K242" s="444">
        <v>587.73</v>
      </c>
    </row>
    <row r="243" spans="1:11" ht="14.4" customHeight="1" x14ac:dyDescent="0.3">
      <c r="A243" s="439" t="s">
        <v>407</v>
      </c>
      <c r="B243" s="440" t="s">
        <v>577</v>
      </c>
      <c r="C243" s="441" t="s">
        <v>412</v>
      </c>
      <c r="D243" s="442" t="s">
        <v>578</v>
      </c>
      <c r="E243" s="441" t="s">
        <v>1230</v>
      </c>
      <c r="F243" s="442" t="s">
        <v>1231</v>
      </c>
      <c r="G243" s="441" t="s">
        <v>1068</v>
      </c>
      <c r="H243" s="441" t="s">
        <v>1069</v>
      </c>
      <c r="I243" s="443">
        <v>587.73</v>
      </c>
      <c r="J243" s="443">
        <v>1</v>
      </c>
      <c r="K243" s="444">
        <v>587.73</v>
      </c>
    </row>
    <row r="244" spans="1:11" ht="14.4" customHeight="1" x14ac:dyDescent="0.3">
      <c r="A244" s="439" t="s">
        <v>407</v>
      </c>
      <c r="B244" s="440" t="s">
        <v>577</v>
      </c>
      <c r="C244" s="441" t="s">
        <v>412</v>
      </c>
      <c r="D244" s="442" t="s">
        <v>578</v>
      </c>
      <c r="E244" s="441" t="s">
        <v>1230</v>
      </c>
      <c r="F244" s="442" t="s">
        <v>1231</v>
      </c>
      <c r="G244" s="441" t="s">
        <v>1070</v>
      </c>
      <c r="H244" s="441" t="s">
        <v>1071</v>
      </c>
      <c r="I244" s="443">
        <v>590.48</v>
      </c>
      <c r="J244" s="443">
        <v>1</v>
      </c>
      <c r="K244" s="444">
        <v>590.48</v>
      </c>
    </row>
    <row r="245" spans="1:11" ht="14.4" customHeight="1" x14ac:dyDescent="0.3">
      <c r="A245" s="439" t="s">
        <v>407</v>
      </c>
      <c r="B245" s="440" t="s">
        <v>577</v>
      </c>
      <c r="C245" s="441" t="s">
        <v>412</v>
      </c>
      <c r="D245" s="442" t="s">
        <v>578</v>
      </c>
      <c r="E245" s="441" t="s">
        <v>1230</v>
      </c>
      <c r="F245" s="442" t="s">
        <v>1231</v>
      </c>
      <c r="G245" s="441" t="s">
        <v>1072</v>
      </c>
      <c r="H245" s="441" t="s">
        <v>1073</v>
      </c>
      <c r="I245" s="443">
        <v>599.20000000000005</v>
      </c>
      <c r="J245" s="443">
        <v>1</v>
      </c>
      <c r="K245" s="444">
        <v>599.20000000000005</v>
      </c>
    </row>
    <row r="246" spans="1:11" ht="14.4" customHeight="1" x14ac:dyDescent="0.3">
      <c r="A246" s="439" t="s">
        <v>407</v>
      </c>
      <c r="B246" s="440" t="s">
        <v>577</v>
      </c>
      <c r="C246" s="441" t="s">
        <v>412</v>
      </c>
      <c r="D246" s="442" t="s">
        <v>578</v>
      </c>
      <c r="E246" s="441" t="s">
        <v>1230</v>
      </c>
      <c r="F246" s="442" t="s">
        <v>1231</v>
      </c>
      <c r="G246" s="441" t="s">
        <v>1074</v>
      </c>
      <c r="H246" s="441" t="s">
        <v>1075</v>
      </c>
      <c r="I246" s="443">
        <v>599.20000000000005</v>
      </c>
      <c r="J246" s="443">
        <v>1</v>
      </c>
      <c r="K246" s="444">
        <v>599.20000000000005</v>
      </c>
    </row>
    <row r="247" spans="1:11" ht="14.4" customHeight="1" x14ac:dyDescent="0.3">
      <c r="A247" s="439" t="s">
        <v>407</v>
      </c>
      <c r="B247" s="440" t="s">
        <v>577</v>
      </c>
      <c r="C247" s="441" t="s">
        <v>412</v>
      </c>
      <c r="D247" s="442" t="s">
        <v>578</v>
      </c>
      <c r="E247" s="441" t="s">
        <v>1230</v>
      </c>
      <c r="F247" s="442" t="s">
        <v>1231</v>
      </c>
      <c r="G247" s="441" t="s">
        <v>1076</v>
      </c>
      <c r="H247" s="441" t="s">
        <v>1077</v>
      </c>
      <c r="I247" s="443">
        <v>120</v>
      </c>
      <c r="J247" s="443">
        <v>5</v>
      </c>
      <c r="K247" s="444">
        <v>600</v>
      </c>
    </row>
    <row r="248" spans="1:11" ht="14.4" customHeight="1" x14ac:dyDescent="0.3">
      <c r="A248" s="439" t="s">
        <v>407</v>
      </c>
      <c r="B248" s="440" t="s">
        <v>577</v>
      </c>
      <c r="C248" s="441" t="s">
        <v>412</v>
      </c>
      <c r="D248" s="442" t="s">
        <v>578</v>
      </c>
      <c r="E248" s="441" t="s">
        <v>1230</v>
      </c>
      <c r="F248" s="442" t="s">
        <v>1231</v>
      </c>
      <c r="G248" s="441" t="s">
        <v>1078</v>
      </c>
      <c r="H248" s="441" t="s">
        <v>1079</v>
      </c>
      <c r="I248" s="443">
        <v>606.76</v>
      </c>
      <c r="J248" s="443">
        <v>1</v>
      </c>
      <c r="K248" s="444">
        <v>606.76</v>
      </c>
    </row>
    <row r="249" spans="1:11" ht="14.4" customHeight="1" x14ac:dyDescent="0.3">
      <c r="A249" s="439" t="s">
        <v>407</v>
      </c>
      <c r="B249" s="440" t="s">
        <v>577</v>
      </c>
      <c r="C249" s="441" t="s">
        <v>412</v>
      </c>
      <c r="D249" s="442" t="s">
        <v>578</v>
      </c>
      <c r="E249" s="441" t="s">
        <v>1230</v>
      </c>
      <c r="F249" s="442" t="s">
        <v>1231</v>
      </c>
      <c r="G249" s="441" t="s">
        <v>1080</v>
      </c>
      <c r="H249" s="441" t="s">
        <v>1081</v>
      </c>
      <c r="I249" s="443">
        <v>606.76</v>
      </c>
      <c r="J249" s="443">
        <v>1</v>
      </c>
      <c r="K249" s="444">
        <v>606.76</v>
      </c>
    </row>
    <row r="250" spans="1:11" ht="14.4" customHeight="1" x14ac:dyDescent="0.3">
      <c r="A250" s="439" t="s">
        <v>407</v>
      </c>
      <c r="B250" s="440" t="s">
        <v>577</v>
      </c>
      <c r="C250" s="441" t="s">
        <v>412</v>
      </c>
      <c r="D250" s="442" t="s">
        <v>578</v>
      </c>
      <c r="E250" s="441" t="s">
        <v>1230</v>
      </c>
      <c r="F250" s="442" t="s">
        <v>1231</v>
      </c>
      <c r="G250" s="441" t="s">
        <v>1082</v>
      </c>
      <c r="H250" s="441" t="s">
        <v>1083</v>
      </c>
      <c r="I250" s="443">
        <v>617.1</v>
      </c>
      <c r="J250" s="443">
        <v>1</v>
      </c>
      <c r="K250" s="444">
        <v>617.1</v>
      </c>
    </row>
    <row r="251" spans="1:11" ht="14.4" customHeight="1" x14ac:dyDescent="0.3">
      <c r="A251" s="439" t="s">
        <v>407</v>
      </c>
      <c r="B251" s="440" t="s">
        <v>577</v>
      </c>
      <c r="C251" s="441" t="s">
        <v>412</v>
      </c>
      <c r="D251" s="442" t="s">
        <v>578</v>
      </c>
      <c r="E251" s="441" t="s">
        <v>1230</v>
      </c>
      <c r="F251" s="442" t="s">
        <v>1231</v>
      </c>
      <c r="G251" s="441" t="s">
        <v>1084</v>
      </c>
      <c r="H251" s="441" t="s">
        <v>1085</v>
      </c>
      <c r="I251" s="443">
        <v>135</v>
      </c>
      <c r="J251" s="443">
        <v>5</v>
      </c>
      <c r="K251" s="444">
        <v>675</v>
      </c>
    </row>
    <row r="252" spans="1:11" ht="14.4" customHeight="1" x14ac:dyDescent="0.3">
      <c r="A252" s="439" t="s">
        <v>407</v>
      </c>
      <c r="B252" s="440" t="s">
        <v>577</v>
      </c>
      <c r="C252" s="441" t="s">
        <v>412</v>
      </c>
      <c r="D252" s="442" t="s">
        <v>578</v>
      </c>
      <c r="E252" s="441" t="s">
        <v>1230</v>
      </c>
      <c r="F252" s="442" t="s">
        <v>1231</v>
      </c>
      <c r="G252" s="441" t="s">
        <v>1086</v>
      </c>
      <c r="H252" s="441" t="s">
        <v>1087</v>
      </c>
      <c r="I252" s="443">
        <v>711.7</v>
      </c>
      <c r="J252" s="443">
        <v>1</v>
      </c>
      <c r="K252" s="444">
        <v>711.7</v>
      </c>
    </row>
    <row r="253" spans="1:11" ht="14.4" customHeight="1" x14ac:dyDescent="0.3">
      <c r="A253" s="439" t="s">
        <v>407</v>
      </c>
      <c r="B253" s="440" t="s">
        <v>577</v>
      </c>
      <c r="C253" s="441" t="s">
        <v>412</v>
      </c>
      <c r="D253" s="442" t="s">
        <v>578</v>
      </c>
      <c r="E253" s="441" t="s">
        <v>1230</v>
      </c>
      <c r="F253" s="442" t="s">
        <v>1231</v>
      </c>
      <c r="G253" s="441" t="s">
        <v>1088</v>
      </c>
      <c r="H253" s="441" t="s">
        <v>1089</v>
      </c>
      <c r="I253" s="443">
        <v>711.7</v>
      </c>
      <c r="J253" s="443">
        <v>1</v>
      </c>
      <c r="K253" s="444">
        <v>711.7</v>
      </c>
    </row>
    <row r="254" spans="1:11" ht="14.4" customHeight="1" x14ac:dyDescent="0.3">
      <c r="A254" s="439" t="s">
        <v>407</v>
      </c>
      <c r="B254" s="440" t="s">
        <v>577</v>
      </c>
      <c r="C254" s="441" t="s">
        <v>412</v>
      </c>
      <c r="D254" s="442" t="s">
        <v>578</v>
      </c>
      <c r="E254" s="441" t="s">
        <v>1230</v>
      </c>
      <c r="F254" s="442" t="s">
        <v>1231</v>
      </c>
      <c r="G254" s="441" t="s">
        <v>1090</v>
      </c>
      <c r="H254" s="441" t="s">
        <v>1091</v>
      </c>
      <c r="I254" s="443">
        <v>39.93</v>
      </c>
      <c r="J254" s="443">
        <v>42</v>
      </c>
      <c r="K254" s="444">
        <v>1677.06</v>
      </c>
    </row>
    <row r="255" spans="1:11" ht="14.4" customHeight="1" x14ac:dyDescent="0.3">
      <c r="A255" s="439" t="s">
        <v>407</v>
      </c>
      <c r="B255" s="440" t="s">
        <v>577</v>
      </c>
      <c r="C255" s="441" t="s">
        <v>412</v>
      </c>
      <c r="D255" s="442" t="s">
        <v>578</v>
      </c>
      <c r="E255" s="441" t="s">
        <v>1230</v>
      </c>
      <c r="F255" s="442" t="s">
        <v>1231</v>
      </c>
      <c r="G255" s="441" t="s">
        <v>1092</v>
      </c>
      <c r="H255" s="441" t="s">
        <v>1093</v>
      </c>
      <c r="I255" s="443">
        <v>362.97</v>
      </c>
      <c r="J255" s="443">
        <v>2</v>
      </c>
      <c r="K255" s="444">
        <v>725.94</v>
      </c>
    </row>
    <row r="256" spans="1:11" ht="14.4" customHeight="1" x14ac:dyDescent="0.3">
      <c r="A256" s="439" t="s">
        <v>407</v>
      </c>
      <c r="B256" s="440" t="s">
        <v>577</v>
      </c>
      <c r="C256" s="441" t="s">
        <v>412</v>
      </c>
      <c r="D256" s="442" t="s">
        <v>578</v>
      </c>
      <c r="E256" s="441" t="s">
        <v>1230</v>
      </c>
      <c r="F256" s="442" t="s">
        <v>1231</v>
      </c>
      <c r="G256" s="441" t="s">
        <v>1094</v>
      </c>
      <c r="H256" s="441" t="s">
        <v>1095</v>
      </c>
      <c r="I256" s="443">
        <v>764.47</v>
      </c>
      <c r="J256" s="443">
        <v>1</v>
      </c>
      <c r="K256" s="444">
        <v>764.47</v>
      </c>
    </row>
    <row r="257" spans="1:11" ht="14.4" customHeight="1" x14ac:dyDescent="0.3">
      <c r="A257" s="439" t="s">
        <v>407</v>
      </c>
      <c r="B257" s="440" t="s">
        <v>577</v>
      </c>
      <c r="C257" s="441" t="s">
        <v>412</v>
      </c>
      <c r="D257" s="442" t="s">
        <v>578</v>
      </c>
      <c r="E257" s="441" t="s">
        <v>1230</v>
      </c>
      <c r="F257" s="442" t="s">
        <v>1231</v>
      </c>
      <c r="G257" s="441" t="s">
        <v>1096</v>
      </c>
      <c r="H257" s="441" t="s">
        <v>1097</v>
      </c>
      <c r="I257" s="443">
        <v>76.5</v>
      </c>
      <c r="J257" s="443">
        <v>10</v>
      </c>
      <c r="K257" s="444">
        <v>765</v>
      </c>
    </row>
    <row r="258" spans="1:11" ht="14.4" customHeight="1" x14ac:dyDescent="0.3">
      <c r="A258" s="439" t="s">
        <v>407</v>
      </c>
      <c r="B258" s="440" t="s">
        <v>577</v>
      </c>
      <c r="C258" s="441" t="s">
        <v>412</v>
      </c>
      <c r="D258" s="442" t="s">
        <v>578</v>
      </c>
      <c r="E258" s="441" t="s">
        <v>1230</v>
      </c>
      <c r="F258" s="442" t="s">
        <v>1231</v>
      </c>
      <c r="G258" s="441" t="s">
        <v>1098</v>
      </c>
      <c r="H258" s="441" t="s">
        <v>1099</v>
      </c>
      <c r="I258" s="443">
        <v>265.00333333333333</v>
      </c>
      <c r="J258" s="443">
        <v>12</v>
      </c>
      <c r="K258" s="444">
        <v>3180</v>
      </c>
    </row>
    <row r="259" spans="1:11" ht="14.4" customHeight="1" x14ac:dyDescent="0.3">
      <c r="A259" s="439" t="s">
        <v>407</v>
      </c>
      <c r="B259" s="440" t="s">
        <v>577</v>
      </c>
      <c r="C259" s="441" t="s">
        <v>412</v>
      </c>
      <c r="D259" s="442" t="s">
        <v>578</v>
      </c>
      <c r="E259" s="441" t="s">
        <v>1230</v>
      </c>
      <c r="F259" s="442" t="s">
        <v>1231</v>
      </c>
      <c r="G259" s="441" t="s">
        <v>1100</v>
      </c>
      <c r="H259" s="441" t="s">
        <v>1101</v>
      </c>
      <c r="I259" s="443">
        <v>827.64</v>
      </c>
      <c r="J259" s="443">
        <v>1</v>
      </c>
      <c r="K259" s="444">
        <v>827.64</v>
      </c>
    </row>
    <row r="260" spans="1:11" ht="14.4" customHeight="1" x14ac:dyDescent="0.3">
      <c r="A260" s="439" t="s">
        <v>407</v>
      </c>
      <c r="B260" s="440" t="s">
        <v>577</v>
      </c>
      <c r="C260" s="441" t="s">
        <v>412</v>
      </c>
      <c r="D260" s="442" t="s">
        <v>578</v>
      </c>
      <c r="E260" s="441" t="s">
        <v>1230</v>
      </c>
      <c r="F260" s="442" t="s">
        <v>1231</v>
      </c>
      <c r="G260" s="441" t="s">
        <v>1102</v>
      </c>
      <c r="H260" s="441" t="s">
        <v>1103</v>
      </c>
      <c r="I260" s="443">
        <v>292.82</v>
      </c>
      <c r="J260" s="443">
        <v>8</v>
      </c>
      <c r="K260" s="444">
        <v>2342.56</v>
      </c>
    </row>
    <row r="261" spans="1:11" ht="14.4" customHeight="1" x14ac:dyDescent="0.3">
      <c r="A261" s="439" t="s">
        <v>407</v>
      </c>
      <c r="B261" s="440" t="s">
        <v>577</v>
      </c>
      <c r="C261" s="441" t="s">
        <v>412</v>
      </c>
      <c r="D261" s="442" t="s">
        <v>578</v>
      </c>
      <c r="E261" s="441" t="s">
        <v>1230</v>
      </c>
      <c r="F261" s="442" t="s">
        <v>1231</v>
      </c>
      <c r="G261" s="441" t="s">
        <v>1104</v>
      </c>
      <c r="H261" s="441" t="s">
        <v>1105</v>
      </c>
      <c r="I261" s="443">
        <v>390.83</v>
      </c>
      <c r="J261" s="443">
        <v>3</v>
      </c>
      <c r="K261" s="444">
        <v>1172.49</v>
      </c>
    </row>
    <row r="262" spans="1:11" ht="14.4" customHeight="1" x14ac:dyDescent="0.3">
      <c r="A262" s="439" t="s">
        <v>407</v>
      </c>
      <c r="B262" s="440" t="s">
        <v>577</v>
      </c>
      <c r="C262" s="441" t="s">
        <v>412</v>
      </c>
      <c r="D262" s="442" t="s">
        <v>578</v>
      </c>
      <c r="E262" s="441" t="s">
        <v>1230</v>
      </c>
      <c r="F262" s="442" t="s">
        <v>1231</v>
      </c>
      <c r="G262" s="441" t="s">
        <v>1106</v>
      </c>
      <c r="H262" s="441" t="s">
        <v>1107</v>
      </c>
      <c r="I262" s="443">
        <v>199.65</v>
      </c>
      <c r="J262" s="443">
        <v>6</v>
      </c>
      <c r="K262" s="444">
        <v>1197.9000000000001</v>
      </c>
    </row>
    <row r="263" spans="1:11" ht="14.4" customHeight="1" x14ac:dyDescent="0.3">
      <c r="A263" s="439" t="s">
        <v>407</v>
      </c>
      <c r="B263" s="440" t="s">
        <v>577</v>
      </c>
      <c r="C263" s="441" t="s">
        <v>412</v>
      </c>
      <c r="D263" s="442" t="s">
        <v>578</v>
      </c>
      <c r="E263" s="441" t="s">
        <v>1230</v>
      </c>
      <c r="F263" s="442" t="s">
        <v>1231</v>
      </c>
      <c r="G263" s="441" t="s">
        <v>1108</v>
      </c>
      <c r="H263" s="441" t="s">
        <v>1109</v>
      </c>
      <c r="I263" s="443">
        <v>606.75</v>
      </c>
      <c r="J263" s="443">
        <v>2</v>
      </c>
      <c r="K263" s="444">
        <v>1213.51</v>
      </c>
    </row>
    <row r="264" spans="1:11" ht="14.4" customHeight="1" x14ac:dyDescent="0.3">
      <c r="A264" s="439" t="s">
        <v>407</v>
      </c>
      <c r="B264" s="440" t="s">
        <v>577</v>
      </c>
      <c r="C264" s="441" t="s">
        <v>412</v>
      </c>
      <c r="D264" s="442" t="s">
        <v>578</v>
      </c>
      <c r="E264" s="441" t="s">
        <v>1230</v>
      </c>
      <c r="F264" s="442" t="s">
        <v>1231</v>
      </c>
      <c r="G264" s="441" t="s">
        <v>1110</v>
      </c>
      <c r="H264" s="441" t="s">
        <v>1111</v>
      </c>
      <c r="I264" s="443">
        <v>606.75</v>
      </c>
      <c r="J264" s="443">
        <v>2</v>
      </c>
      <c r="K264" s="444">
        <v>1213.51</v>
      </c>
    </row>
    <row r="265" spans="1:11" ht="14.4" customHeight="1" x14ac:dyDescent="0.3">
      <c r="A265" s="439" t="s">
        <v>407</v>
      </c>
      <c r="B265" s="440" t="s">
        <v>577</v>
      </c>
      <c r="C265" s="441" t="s">
        <v>412</v>
      </c>
      <c r="D265" s="442" t="s">
        <v>578</v>
      </c>
      <c r="E265" s="441" t="s">
        <v>1230</v>
      </c>
      <c r="F265" s="442" t="s">
        <v>1231</v>
      </c>
      <c r="G265" s="441" t="s">
        <v>1112</v>
      </c>
      <c r="H265" s="441" t="s">
        <v>1113</v>
      </c>
      <c r="I265" s="443">
        <v>606.75</v>
      </c>
      <c r="J265" s="443">
        <v>2</v>
      </c>
      <c r="K265" s="444">
        <v>1213.51</v>
      </c>
    </row>
    <row r="266" spans="1:11" ht="14.4" customHeight="1" x14ac:dyDescent="0.3">
      <c r="A266" s="439" t="s">
        <v>407</v>
      </c>
      <c r="B266" s="440" t="s">
        <v>577</v>
      </c>
      <c r="C266" s="441" t="s">
        <v>412</v>
      </c>
      <c r="D266" s="442" t="s">
        <v>578</v>
      </c>
      <c r="E266" s="441" t="s">
        <v>1230</v>
      </c>
      <c r="F266" s="442" t="s">
        <v>1231</v>
      </c>
      <c r="G266" s="441" t="s">
        <v>1114</v>
      </c>
      <c r="H266" s="441" t="s">
        <v>1115</v>
      </c>
      <c r="I266" s="443">
        <v>1217.26</v>
      </c>
      <c r="J266" s="443">
        <v>1</v>
      </c>
      <c r="K266" s="444">
        <v>1217.26</v>
      </c>
    </row>
    <row r="267" spans="1:11" ht="14.4" customHeight="1" x14ac:dyDescent="0.3">
      <c r="A267" s="439" t="s">
        <v>407</v>
      </c>
      <c r="B267" s="440" t="s">
        <v>577</v>
      </c>
      <c r="C267" s="441" t="s">
        <v>412</v>
      </c>
      <c r="D267" s="442" t="s">
        <v>578</v>
      </c>
      <c r="E267" s="441" t="s">
        <v>1230</v>
      </c>
      <c r="F267" s="442" t="s">
        <v>1231</v>
      </c>
      <c r="G267" s="441" t="s">
        <v>1116</v>
      </c>
      <c r="H267" s="441" t="s">
        <v>1117</v>
      </c>
      <c r="I267" s="443">
        <v>676.39</v>
      </c>
      <c r="J267" s="443">
        <v>2</v>
      </c>
      <c r="K267" s="444">
        <v>1352.78</v>
      </c>
    </row>
    <row r="268" spans="1:11" ht="14.4" customHeight="1" x14ac:dyDescent="0.3">
      <c r="A268" s="439" t="s">
        <v>407</v>
      </c>
      <c r="B268" s="440" t="s">
        <v>577</v>
      </c>
      <c r="C268" s="441" t="s">
        <v>412</v>
      </c>
      <c r="D268" s="442" t="s">
        <v>578</v>
      </c>
      <c r="E268" s="441" t="s">
        <v>1230</v>
      </c>
      <c r="F268" s="442" t="s">
        <v>1231</v>
      </c>
      <c r="G268" s="441" t="s">
        <v>1118</v>
      </c>
      <c r="H268" s="441" t="s">
        <v>1119</v>
      </c>
      <c r="I268" s="443">
        <v>141.57</v>
      </c>
      <c r="J268" s="443">
        <v>10</v>
      </c>
      <c r="K268" s="444">
        <v>1415.7</v>
      </c>
    </row>
    <row r="269" spans="1:11" ht="14.4" customHeight="1" x14ac:dyDescent="0.3">
      <c r="A269" s="439" t="s">
        <v>407</v>
      </c>
      <c r="B269" s="440" t="s">
        <v>577</v>
      </c>
      <c r="C269" s="441" t="s">
        <v>412</v>
      </c>
      <c r="D269" s="442" t="s">
        <v>578</v>
      </c>
      <c r="E269" s="441" t="s">
        <v>1230</v>
      </c>
      <c r="F269" s="442" t="s">
        <v>1231</v>
      </c>
      <c r="G269" s="441" t="s">
        <v>1120</v>
      </c>
      <c r="H269" s="441" t="s">
        <v>1121</v>
      </c>
      <c r="I269" s="443">
        <v>711.03</v>
      </c>
      <c r="J269" s="443">
        <v>2</v>
      </c>
      <c r="K269" s="444">
        <v>1422.06</v>
      </c>
    </row>
    <row r="270" spans="1:11" ht="14.4" customHeight="1" x14ac:dyDescent="0.3">
      <c r="A270" s="439" t="s">
        <v>407</v>
      </c>
      <c r="B270" s="440" t="s">
        <v>577</v>
      </c>
      <c r="C270" s="441" t="s">
        <v>412</v>
      </c>
      <c r="D270" s="442" t="s">
        <v>578</v>
      </c>
      <c r="E270" s="441" t="s">
        <v>1230</v>
      </c>
      <c r="F270" s="442" t="s">
        <v>1231</v>
      </c>
      <c r="G270" s="441" t="s">
        <v>1122</v>
      </c>
      <c r="H270" s="441" t="s">
        <v>1123</v>
      </c>
      <c r="I270" s="443">
        <v>107.16</v>
      </c>
      <c r="J270" s="443">
        <v>14</v>
      </c>
      <c r="K270" s="444">
        <v>1500.29</v>
      </c>
    </row>
    <row r="271" spans="1:11" ht="14.4" customHeight="1" x14ac:dyDescent="0.3">
      <c r="A271" s="439" t="s">
        <v>407</v>
      </c>
      <c r="B271" s="440" t="s">
        <v>577</v>
      </c>
      <c r="C271" s="441" t="s">
        <v>412</v>
      </c>
      <c r="D271" s="442" t="s">
        <v>578</v>
      </c>
      <c r="E271" s="441" t="s">
        <v>1230</v>
      </c>
      <c r="F271" s="442" t="s">
        <v>1231</v>
      </c>
      <c r="G271" s="441" t="s">
        <v>1124</v>
      </c>
      <c r="H271" s="441" t="s">
        <v>1125</v>
      </c>
      <c r="I271" s="443">
        <v>133.09</v>
      </c>
      <c r="J271" s="443">
        <v>12</v>
      </c>
      <c r="K271" s="444">
        <v>1597.05</v>
      </c>
    </row>
    <row r="272" spans="1:11" ht="14.4" customHeight="1" x14ac:dyDescent="0.3">
      <c r="A272" s="439" t="s">
        <v>407</v>
      </c>
      <c r="B272" s="440" t="s">
        <v>577</v>
      </c>
      <c r="C272" s="441" t="s">
        <v>412</v>
      </c>
      <c r="D272" s="442" t="s">
        <v>578</v>
      </c>
      <c r="E272" s="441" t="s">
        <v>1230</v>
      </c>
      <c r="F272" s="442" t="s">
        <v>1231</v>
      </c>
      <c r="G272" s="441" t="s">
        <v>1126</v>
      </c>
      <c r="H272" s="441" t="s">
        <v>1127</v>
      </c>
      <c r="I272" s="443">
        <v>2117.5</v>
      </c>
      <c r="J272" s="443">
        <v>1</v>
      </c>
      <c r="K272" s="444">
        <v>2117.5</v>
      </c>
    </row>
    <row r="273" spans="1:11" ht="14.4" customHeight="1" x14ac:dyDescent="0.3">
      <c r="A273" s="439" t="s">
        <v>407</v>
      </c>
      <c r="B273" s="440" t="s">
        <v>577</v>
      </c>
      <c r="C273" s="441" t="s">
        <v>412</v>
      </c>
      <c r="D273" s="442" t="s">
        <v>578</v>
      </c>
      <c r="E273" s="441" t="s">
        <v>1230</v>
      </c>
      <c r="F273" s="442" t="s">
        <v>1231</v>
      </c>
      <c r="G273" s="441" t="s">
        <v>1128</v>
      </c>
      <c r="H273" s="441" t="s">
        <v>1129</v>
      </c>
      <c r="I273" s="443">
        <v>2172.4699999999998</v>
      </c>
      <c r="J273" s="443">
        <v>1</v>
      </c>
      <c r="K273" s="444">
        <v>2172.4699999999998</v>
      </c>
    </row>
    <row r="274" spans="1:11" ht="14.4" customHeight="1" x14ac:dyDescent="0.3">
      <c r="A274" s="439" t="s">
        <v>407</v>
      </c>
      <c r="B274" s="440" t="s">
        <v>577</v>
      </c>
      <c r="C274" s="441" t="s">
        <v>412</v>
      </c>
      <c r="D274" s="442" t="s">
        <v>578</v>
      </c>
      <c r="E274" s="441" t="s">
        <v>1230</v>
      </c>
      <c r="F274" s="442" t="s">
        <v>1231</v>
      </c>
      <c r="G274" s="441" t="s">
        <v>1130</v>
      </c>
      <c r="H274" s="441" t="s">
        <v>1131</v>
      </c>
      <c r="I274" s="443">
        <v>384.78</v>
      </c>
      <c r="J274" s="443">
        <v>6</v>
      </c>
      <c r="K274" s="444">
        <v>2308.6799999999998</v>
      </c>
    </row>
    <row r="275" spans="1:11" ht="14.4" customHeight="1" x14ac:dyDescent="0.3">
      <c r="A275" s="439" t="s">
        <v>407</v>
      </c>
      <c r="B275" s="440" t="s">
        <v>577</v>
      </c>
      <c r="C275" s="441" t="s">
        <v>412</v>
      </c>
      <c r="D275" s="442" t="s">
        <v>578</v>
      </c>
      <c r="E275" s="441" t="s">
        <v>1230</v>
      </c>
      <c r="F275" s="442" t="s">
        <v>1231</v>
      </c>
      <c r="G275" s="441" t="s">
        <v>1132</v>
      </c>
      <c r="H275" s="441" t="s">
        <v>1133</v>
      </c>
      <c r="I275" s="443">
        <v>42.35</v>
      </c>
      <c r="J275" s="443">
        <v>60</v>
      </c>
      <c r="K275" s="444">
        <v>2541</v>
      </c>
    </row>
    <row r="276" spans="1:11" ht="14.4" customHeight="1" x14ac:dyDescent="0.3">
      <c r="A276" s="439" t="s">
        <v>407</v>
      </c>
      <c r="B276" s="440" t="s">
        <v>577</v>
      </c>
      <c r="C276" s="441" t="s">
        <v>412</v>
      </c>
      <c r="D276" s="442" t="s">
        <v>578</v>
      </c>
      <c r="E276" s="441" t="s">
        <v>1230</v>
      </c>
      <c r="F276" s="442" t="s">
        <v>1231</v>
      </c>
      <c r="G276" s="441" t="s">
        <v>1134</v>
      </c>
      <c r="H276" s="441" t="s">
        <v>1135</v>
      </c>
      <c r="I276" s="443">
        <v>131.75</v>
      </c>
      <c r="J276" s="443">
        <v>20</v>
      </c>
      <c r="K276" s="444">
        <v>2635</v>
      </c>
    </row>
    <row r="277" spans="1:11" ht="14.4" customHeight="1" x14ac:dyDescent="0.3">
      <c r="A277" s="439" t="s">
        <v>407</v>
      </c>
      <c r="B277" s="440" t="s">
        <v>577</v>
      </c>
      <c r="C277" s="441" t="s">
        <v>412</v>
      </c>
      <c r="D277" s="442" t="s">
        <v>578</v>
      </c>
      <c r="E277" s="441" t="s">
        <v>1230</v>
      </c>
      <c r="F277" s="442" t="s">
        <v>1231</v>
      </c>
      <c r="G277" s="441" t="s">
        <v>1136</v>
      </c>
      <c r="H277" s="441" t="s">
        <v>1137</v>
      </c>
      <c r="I277" s="443">
        <v>767</v>
      </c>
      <c r="J277" s="443">
        <v>4</v>
      </c>
      <c r="K277" s="444">
        <v>3068</v>
      </c>
    </row>
    <row r="278" spans="1:11" ht="14.4" customHeight="1" x14ac:dyDescent="0.3">
      <c r="A278" s="439" t="s">
        <v>407</v>
      </c>
      <c r="B278" s="440" t="s">
        <v>577</v>
      </c>
      <c r="C278" s="441" t="s">
        <v>412</v>
      </c>
      <c r="D278" s="442" t="s">
        <v>578</v>
      </c>
      <c r="E278" s="441" t="s">
        <v>1230</v>
      </c>
      <c r="F278" s="442" t="s">
        <v>1231</v>
      </c>
      <c r="G278" s="441" t="s">
        <v>1138</v>
      </c>
      <c r="H278" s="441" t="s">
        <v>1139</v>
      </c>
      <c r="I278" s="443">
        <v>310.5</v>
      </c>
      <c r="J278" s="443">
        <v>10</v>
      </c>
      <c r="K278" s="444">
        <v>3105</v>
      </c>
    </row>
    <row r="279" spans="1:11" ht="14.4" customHeight="1" x14ac:dyDescent="0.3">
      <c r="A279" s="439" t="s">
        <v>407</v>
      </c>
      <c r="B279" s="440" t="s">
        <v>577</v>
      </c>
      <c r="C279" s="441" t="s">
        <v>412</v>
      </c>
      <c r="D279" s="442" t="s">
        <v>578</v>
      </c>
      <c r="E279" s="441" t="s">
        <v>1230</v>
      </c>
      <c r="F279" s="442" t="s">
        <v>1231</v>
      </c>
      <c r="G279" s="441" t="s">
        <v>1140</v>
      </c>
      <c r="H279" s="441" t="s">
        <v>1141</v>
      </c>
      <c r="I279" s="443">
        <v>3943.35</v>
      </c>
      <c r="J279" s="443">
        <v>1</v>
      </c>
      <c r="K279" s="444">
        <v>3943.35</v>
      </c>
    </row>
    <row r="280" spans="1:11" ht="14.4" customHeight="1" x14ac:dyDescent="0.3">
      <c r="A280" s="439" t="s">
        <v>407</v>
      </c>
      <c r="B280" s="440" t="s">
        <v>577</v>
      </c>
      <c r="C280" s="441" t="s">
        <v>412</v>
      </c>
      <c r="D280" s="442" t="s">
        <v>578</v>
      </c>
      <c r="E280" s="441" t="s">
        <v>1230</v>
      </c>
      <c r="F280" s="442" t="s">
        <v>1231</v>
      </c>
      <c r="G280" s="441" t="s">
        <v>1142</v>
      </c>
      <c r="H280" s="441" t="s">
        <v>1143</v>
      </c>
      <c r="I280" s="443">
        <v>3961.91</v>
      </c>
      <c r="J280" s="443">
        <v>1</v>
      </c>
      <c r="K280" s="444">
        <v>3961.91</v>
      </c>
    </row>
    <row r="281" spans="1:11" ht="14.4" customHeight="1" x14ac:dyDescent="0.3">
      <c r="A281" s="439" t="s">
        <v>407</v>
      </c>
      <c r="B281" s="440" t="s">
        <v>577</v>
      </c>
      <c r="C281" s="441" t="s">
        <v>412</v>
      </c>
      <c r="D281" s="442" t="s">
        <v>578</v>
      </c>
      <c r="E281" s="441" t="s">
        <v>1230</v>
      </c>
      <c r="F281" s="442" t="s">
        <v>1231</v>
      </c>
      <c r="G281" s="441" t="s">
        <v>1144</v>
      </c>
      <c r="H281" s="441" t="s">
        <v>1145</v>
      </c>
      <c r="I281" s="443">
        <v>4009.91</v>
      </c>
      <c r="J281" s="443">
        <v>1</v>
      </c>
      <c r="K281" s="444">
        <v>4009.91</v>
      </c>
    </row>
    <row r="282" spans="1:11" ht="14.4" customHeight="1" x14ac:dyDescent="0.3">
      <c r="A282" s="439" t="s">
        <v>407</v>
      </c>
      <c r="B282" s="440" t="s">
        <v>577</v>
      </c>
      <c r="C282" s="441" t="s">
        <v>412</v>
      </c>
      <c r="D282" s="442" t="s">
        <v>578</v>
      </c>
      <c r="E282" s="441" t="s">
        <v>1230</v>
      </c>
      <c r="F282" s="442" t="s">
        <v>1231</v>
      </c>
      <c r="G282" s="441" t="s">
        <v>1146</v>
      </c>
      <c r="H282" s="441" t="s">
        <v>1147</v>
      </c>
      <c r="I282" s="443">
        <v>419.92</v>
      </c>
      <c r="J282" s="443">
        <v>12</v>
      </c>
      <c r="K282" s="444">
        <v>5039</v>
      </c>
    </row>
    <row r="283" spans="1:11" ht="14.4" customHeight="1" x14ac:dyDescent="0.3">
      <c r="A283" s="439" t="s">
        <v>407</v>
      </c>
      <c r="B283" s="440" t="s">
        <v>577</v>
      </c>
      <c r="C283" s="441" t="s">
        <v>412</v>
      </c>
      <c r="D283" s="442" t="s">
        <v>578</v>
      </c>
      <c r="E283" s="441" t="s">
        <v>1230</v>
      </c>
      <c r="F283" s="442" t="s">
        <v>1231</v>
      </c>
      <c r="G283" s="441" t="s">
        <v>1148</v>
      </c>
      <c r="H283" s="441" t="s">
        <v>1149</v>
      </c>
      <c r="I283" s="443">
        <v>5329.67</v>
      </c>
      <c r="J283" s="443">
        <v>1</v>
      </c>
      <c r="K283" s="444">
        <v>5329.67</v>
      </c>
    </row>
    <row r="284" spans="1:11" ht="14.4" customHeight="1" x14ac:dyDescent="0.3">
      <c r="A284" s="439" t="s">
        <v>407</v>
      </c>
      <c r="B284" s="440" t="s">
        <v>577</v>
      </c>
      <c r="C284" s="441" t="s">
        <v>412</v>
      </c>
      <c r="D284" s="442" t="s">
        <v>578</v>
      </c>
      <c r="E284" s="441" t="s">
        <v>1230</v>
      </c>
      <c r="F284" s="442" t="s">
        <v>1231</v>
      </c>
      <c r="G284" s="441" t="s">
        <v>1150</v>
      </c>
      <c r="H284" s="441" t="s">
        <v>1151</v>
      </c>
      <c r="I284" s="443">
        <v>1409.95</v>
      </c>
      <c r="J284" s="443">
        <v>4</v>
      </c>
      <c r="K284" s="444">
        <v>5639.82</v>
      </c>
    </row>
    <row r="285" spans="1:11" ht="14.4" customHeight="1" x14ac:dyDescent="0.3">
      <c r="A285" s="439" t="s">
        <v>407</v>
      </c>
      <c r="B285" s="440" t="s">
        <v>577</v>
      </c>
      <c r="C285" s="441" t="s">
        <v>412</v>
      </c>
      <c r="D285" s="442" t="s">
        <v>578</v>
      </c>
      <c r="E285" s="441" t="s">
        <v>1230</v>
      </c>
      <c r="F285" s="442" t="s">
        <v>1231</v>
      </c>
      <c r="G285" s="441" t="s">
        <v>1152</v>
      </c>
      <c r="H285" s="441" t="s">
        <v>1153</v>
      </c>
      <c r="I285" s="443">
        <v>3894.47</v>
      </c>
      <c r="J285" s="443">
        <v>2</v>
      </c>
      <c r="K285" s="444">
        <v>7788.93</v>
      </c>
    </row>
    <row r="286" spans="1:11" ht="14.4" customHeight="1" x14ac:dyDescent="0.3">
      <c r="A286" s="439" t="s">
        <v>407</v>
      </c>
      <c r="B286" s="440" t="s">
        <v>577</v>
      </c>
      <c r="C286" s="441" t="s">
        <v>412</v>
      </c>
      <c r="D286" s="442" t="s">
        <v>578</v>
      </c>
      <c r="E286" s="441" t="s">
        <v>1230</v>
      </c>
      <c r="F286" s="442" t="s">
        <v>1231</v>
      </c>
      <c r="G286" s="441" t="s">
        <v>1154</v>
      </c>
      <c r="H286" s="441" t="s">
        <v>1155</v>
      </c>
      <c r="I286" s="443">
        <v>9840</v>
      </c>
      <c r="J286" s="443">
        <v>1</v>
      </c>
      <c r="K286" s="444">
        <v>9840</v>
      </c>
    </row>
    <row r="287" spans="1:11" ht="14.4" customHeight="1" x14ac:dyDescent="0.3">
      <c r="A287" s="439" t="s">
        <v>407</v>
      </c>
      <c r="B287" s="440" t="s">
        <v>577</v>
      </c>
      <c r="C287" s="441" t="s">
        <v>412</v>
      </c>
      <c r="D287" s="442" t="s">
        <v>578</v>
      </c>
      <c r="E287" s="441" t="s">
        <v>1230</v>
      </c>
      <c r="F287" s="442" t="s">
        <v>1231</v>
      </c>
      <c r="G287" s="441" t="s">
        <v>1156</v>
      </c>
      <c r="H287" s="441" t="s">
        <v>1157</v>
      </c>
      <c r="I287" s="443">
        <v>19816</v>
      </c>
      <c r="J287" s="443">
        <v>1</v>
      </c>
      <c r="K287" s="444">
        <v>19816</v>
      </c>
    </row>
    <row r="288" spans="1:11" ht="14.4" customHeight="1" x14ac:dyDescent="0.3">
      <c r="A288" s="439" t="s">
        <v>407</v>
      </c>
      <c r="B288" s="440" t="s">
        <v>577</v>
      </c>
      <c r="C288" s="441" t="s">
        <v>412</v>
      </c>
      <c r="D288" s="442" t="s">
        <v>578</v>
      </c>
      <c r="E288" s="441" t="s">
        <v>1232</v>
      </c>
      <c r="F288" s="442" t="s">
        <v>1233</v>
      </c>
      <c r="G288" s="441" t="s">
        <v>1158</v>
      </c>
      <c r="H288" s="441" t="s">
        <v>1159</v>
      </c>
      <c r="I288" s="443">
        <v>91.89</v>
      </c>
      <c r="J288" s="443">
        <v>72</v>
      </c>
      <c r="K288" s="444">
        <v>6615.72</v>
      </c>
    </row>
    <row r="289" spans="1:11" ht="14.4" customHeight="1" x14ac:dyDescent="0.3">
      <c r="A289" s="439" t="s">
        <v>407</v>
      </c>
      <c r="B289" s="440" t="s">
        <v>577</v>
      </c>
      <c r="C289" s="441" t="s">
        <v>412</v>
      </c>
      <c r="D289" s="442" t="s">
        <v>578</v>
      </c>
      <c r="E289" s="441" t="s">
        <v>1232</v>
      </c>
      <c r="F289" s="442" t="s">
        <v>1233</v>
      </c>
      <c r="G289" s="441" t="s">
        <v>1160</v>
      </c>
      <c r="H289" s="441" t="s">
        <v>1161</v>
      </c>
      <c r="I289" s="443">
        <v>42.1</v>
      </c>
      <c r="J289" s="443">
        <v>36</v>
      </c>
      <c r="K289" s="444">
        <v>1515.7</v>
      </c>
    </row>
    <row r="290" spans="1:11" ht="14.4" customHeight="1" x14ac:dyDescent="0.3">
      <c r="A290" s="439" t="s">
        <v>407</v>
      </c>
      <c r="B290" s="440" t="s">
        <v>577</v>
      </c>
      <c r="C290" s="441" t="s">
        <v>412</v>
      </c>
      <c r="D290" s="442" t="s">
        <v>578</v>
      </c>
      <c r="E290" s="441" t="s">
        <v>1232</v>
      </c>
      <c r="F290" s="442" t="s">
        <v>1233</v>
      </c>
      <c r="G290" s="441" t="s">
        <v>1162</v>
      </c>
      <c r="H290" s="441" t="s">
        <v>1163</v>
      </c>
      <c r="I290" s="443">
        <v>40.200000000000003</v>
      </c>
      <c r="J290" s="443">
        <v>72</v>
      </c>
      <c r="K290" s="444">
        <v>2894.32</v>
      </c>
    </row>
    <row r="291" spans="1:11" ht="14.4" customHeight="1" x14ac:dyDescent="0.3">
      <c r="A291" s="439" t="s">
        <v>407</v>
      </c>
      <c r="B291" s="440" t="s">
        <v>577</v>
      </c>
      <c r="C291" s="441" t="s">
        <v>412</v>
      </c>
      <c r="D291" s="442" t="s">
        <v>578</v>
      </c>
      <c r="E291" s="441" t="s">
        <v>1232</v>
      </c>
      <c r="F291" s="442" t="s">
        <v>1233</v>
      </c>
      <c r="G291" s="441" t="s">
        <v>1164</v>
      </c>
      <c r="H291" s="441" t="s">
        <v>1165</v>
      </c>
      <c r="I291" s="443">
        <v>65.400000000000006</v>
      </c>
      <c r="J291" s="443">
        <v>24</v>
      </c>
      <c r="K291" s="444">
        <v>1569.55</v>
      </c>
    </row>
    <row r="292" spans="1:11" ht="14.4" customHeight="1" x14ac:dyDescent="0.3">
      <c r="A292" s="439" t="s">
        <v>407</v>
      </c>
      <c r="B292" s="440" t="s">
        <v>577</v>
      </c>
      <c r="C292" s="441" t="s">
        <v>412</v>
      </c>
      <c r="D292" s="442" t="s">
        <v>578</v>
      </c>
      <c r="E292" s="441" t="s">
        <v>1232</v>
      </c>
      <c r="F292" s="442" t="s">
        <v>1233</v>
      </c>
      <c r="G292" s="441" t="s">
        <v>1166</v>
      </c>
      <c r="H292" s="441" t="s">
        <v>1167</v>
      </c>
      <c r="I292" s="443">
        <v>72.69</v>
      </c>
      <c r="J292" s="443">
        <v>72</v>
      </c>
      <c r="K292" s="444">
        <v>5233.67</v>
      </c>
    </row>
    <row r="293" spans="1:11" ht="14.4" customHeight="1" x14ac:dyDescent="0.3">
      <c r="A293" s="439" t="s">
        <v>407</v>
      </c>
      <c r="B293" s="440" t="s">
        <v>577</v>
      </c>
      <c r="C293" s="441" t="s">
        <v>412</v>
      </c>
      <c r="D293" s="442" t="s">
        <v>578</v>
      </c>
      <c r="E293" s="441" t="s">
        <v>1232</v>
      </c>
      <c r="F293" s="442" t="s">
        <v>1233</v>
      </c>
      <c r="G293" s="441" t="s">
        <v>1168</v>
      </c>
      <c r="H293" s="441" t="s">
        <v>1169</v>
      </c>
      <c r="I293" s="443">
        <v>67.42</v>
      </c>
      <c r="J293" s="443">
        <v>48</v>
      </c>
      <c r="K293" s="444">
        <v>3236.22</v>
      </c>
    </row>
    <row r="294" spans="1:11" ht="14.4" customHeight="1" x14ac:dyDescent="0.3">
      <c r="A294" s="439" t="s">
        <v>407</v>
      </c>
      <c r="B294" s="440" t="s">
        <v>577</v>
      </c>
      <c r="C294" s="441" t="s">
        <v>412</v>
      </c>
      <c r="D294" s="442" t="s">
        <v>578</v>
      </c>
      <c r="E294" s="441" t="s">
        <v>1232</v>
      </c>
      <c r="F294" s="442" t="s">
        <v>1233</v>
      </c>
      <c r="G294" s="441" t="s">
        <v>1170</v>
      </c>
      <c r="H294" s="441" t="s">
        <v>1171</v>
      </c>
      <c r="I294" s="443">
        <v>32.61</v>
      </c>
      <c r="J294" s="443">
        <v>36</v>
      </c>
      <c r="K294" s="444">
        <v>1173.81</v>
      </c>
    </row>
    <row r="295" spans="1:11" ht="14.4" customHeight="1" x14ac:dyDescent="0.3">
      <c r="A295" s="439" t="s">
        <v>407</v>
      </c>
      <c r="B295" s="440" t="s">
        <v>577</v>
      </c>
      <c r="C295" s="441" t="s">
        <v>412</v>
      </c>
      <c r="D295" s="442" t="s">
        <v>578</v>
      </c>
      <c r="E295" s="441" t="s">
        <v>1232</v>
      </c>
      <c r="F295" s="442" t="s">
        <v>1233</v>
      </c>
      <c r="G295" s="441" t="s">
        <v>1172</v>
      </c>
      <c r="H295" s="441" t="s">
        <v>1173</v>
      </c>
      <c r="I295" s="443">
        <v>60.93</v>
      </c>
      <c r="J295" s="443">
        <v>36</v>
      </c>
      <c r="K295" s="444">
        <v>2193.4</v>
      </c>
    </row>
    <row r="296" spans="1:11" ht="14.4" customHeight="1" x14ac:dyDescent="0.3">
      <c r="A296" s="439" t="s">
        <v>407</v>
      </c>
      <c r="B296" s="440" t="s">
        <v>577</v>
      </c>
      <c r="C296" s="441" t="s">
        <v>412</v>
      </c>
      <c r="D296" s="442" t="s">
        <v>578</v>
      </c>
      <c r="E296" s="441" t="s">
        <v>1232</v>
      </c>
      <c r="F296" s="442" t="s">
        <v>1233</v>
      </c>
      <c r="G296" s="441" t="s">
        <v>1174</v>
      </c>
      <c r="H296" s="441" t="s">
        <v>1175</v>
      </c>
      <c r="I296" s="443">
        <v>44.44</v>
      </c>
      <c r="J296" s="443">
        <v>72</v>
      </c>
      <c r="K296" s="444">
        <v>3199.99</v>
      </c>
    </row>
    <row r="297" spans="1:11" ht="14.4" customHeight="1" x14ac:dyDescent="0.3">
      <c r="A297" s="439" t="s">
        <v>407</v>
      </c>
      <c r="B297" s="440" t="s">
        <v>577</v>
      </c>
      <c r="C297" s="441" t="s">
        <v>412</v>
      </c>
      <c r="D297" s="442" t="s">
        <v>578</v>
      </c>
      <c r="E297" s="441" t="s">
        <v>1234</v>
      </c>
      <c r="F297" s="442" t="s">
        <v>1235</v>
      </c>
      <c r="G297" s="441" t="s">
        <v>1176</v>
      </c>
      <c r="H297" s="441" t="s">
        <v>1177</v>
      </c>
      <c r="I297" s="443">
        <v>0.3</v>
      </c>
      <c r="J297" s="443">
        <v>1600</v>
      </c>
      <c r="K297" s="444">
        <v>480</v>
      </c>
    </row>
    <row r="298" spans="1:11" ht="14.4" customHeight="1" x14ac:dyDescent="0.3">
      <c r="A298" s="439" t="s">
        <v>407</v>
      </c>
      <c r="B298" s="440" t="s">
        <v>577</v>
      </c>
      <c r="C298" s="441" t="s">
        <v>412</v>
      </c>
      <c r="D298" s="442" t="s">
        <v>578</v>
      </c>
      <c r="E298" s="441" t="s">
        <v>1234</v>
      </c>
      <c r="F298" s="442" t="s">
        <v>1235</v>
      </c>
      <c r="G298" s="441" t="s">
        <v>1178</v>
      </c>
      <c r="H298" s="441" t="s">
        <v>1179</v>
      </c>
      <c r="I298" s="443">
        <v>0.30666666666666664</v>
      </c>
      <c r="J298" s="443">
        <v>1400</v>
      </c>
      <c r="K298" s="444">
        <v>430</v>
      </c>
    </row>
    <row r="299" spans="1:11" ht="14.4" customHeight="1" x14ac:dyDescent="0.3">
      <c r="A299" s="439" t="s">
        <v>407</v>
      </c>
      <c r="B299" s="440" t="s">
        <v>577</v>
      </c>
      <c r="C299" s="441" t="s">
        <v>412</v>
      </c>
      <c r="D299" s="442" t="s">
        <v>578</v>
      </c>
      <c r="E299" s="441" t="s">
        <v>1234</v>
      </c>
      <c r="F299" s="442" t="s">
        <v>1235</v>
      </c>
      <c r="G299" s="441" t="s">
        <v>1180</v>
      </c>
      <c r="H299" s="441" t="s">
        <v>1181</v>
      </c>
      <c r="I299" s="443">
        <v>0.3</v>
      </c>
      <c r="J299" s="443">
        <v>400</v>
      </c>
      <c r="K299" s="444">
        <v>120</v>
      </c>
    </row>
    <row r="300" spans="1:11" ht="14.4" customHeight="1" x14ac:dyDescent="0.3">
      <c r="A300" s="439" t="s">
        <v>407</v>
      </c>
      <c r="B300" s="440" t="s">
        <v>577</v>
      </c>
      <c r="C300" s="441" t="s">
        <v>412</v>
      </c>
      <c r="D300" s="442" t="s">
        <v>578</v>
      </c>
      <c r="E300" s="441" t="s">
        <v>1234</v>
      </c>
      <c r="F300" s="442" t="s">
        <v>1235</v>
      </c>
      <c r="G300" s="441" t="s">
        <v>1182</v>
      </c>
      <c r="H300" s="441" t="s">
        <v>1183</v>
      </c>
      <c r="I300" s="443">
        <v>17.100000000000001</v>
      </c>
      <c r="J300" s="443">
        <v>20</v>
      </c>
      <c r="K300" s="444">
        <v>342</v>
      </c>
    </row>
    <row r="301" spans="1:11" ht="14.4" customHeight="1" x14ac:dyDescent="0.3">
      <c r="A301" s="439" t="s">
        <v>407</v>
      </c>
      <c r="B301" s="440" t="s">
        <v>577</v>
      </c>
      <c r="C301" s="441" t="s">
        <v>412</v>
      </c>
      <c r="D301" s="442" t="s">
        <v>578</v>
      </c>
      <c r="E301" s="441" t="s">
        <v>1234</v>
      </c>
      <c r="F301" s="442" t="s">
        <v>1235</v>
      </c>
      <c r="G301" s="441" t="s">
        <v>1184</v>
      </c>
      <c r="H301" s="441" t="s">
        <v>1185</v>
      </c>
      <c r="I301" s="443">
        <v>17.100000000000001</v>
      </c>
      <c r="J301" s="443">
        <v>20</v>
      </c>
      <c r="K301" s="444">
        <v>342</v>
      </c>
    </row>
    <row r="302" spans="1:11" ht="14.4" customHeight="1" x14ac:dyDescent="0.3">
      <c r="A302" s="439" t="s">
        <v>407</v>
      </c>
      <c r="B302" s="440" t="s">
        <v>577</v>
      </c>
      <c r="C302" s="441" t="s">
        <v>412</v>
      </c>
      <c r="D302" s="442" t="s">
        <v>578</v>
      </c>
      <c r="E302" s="441" t="s">
        <v>1236</v>
      </c>
      <c r="F302" s="442" t="s">
        <v>1237</v>
      </c>
      <c r="G302" s="441" t="s">
        <v>1186</v>
      </c>
      <c r="H302" s="441" t="s">
        <v>1187</v>
      </c>
      <c r="I302" s="443">
        <v>0.74</v>
      </c>
      <c r="J302" s="443">
        <v>1000</v>
      </c>
      <c r="K302" s="444">
        <v>740</v>
      </c>
    </row>
    <row r="303" spans="1:11" ht="14.4" customHeight="1" x14ac:dyDescent="0.3">
      <c r="A303" s="439" t="s">
        <v>407</v>
      </c>
      <c r="B303" s="440" t="s">
        <v>577</v>
      </c>
      <c r="C303" s="441" t="s">
        <v>412</v>
      </c>
      <c r="D303" s="442" t="s">
        <v>578</v>
      </c>
      <c r="E303" s="441" t="s">
        <v>1236</v>
      </c>
      <c r="F303" s="442" t="s">
        <v>1237</v>
      </c>
      <c r="G303" s="441" t="s">
        <v>1188</v>
      </c>
      <c r="H303" s="441" t="s">
        <v>1189</v>
      </c>
      <c r="I303" s="443">
        <v>0.74</v>
      </c>
      <c r="J303" s="443">
        <v>300</v>
      </c>
      <c r="K303" s="444">
        <v>221.43</v>
      </c>
    </row>
    <row r="304" spans="1:11" ht="14.4" customHeight="1" x14ac:dyDescent="0.3">
      <c r="A304" s="439" t="s">
        <v>407</v>
      </c>
      <c r="B304" s="440" t="s">
        <v>577</v>
      </c>
      <c r="C304" s="441" t="s">
        <v>412</v>
      </c>
      <c r="D304" s="442" t="s">
        <v>578</v>
      </c>
      <c r="E304" s="441" t="s">
        <v>1236</v>
      </c>
      <c r="F304" s="442" t="s">
        <v>1237</v>
      </c>
      <c r="G304" s="441" t="s">
        <v>1190</v>
      </c>
      <c r="H304" s="441" t="s">
        <v>1191</v>
      </c>
      <c r="I304" s="443">
        <v>7.5</v>
      </c>
      <c r="J304" s="443">
        <v>100</v>
      </c>
      <c r="K304" s="444">
        <v>750</v>
      </c>
    </row>
    <row r="305" spans="1:11" ht="14.4" customHeight="1" x14ac:dyDescent="0.3">
      <c r="A305" s="439" t="s">
        <v>407</v>
      </c>
      <c r="B305" s="440" t="s">
        <v>577</v>
      </c>
      <c r="C305" s="441" t="s">
        <v>412</v>
      </c>
      <c r="D305" s="442" t="s">
        <v>578</v>
      </c>
      <c r="E305" s="441" t="s">
        <v>1236</v>
      </c>
      <c r="F305" s="442" t="s">
        <v>1237</v>
      </c>
      <c r="G305" s="441" t="s">
        <v>1192</v>
      </c>
      <c r="H305" s="441" t="s">
        <v>1193</v>
      </c>
      <c r="I305" s="443">
        <v>7.51</v>
      </c>
      <c r="J305" s="443">
        <v>50</v>
      </c>
      <c r="K305" s="444">
        <v>375.5</v>
      </c>
    </row>
    <row r="306" spans="1:11" ht="14.4" customHeight="1" x14ac:dyDescent="0.3">
      <c r="A306" s="439" t="s">
        <v>407</v>
      </c>
      <c r="B306" s="440" t="s">
        <v>577</v>
      </c>
      <c r="C306" s="441" t="s">
        <v>412</v>
      </c>
      <c r="D306" s="442" t="s">
        <v>578</v>
      </c>
      <c r="E306" s="441" t="s">
        <v>1236</v>
      </c>
      <c r="F306" s="442" t="s">
        <v>1237</v>
      </c>
      <c r="G306" s="441" t="s">
        <v>1194</v>
      </c>
      <c r="H306" s="441" t="s">
        <v>1195</v>
      </c>
      <c r="I306" s="443">
        <v>1.22</v>
      </c>
      <c r="J306" s="443">
        <v>2000</v>
      </c>
      <c r="K306" s="444">
        <v>2438.1899999999996</v>
      </c>
    </row>
    <row r="307" spans="1:11" ht="14.4" customHeight="1" x14ac:dyDescent="0.3">
      <c r="A307" s="439" t="s">
        <v>407</v>
      </c>
      <c r="B307" s="440" t="s">
        <v>577</v>
      </c>
      <c r="C307" s="441" t="s">
        <v>412</v>
      </c>
      <c r="D307" s="442" t="s">
        <v>578</v>
      </c>
      <c r="E307" s="441" t="s">
        <v>1236</v>
      </c>
      <c r="F307" s="442" t="s">
        <v>1237</v>
      </c>
      <c r="G307" s="441" t="s">
        <v>1196</v>
      </c>
      <c r="H307" s="441" t="s">
        <v>1197</v>
      </c>
      <c r="I307" s="443">
        <v>0.81</v>
      </c>
      <c r="J307" s="443">
        <v>2000</v>
      </c>
      <c r="K307" s="444">
        <v>1614.04</v>
      </c>
    </row>
    <row r="308" spans="1:11" ht="14.4" customHeight="1" x14ac:dyDescent="0.3">
      <c r="A308" s="439" t="s">
        <v>407</v>
      </c>
      <c r="B308" s="440" t="s">
        <v>577</v>
      </c>
      <c r="C308" s="441" t="s">
        <v>412</v>
      </c>
      <c r="D308" s="442" t="s">
        <v>578</v>
      </c>
      <c r="E308" s="441" t="s">
        <v>1236</v>
      </c>
      <c r="F308" s="442" t="s">
        <v>1237</v>
      </c>
      <c r="G308" s="441" t="s">
        <v>1198</v>
      </c>
      <c r="H308" s="441" t="s">
        <v>1199</v>
      </c>
      <c r="I308" s="443">
        <v>0.69</v>
      </c>
      <c r="J308" s="443">
        <v>16000</v>
      </c>
      <c r="K308" s="444">
        <v>11040</v>
      </c>
    </row>
    <row r="309" spans="1:11" ht="14.4" customHeight="1" x14ac:dyDescent="0.3">
      <c r="A309" s="439" t="s">
        <v>407</v>
      </c>
      <c r="B309" s="440" t="s">
        <v>577</v>
      </c>
      <c r="C309" s="441" t="s">
        <v>412</v>
      </c>
      <c r="D309" s="442" t="s">
        <v>578</v>
      </c>
      <c r="E309" s="441" t="s">
        <v>1236</v>
      </c>
      <c r="F309" s="442" t="s">
        <v>1237</v>
      </c>
      <c r="G309" s="441" t="s">
        <v>1200</v>
      </c>
      <c r="H309" s="441" t="s">
        <v>1201</v>
      </c>
      <c r="I309" s="443">
        <v>0.69</v>
      </c>
      <c r="J309" s="443">
        <v>360</v>
      </c>
      <c r="K309" s="444">
        <v>248.4</v>
      </c>
    </row>
    <row r="310" spans="1:11" ht="14.4" customHeight="1" x14ac:dyDescent="0.3">
      <c r="A310" s="439" t="s">
        <v>407</v>
      </c>
      <c r="B310" s="440" t="s">
        <v>577</v>
      </c>
      <c r="C310" s="441" t="s">
        <v>412</v>
      </c>
      <c r="D310" s="442" t="s">
        <v>578</v>
      </c>
      <c r="E310" s="441" t="s">
        <v>1236</v>
      </c>
      <c r="F310" s="442" t="s">
        <v>1237</v>
      </c>
      <c r="G310" s="441" t="s">
        <v>1202</v>
      </c>
      <c r="H310" s="441" t="s">
        <v>1203</v>
      </c>
      <c r="I310" s="443">
        <v>0.69</v>
      </c>
      <c r="J310" s="443">
        <v>16000</v>
      </c>
      <c r="K310" s="444">
        <v>11040</v>
      </c>
    </row>
    <row r="311" spans="1:11" ht="14.4" customHeight="1" x14ac:dyDescent="0.3">
      <c r="A311" s="439" t="s">
        <v>407</v>
      </c>
      <c r="B311" s="440" t="s">
        <v>577</v>
      </c>
      <c r="C311" s="441" t="s">
        <v>412</v>
      </c>
      <c r="D311" s="442" t="s">
        <v>578</v>
      </c>
      <c r="E311" s="441" t="s">
        <v>1236</v>
      </c>
      <c r="F311" s="442" t="s">
        <v>1237</v>
      </c>
      <c r="G311" s="441" t="s">
        <v>1204</v>
      </c>
      <c r="H311" s="441" t="s">
        <v>1205</v>
      </c>
      <c r="I311" s="443">
        <v>0.69</v>
      </c>
      <c r="J311" s="443">
        <v>6000</v>
      </c>
      <c r="K311" s="444">
        <v>4140</v>
      </c>
    </row>
    <row r="312" spans="1:11" ht="14.4" customHeight="1" x14ac:dyDescent="0.3">
      <c r="A312" s="439" t="s">
        <v>407</v>
      </c>
      <c r="B312" s="440" t="s">
        <v>577</v>
      </c>
      <c r="C312" s="441" t="s">
        <v>412</v>
      </c>
      <c r="D312" s="442" t="s">
        <v>578</v>
      </c>
      <c r="E312" s="441" t="s">
        <v>1236</v>
      </c>
      <c r="F312" s="442" t="s">
        <v>1237</v>
      </c>
      <c r="G312" s="441" t="s">
        <v>1206</v>
      </c>
      <c r="H312" s="441" t="s">
        <v>1207</v>
      </c>
      <c r="I312" s="443">
        <v>11.15</v>
      </c>
      <c r="J312" s="443">
        <v>50</v>
      </c>
      <c r="K312" s="444">
        <v>557.5</v>
      </c>
    </row>
    <row r="313" spans="1:11" ht="14.4" customHeight="1" x14ac:dyDescent="0.3">
      <c r="A313" s="439" t="s">
        <v>407</v>
      </c>
      <c r="B313" s="440" t="s">
        <v>577</v>
      </c>
      <c r="C313" s="441" t="s">
        <v>412</v>
      </c>
      <c r="D313" s="442" t="s">
        <v>578</v>
      </c>
      <c r="E313" s="441" t="s">
        <v>1236</v>
      </c>
      <c r="F313" s="442" t="s">
        <v>1237</v>
      </c>
      <c r="G313" s="441" t="s">
        <v>1208</v>
      </c>
      <c r="H313" s="441" t="s">
        <v>1209</v>
      </c>
      <c r="I313" s="443">
        <v>9.44</v>
      </c>
      <c r="J313" s="443">
        <v>50</v>
      </c>
      <c r="K313" s="444">
        <v>472</v>
      </c>
    </row>
    <row r="314" spans="1:11" ht="14.4" customHeight="1" x14ac:dyDescent="0.3">
      <c r="A314" s="439" t="s">
        <v>407</v>
      </c>
      <c r="B314" s="440" t="s">
        <v>577</v>
      </c>
      <c r="C314" s="441" t="s">
        <v>412</v>
      </c>
      <c r="D314" s="442" t="s">
        <v>578</v>
      </c>
      <c r="E314" s="441" t="s">
        <v>1236</v>
      </c>
      <c r="F314" s="442" t="s">
        <v>1237</v>
      </c>
      <c r="G314" s="441" t="s">
        <v>1210</v>
      </c>
      <c r="H314" s="441" t="s">
        <v>1211</v>
      </c>
      <c r="I314" s="443">
        <v>6.24</v>
      </c>
      <c r="J314" s="443">
        <v>140</v>
      </c>
      <c r="K314" s="444">
        <v>873.6</v>
      </c>
    </row>
    <row r="315" spans="1:11" ht="14.4" customHeight="1" x14ac:dyDescent="0.3">
      <c r="A315" s="439" t="s">
        <v>407</v>
      </c>
      <c r="B315" s="440" t="s">
        <v>577</v>
      </c>
      <c r="C315" s="441" t="s">
        <v>412</v>
      </c>
      <c r="D315" s="442" t="s">
        <v>578</v>
      </c>
      <c r="E315" s="441" t="s">
        <v>1236</v>
      </c>
      <c r="F315" s="442" t="s">
        <v>1237</v>
      </c>
      <c r="G315" s="441" t="s">
        <v>1212</v>
      </c>
      <c r="H315" s="441" t="s">
        <v>1213</v>
      </c>
      <c r="I315" s="443">
        <v>6.24</v>
      </c>
      <c r="J315" s="443">
        <v>140</v>
      </c>
      <c r="K315" s="444">
        <v>873.6</v>
      </c>
    </row>
    <row r="316" spans="1:11" ht="14.4" customHeight="1" x14ac:dyDescent="0.3">
      <c r="A316" s="439" t="s">
        <v>407</v>
      </c>
      <c r="B316" s="440" t="s">
        <v>577</v>
      </c>
      <c r="C316" s="441" t="s">
        <v>412</v>
      </c>
      <c r="D316" s="442" t="s">
        <v>578</v>
      </c>
      <c r="E316" s="441" t="s">
        <v>1236</v>
      </c>
      <c r="F316" s="442" t="s">
        <v>1237</v>
      </c>
      <c r="G316" s="441" t="s">
        <v>1214</v>
      </c>
      <c r="H316" s="441" t="s">
        <v>1215</v>
      </c>
      <c r="I316" s="443">
        <v>6.24</v>
      </c>
      <c r="J316" s="443">
        <v>140</v>
      </c>
      <c r="K316" s="444">
        <v>873.6</v>
      </c>
    </row>
    <row r="317" spans="1:11" ht="14.4" customHeight="1" x14ac:dyDescent="0.3">
      <c r="A317" s="439" t="s">
        <v>407</v>
      </c>
      <c r="B317" s="440" t="s">
        <v>577</v>
      </c>
      <c r="C317" s="441" t="s">
        <v>412</v>
      </c>
      <c r="D317" s="442" t="s">
        <v>578</v>
      </c>
      <c r="E317" s="441" t="s">
        <v>1236</v>
      </c>
      <c r="F317" s="442" t="s">
        <v>1237</v>
      </c>
      <c r="G317" s="441" t="s">
        <v>1216</v>
      </c>
      <c r="H317" s="441" t="s">
        <v>1217</v>
      </c>
      <c r="I317" s="443">
        <v>0.82</v>
      </c>
      <c r="J317" s="443">
        <v>1000</v>
      </c>
      <c r="K317" s="444">
        <v>822.8</v>
      </c>
    </row>
    <row r="318" spans="1:11" ht="14.4" customHeight="1" x14ac:dyDescent="0.3">
      <c r="A318" s="439" t="s">
        <v>407</v>
      </c>
      <c r="B318" s="440" t="s">
        <v>577</v>
      </c>
      <c r="C318" s="441" t="s">
        <v>412</v>
      </c>
      <c r="D318" s="442" t="s">
        <v>578</v>
      </c>
      <c r="E318" s="441" t="s">
        <v>1236</v>
      </c>
      <c r="F318" s="442" t="s">
        <v>1237</v>
      </c>
      <c r="G318" s="441" t="s">
        <v>1218</v>
      </c>
      <c r="H318" s="441" t="s">
        <v>1219</v>
      </c>
      <c r="I318" s="443">
        <v>1.9</v>
      </c>
      <c r="J318" s="443">
        <v>800</v>
      </c>
      <c r="K318" s="444">
        <v>1519.76</v>
      </c>
    </row>
    <row r="319" spans="1:11" ht="14.4" customHeight="1" x14ac:dyDescent="0.3">
      <c r="A319" s="439" t="s">
        <v>407</v>
      </c>
      <c r="B319" s="440" t="s">
        <v>577</v>
      </c>
      <c r="C319" s="441" t="s">
        <v>412</v>
      </c>
      <c r="D319" s="442" t="s">
        <v>578</v>
      </c>
      <c r="E319" s="441" t="s">
        <v>1238</v>
      </c>
      <c r="F319" s="442" t="s">
        <v>1239</v>
      </c>
      <c r="G319" s="441" t="s">
        <v>1220</v>
      </c>
      <c r="H319" s="441" t="s">
        <v>1221</v>
      </c>
      <c r="I319" s="443">
        <v>36.369999999999997</v>
      </c>
      <c r="J319" s="443">
        <v>1</v>
      </c>
      <c r="K319" s="444">
        <v>36.369999999999997</v>
      </c>
    </row>
    <row r="320" spans="1:11" ht="14.4" customHeight="1" thickBot="1" x14ac:dyDescent="0.35">
      <c r="A320" s="445" t="s">
        <v>407</v>
      </c>
      <c r="B320" s="446" t="s">
        <v>577</v>
      </c>
      <c r="C320" s="447" t="s">
        <v>412</v>
      </c>
      <c r="D320" s="448" t="s">
        <v>578</v>
      </c>
      <c r="E320" s="447" t="s">
        <v>1238</v>
      </c>
      <c r="F320" s="448" t="s">
        <v>1239</v>
      </c>
      <c r="G320" s="447" t="s">
        <v>1222</v>
      </c>
      <c r="H320" s="447" t="s">
        <v>1223</v>
      </c>
      <c r="I320" s="449">
        <v>33.880000000000003</v>
      </c>
      <c r="J320" s="449">
        <v>4</v>
      </c>
      <c r="K320" s="450">
        <v>135.52000000000001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375" t="s">
        <v>91</v>
      </c>
      <c r="B1" s="375"/>
      <c r="C1" s="313"/>
      <c r="D1" s="313"/>
      <c r="E1" s="313"/>
      <c r="F1" s="313"/>
      <c r="G1" s="313"/>
      <c r="H1" s="313"/>
      <c r="I1" s="313"/>
      <c r="J1" s="313"/>
      <c r="K1" s="289"/>
    </row>
    <row r="2" spans="1:11" ht="15" thickBot="1" x14ac:dyDescent="0.35">
      <c r="A2" s="210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89"/>
    </row>
    <row r="3" spans="1:11" x14ac:dyDescent="0.3">
      <c r="A3" s="227" t="s">
        <v>171</v>
      </c>
      <c r="B3" s="373" t="s">
        <v>153</v>
      </c>
      <c r="C3" s="212">
        <v>25</v>
      </c>
      <c r="D3" s="212">
        <v>30</v>
      </c>
      <c r="E3" s="230">
        <v>102</v>
      </c>
      <c r="F3" s="230">
        <v>103</v>
      </c>
      <c r="G3" s="287">
        <v>302</v>
      </c>
      <c r="H3" s="230">
        <v>303</v>
      </c>
      <c r="I3" s="230">
        <v>304</v>
      </c>
      <c r="J3" s="230">
        <v>416</v>
      </c>
      <c r="K3" s="289"/>
    </row>
    <row r="4" spans="1:11" ht="24.6" outlineLevel="1" thickBot="1" x14ac:dyDescent="0.35">
      <c r="A4" s="228">
        <v>2017</v>
      </c>
      <c r="B4" s="374"/>
      <c r="C4" s="213" t="s">
        <v>155</v>
      </c>
      <c r="D4" s="213" t="s">
        <v>173</v>
      </c>
      <c r="E4" s="231" t="s">
        <v>154</v>
      </c>
      <c r="F4" s="231" t="s">
        <v>195</v>
      </c>
      <c r="G4" s="288" t="s">
        <v>196</v>
      </c>
      <c r="H4" s="231" t="s">
        <v>197</v>
      </c>
      <c r="I4" s="231" t="s">
        <v>198</v>
      </c>
      <c r="J4" s="231" t="s">
        <v>178</v>
      </c>
      <c r="K4" s="289"/>
    </row>
    <row r="5" spans="1:11" x14ac:dyDescent="0.3">
      <c r="A5" s="214" t="s">
        <v>156</v>
      </c>
      <c r="B5" s="242"/>
      <c r="C5" s="243"/>
      <c r="D5" s="243"/>
      <c r="E5" s="243"/>
      <c r="F5" s="243"/>
      <c r="G5" s="243"/>
      <c r="H5" s="243"/>
      <c r="I5" s="243"/>
      <c r="J5" s="243"/>
      <c r="K5" s="289"/>
    </row>
    <row r="6" spans="1:11" ht="15" collapsed="1" thickBot="1" x14ac:dyDescent="0.35">
      <c r="A6" s="215" t="s">
        <v>60</v>
      </c>
      <c r="B6" s="244">
        <f xml:space="preserve">
TRUNC(IF($A$4&lt;=12,SUMIFS('ON Data'!F:F,'ON Data'!$D:$D,$A$4,'ON Data'!$E:$E,1),SUMIFS('ON Data'!F:F,'ON Data'!$E:$E,1)/'ON Data'!$D$3),1)</f>
        <v>54.1</v>
      </c>
      <c r="C6" s="245">
        <f xml:space="preserve">
TRUNC(IF($A$4&lt;=12,SUMIFS('ON Data'!H:H,'ON Data'!$D:$D,$A$4,'ON Data'!$E:$E,1),SUMIFS('ON Data'!H:H,'ON Data'!$E:$E,1)/'ON Data'!$D$3),1)</f>
        <v>1</v>
      </c>
      <c r="D6" s="245">
        <f xml:space="preserve">
TRUNC(IF($A$4&lt;=12,SUMIFS('ON Data'!I:I,'ON Data'!$D:$D,$A$4,'ON Data'!$E:$E,1),SUMIFS('ON Data'!I:I,'ON Data'!$E:$E,1)/'ON Data'!$D$3),1)</f>
        <v>0.9</v>
      </c>
      <c r="E6" s="245">
        <f xml:space="preserve">
TRUNC(IF($A$4&lt;=12,SUMIFS('ON Data'!M:M,'ON Data'!$D:$D,$A$4,'ON Data'!$E:$E,1),SUMIFS('ON Data'!M:M,'ON Data'!$E:$E,1)/'ON Data'!$D$3),1)</f>
        <v>4.5999999999999996</v>
      </c>
      <c r="F6" s="245">
        <f xml:space="preserve">
TRUNC(IF($A$4&lt;=12,SUMIFS('ON Data'!N:N,'ON Data'!$D:$D,$A$4,'ON Data'!$E:$E,1),SUMIFS('ON Data'!N:N,'ON Data'!$E:$E,1)/'ON Data'!$D$3),1)</f>
        <v>6.6</v>
      </c>
      <c r="G6" s="245">
        <f xml:space="preserve">
TRUNC(IF($A$4&lt;=12,SUMIFS('ON Data'!P:P,'ON Data'!$D:$D,$A$4,'ON Data'!$E:$E,1),SUMIFS('ON Data'!P:P,'ON Data'!$E:$E,1)/'ON Data'!$D$3),1)</f>
        <v>0.4</v>
      </c>
      <c r="H6" s="245">
        <f xml:space="preserve">
TRUNC(IF($A$4&lt;=12,SUMIFS('ON Data'!Q:Q,'ON Data'!$D:$D,$A$4,'ON Data'!$E:$E,1),SUMIFS('ON Data'!Q:Q,'ON Data'!$E:$E,1)/'ON Data'!$D$3),1)</f>
        <v>20.6</v>
      </c>
      <c r="I6" s="245">
        <f xml:space="preserve">
TRUNC(IF($A$4&lt;=12,SUMIFS('ON Data'!R:R,'ON Data'!$D:$D,$A$4,'ON Data'!$E:$E,1),SUMIFS('ON Data'!R:R,'ON Data'!$E:$E,1)/'ON Data'!$D$3),1)</f>
        <v>6.9</v>
      </c>
      <c r="J6" s="245">
        <f xml:space="preserve">
TRUNC(IF($A$4&lt;=12,SUMIFS('ON Data'!Z:Z,'ON Data'!$D:$D,$A$4,'ON Data'!$E:$E,1),SUMIFS('ON Data'!Z:Z,'ON Data'!$E:$E,1)/'ON Data'!$D$3),1)</f>
        <v>13</v>
      </c>
      <c r="K6" s="289"/>
    </row>
    <row r="7" spans="1:11" ht="15" hidden="1" outlineLevel="1" thickBot="1" x14ac:dyDescent="0.35">
      <c r="A7" s="215" t="s">
        <v>92</v>
      </c>
      <c r="B7" s="244"/>
      <c r="C7" s="245"/>
      <c r="D7" s="245"/>
      <c r="E7" s="245"/>
      <c r="F7" s="245"/>
      <c r="G7" s="245"/>
      <c r="H7" s="245"/>
      <c r="I7" s="245"/>
      <c r="J7" s="245"/>
      <c r="K7" s="289"/>
    </row>
    <row r="8" spans="1:11" ht="15" hidden="1" outlineLevel="1" thickBot="1" x14ac:dyDescent="0.35">
      <c r="A8" s="215" t="s">
        <v>62</v>
      </c>
      <c r="B8" s="244"/>
      <c r="C8" s="245"/>
      <c r="D8" s="245"/>
      <c r="E8" s="245"/>
      <c r="F8" s="245"/>
      <c r="G8" s="245"/>
      <c r="H8" s="245"/>
      <c r="I8" s="245"/>
      <c r="J8" s="245"/>
      <c r="K8" s="289"/>
    </row>
    <row r="9" spans="1:11" ht="15" hidden="1" outlineLevel="1" thickBot="1" x14ac:dyDescent="0.35">
      <c r="A9" s="216" t="s">
        <v>55</v>
      </c>
      <c r="B9" s="246"/>
      <c r="C9" s="247"/>
      <c r="D9" s="247"/>
      <c r="E9" s="247"/>
      <c r="F9" s="247"/>
      <c r="G9" s="247"/>
      <c r="H9" s="247"/>
      <c r="I9" s="247"/>
      <c r="J9" s="247"/>
      <c r="K9" s="289"/>
    </row>
    <row r="10" spans="1:11" x14ac:dyDescent="0.3">
      <c r="A10" s="217" t="s">
        <v>157</v>
      </c>
      <c r="B10" s="232"/>
      <c r="C10" s="233"/>
      <c r="D10" s="233"/>
      <c r="E10" s="233"/>
      <c r="F10" s="233"/>
      <c r="G10" s="233"/>
      <c r="H10" s="233"/>
      <c r="I10" s="233"/>
      <c r="J10" s="233"/>
      <c r="K10" s="289"/>
    </row>
    <row r="11" spans="1:11" x14ac:dyDescent="0.3">
      <c r="A11" s="218" t="s">
        <v>158</v>
      </c>
      <c r="B11" s="234">
        <f xml:space="preserve">
IF($A$4&lt;=12,SUMIFS('ON Data'!F:F,'ON Data'!$D:$D,$A$4,'ON Data'!$E:$E,2),SUMIFS('ON Data'!F:F,'ON Data'!$E:$E,2))</f>
        <v>25817</v>
      </c>
      <c r="C11" s="235">
        <f xml:space="preserve">
IF($A$4&lt;=12,SUMIFS('ON Data'!H:H,'ON Data'!$D:$D,$A$4,'ON Data'!$E:$E,2),SUMIFS('ON Data'!H:H,'ON Data'!$E:$E,2))</f>
        <v>368</v>
      </c>
      <c r="D11" s="235"/>
      <c r="E11" s="235">
        <f xml:space="preserve">
IF($A$4&lt;=12,SUMIFS('ON Data'!M:M,'ON Data'!$D:$D,$A$4,'ON Data'!$E:$E,2),SUMIFS('ON Data'!M:M,'ON Data'!$E:$E,2))</f>
        <v>2073.8999999999996</v>
      </c>
      <c r="F11" s="235">
        <f xml:space="preserve">
IF($A$4&lt;=12,SUMIFS('ON Data'!N:N,'ON Data'!$D:$D,$A$4,'ON Data'!$E:$E,2),SUMIFS('ON Data'!N:N,'ON Data'!$E:$E,2))</f>
        <v>3294.7999999999997</v>
      </c>
      <c r="G11" s="235">
        <f xml:space="preserve">
IF($A$4&lt;=12,SUMIFS('ON Data'!P:P,'ON Data'!$D:$D,$A$4,'ON Data'!$E:$E,2),SUMIFS('ON Data'!P:P,'ON Data'!$E:$E,2))</f>
        <v>208</v>
      </c>
      <c r="H11" s="235">
        <f xml:space="preserve">
IF($A$4&lt;=12,SUMIFS('ON Data'!Q:Q,'ON Data'!$D:$D,$A$4,'ON Data'!$E:$E,2),SUMIFS('ON Data'!Q:Q,'ON Data'!$E:$E,2))</f>
        <v>9848</v>
      </c>
      <c r="I11" s="235">
        <f xml:space="preserve">
IF($A$4&lt;=12,SUMIFS('ON Data'!R:R,'ON Data'!$D:$D,$A$4,'ON Data'!$E:$E,2),SUMIFS('ON Data'!R:R,'ON Data'!$E:$E,2))</f>
        <v>3300.8</v>
      </c>
      <c r="J11" s="235">
        <f xml:space="preserve">
IF($A$4&lt;=12,SUMIFS('ON Data'!Z:Z,'ON Data'!$D:$D,$A$4,'ON Data'!$E:$E,2),SUMIFS('ON Data'!Z:Z,'ON Data'!$E:$E,2))</f>
        <v>6240.4</v>
      </c>
      <c r="K11" s="289"/>
    </row>
    <row r="12" spans="1:11" x14ac:dyDescent="0.3">
      <c r="A12" s="218" t="s">
        <v>159</v>
      </c>
      <c r="B12" s="234">
        <f xml:space="preserve">
IF($A$4&lt;=12,SUMIFS('ON Data'!F:F,'ON Data'!$D:$D,$A$4,'ON Data'!$E:$E,3),SUMIFS('ON Data'!F:F,'ON Data'!$E:$E,3))</f>
        <v>0</v>
      </c>
      <c r="C12" s="235">
        <f xml:space="preserve">
IF($A$4&lt;=12,SUMIFS('ON Data'!H:H,'ON Data'!$D:$D,$A$4,'ON Data'!$E:$E,3),SUMIFS('ON Data'!H:H,'ON Data'!$E:$E,3))</f>
        <v>0</v>
      </c>
      <c r="D12" s="235"/>
      <c r="E12" s="235">
        <f xml:space="preserve">
IF($A$4&lt;=12,SUMIFS('ON Data'!M:M,'ON Data'!$D:$D,$A$4,'ON Data'!$E:$E,3),SUMIFS('ON Data'!M:M,'ON Data'!$E:$E,3))</f>
        <v>0</v>
      </c>
      <c r="F12" s="235">
        <f xml:space="preserve">
IF($A$4&lt;=12,SUMIFS('ON Data'!N:N,'ON Data'!$D:$D,$A$4,'ON Data'!$E:$E,3),SUMIFS('ON Data'!N:N,'ON Data'!$E:$E,3))</f>
        <v>0</v>
      </c>
      <c r="G12" s="235">
        <f xml:space="preserve">
IF($A$4&lt;=12,SUMIFS('ON Data'!P:P,'ON Data'!$D:$D,$A$4,'ON Data'!$E:$E,3),SUMIFS('ON Data'!P:P,'ON Data'!$E:$E,3))</f>
        <v>0</v>
      </c>
      <c r="H12" s="235">
        <f xml:space="preserve">
IF($A$4&lt;=12,SUMIFS('ON Data'!Q:Q,'ON Data'!$D:$D,$A$4,'ON Data'!$E:$E,3),SUMIFS('ON Data'!Q:Q,'ON Data'!$E:$E,3))</f>
        <v>0</v>
      </c>
      <c r="I12" s="235">
        <f xml:space="preserve">
IF($A$4&lt;=12,SUMIFS('ON Data'!R:R,'ON Data'!$D:$D,$A$4,'ON Data'!$E:$E,3),SUMIFS('ON Data'!R:R,'ON Data'!$E:$E,3))</f>
        <v>0</v>
      </c>
      <c r="J12" s="235">
        <f xml:space="preserve">
IF($A$4&lt;=12,SUMIFS('ON Data'!Z:Z,'ON Data'!$D:$D,$A$4,'ON Data'!$E:$E,3),SUMIFS('ON Data'!Z:Z,'ON Data'!$E:$E,3))</f>
        <v>0</v>
      </c>
      <c r="K12" s="289"/>
    </row>
    <row r="13" spans="1:11" x14ac:dyDescent="0.3">
      <c r="A13" s="218" t="s">
        <v>166</v>
      </c>
      <c r="B13" s="234">
        <f xml:space="preserve">
IF($A$4&lt;=12,SUMIFS('ON Data'!F:F,'ON Data'!$D:$D,$A$4,'ON Data'!$E:$E,4),SUMIFS('ON Data'!F:F,'ON Data'!$E:$E,4))</f>
        <v>0</v>
      </c>
      <c r="C13" s="235">
        <f xml:space="preserve">
IF($A$4&lt;=12,SUMIFS('ON Data'!H:H,'ON Data'!$D:$D,$A$4,'ON Data'!$E:$E,4),SUMIFS('ON Data'!H:H,'ON Data'!$E:$E,4))</f>
        <v>0</v>
      </c>
      <c r="D13" s="235"/>
      <c r="E13" s="235">
        <f xml:space="preserve">
IF($A$4&lt;=12,SUMIFS('ON Data'!M:M,'ON Data'!$D:$D,$A$4,'ON Data'!$E:$E,4),SUMIFS('ON Data'!M:M,'ON Data'!$E:$E,4))</f>
        <v>0</v>
      </c>
      <c r="F13" s="235">
        <f xml:space="preserve">
IF($A$4&lt;=12,SUMIFS('ON Data'!N:N,'ON Data'!$D:$D,$A$4,'ON Data'!$E:$E,4),SUMIFS('ON Data'!N:N,'ON Data'!$E:$E,4))</f>
        <v>0</v>
      </c>
      <c r="G13" s="235">
        <f xml:space="preserve">
IF($A$4&lt;=12,SUMIFS('ON Data'!P:P,'ON Data'!$D:$D,$A$4,'ON Data'!$E:$E,4),SUMIFS('ON Data'!P:P,'ON Data'!$E:$E,4))</f>
        <v>0</v>
      </c>
      <c r="H13" s="235">
        <f xml:space="preserve">
IF($A$4&lt;=12,SUMIFS('ON Data'!Q:Q,'ON Data'!$D:$D,$A$4,'ON Data'!$E:$E,4),SUMIFS('ON Data'!Q:Q,'ON Data'!$E:$E,4))</f>
        <v>0</v>
      </c>
      <c r="I13" s="235">
        <f xml:space="preserve">
IF($A$4&lt;=12,SUMIFS('ON Data'!R:R,'ON Data'!$D:$D,$A$4,'ON Data'!$E:$E,4),SUMIFS('ON Data'!R:R,'ON Data'!$E:$E,4))</f>
        <v>0</v>
      </c>
      <c r="J13" s="235">
        <f xml:space="preserve">
IF($A$4&lt;=12,SUMIFS('ON Data'!Z:Z,'ON Data'!$D:$D,$A$4,'ON Data'!$E:$E,4),SUMIFS('ON Data'!Z:Z,'ON Data'!$E:$E,4))</f>
        <v>0</v>
      </c>
      <c r="K13" s="289"/>
    </row>
    <row r="14" spans="1:11" ht="15" thickBot="1" x14ac:dyDescent="0.35">
      <c r="A14" s="219" t="s">
        <v>160</v>
      </c>
      <c r="B14" s="236">
        <f xml:space="preserve">
IF($A$4&lt;=12,SUMIFS('ON Data'!F:F,'ON Data'!$D:$D,$A$4,'ON Data'!$E:$E,5),SUMIFS('ON Data'!F:F,'ON Data'!$E:$E,5))</f>
        <v>374</v>
      </c>
      <c r="C14" s="237">
        <f xml:space="preserve">
IF($A$4&lt;=12,SUMIFS('ON Data'!H:H,'ON Data'!$D:$D,$A$4,'ON Data'!$E:$E,5),SUMIFS('ON Data'!H:H,'ON Data'!$E:$E,5))</f>
        <v>0</v>
      </c>
      <c r="D14" s="237"/>
      <c r="E14" s="237">
        <f xml:space="preserve">
IF($A$4&lt;=12,SUMIFS('ON Data'!M:M,'ON Data'!$D:$D,$A$4,'ON Data'!$E:$E,5),SUMIFS('ON Data'!M:M,'ON Data'!$E:$E,5))</f>
        <v>244</v>
      </c>
      <c r="F14" s="237">
        <f xml:space="preserve">
IF($A$4&lt;=12,SUMIFS('ON Data'!N:N,'ON Data'!$D:$D,$A$4,'ON Data'!$E:$E,5),SUMIFS('ON Data'!N:N,'ON Data'!$E:$E,5))</f>
        <v>0</v>
      </c>
      <c r="G14" s="237">
        <f xml:space="preserve">
IF($A$4&lt;=12,SUMIFS('ON Data'!P:P,'ON Data'!$D:$D,$A$4,'ON Data'!$E:$E,5),SUMIFS('ON Data'!P:P,'ON Data'!$E:$E,5))</f>
        <v>0</v>
      </c>
      <c r="H14" s="237">
        <f xml:space="preserve">
IF($A$4&lt;=12,SUMIFS('ON Data'!Q:Q,'ON Data'!$D:$D,$A$4,'ON Data'!$E:$E,5),SUMIFS('ON Data'!Q:Q,'ON Data'!$E:$E,5))</f>
        <v>0</v>
      </c>
      <c r="I14" s="237">
        <f xml:space="preserve">
IF($A$4&lt;=12,SUMIFS('ON Data'!R:R,'ON Data'!$D:$D,$A$4,'ON Data'!$E:$E,5),SUMIFS('ON Data'!R:R,'ON Data'!$E:$E,5))</f>
        <v>0</v>
      </c>
      <c r="J14" s="237">
        <f xml:space="preserve">
IF($A$4&lt;=12,SUMIFS('ON Data'!Z:Z,'ON Data'!$D:$D,$A$4,'ON Data'!$E:$E,5),SUMIFS('ON Data'!Z:Z,'ON Data'!$E:$E,5))</f>
        <v>0</v>
      </c>
      <c r="K14" s="289"/>
    </row>
    <row r="15" spans="1:11" x14ac:dyDescent="0.3">
      <c r="A15" s="145" t="s">
        <v>170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89"/>
    </row>
    <row r="16" spans="1:11" x14ac:dyDescent="0.3">
      <c r="A16" s="220" t="s">
        <v>161</v>
      </c>
      <c r="B16" s="234">
        <f xml:space="preserve">
IF($A$4&lt;=12,SUMIFS('ON Data'!F:F,'ON Data'!$D:$D,$A$4,'ON Data'!$E:$E,7),SUMIFS('ON Data'!F:F,'ON Data'!$E:$E,7))</f>
        <v>0</v>
      </c>
      <c r="C16" s="235">
        <f xml:space="preserve">
IF($A$4&lt;=12,SUMIFS('ON Data'!H:H,'ON Data'!$D:$D,$A$4,'ON Data'!$E:$E,7),SUMIFS('ON Data'!H:H,'ON Data'!$E:$E,7))</f>
        <v>0</v>
      </c>
      <c r="D16" s="235"/>
      <c r="E16" s="235">
        <f xml:space="preserve">
IF($A$4&lt;=12,SUMIFS('ON Data'!M:M,'ON Data'!$D:$D,$A$4,'ON Data'!$E:$E,7),SUMIFS('ON Data'!M:M,'ON Data'!$E:$E,7))</f>
        <v>0</v>
      </c>
      <c r="F16" s="235">
        <f xml:space="preserve">
IF($A$4&lt;=12,SUMIFS('ON Data'!N:N,'ON Data'!$D:$D,$A$4,'ON Data'!$E:$E,7),SUMIFS('ON Data'!N:N,'ON Data'!$E:$E,7))</f>
        <v>0</v>
      </c>
      <c r="G16" s="235">
        <f xml:space="preserve">
IF($A$4&lt;=12,SUMIFS('ON Data'!P:P,'ON Data'!$D:$D,$A$4,'ON Data'!$E:$E,7),SUMIFS('ON Data'!P:P,'ON Data'!$E:$E,7))</f>
        <v>0</v>
      </c>
      <c r="H16" s="235">
        <f xml:space="preserve">
IF($A$4&lt;=12,SUMIFS('ON Data'!Q:Q,'ON Data'!$D:$D,$A$4,'ON Data'!$E:$E,7),SUMIFS('ON Data'!Q:Q,'ON Data'!$E:$E,7))</f>
        <v>0</v>
      </c>
      <c r="I16" s="235">
        <f xml:space="preserve">
IF($A$4&lt;=12,SUMIFS('ON Data'!R:R,'ON Data'!$D:$D,$A$4,'ON Data'!$E:$E,7),SUMIFS('ON Data'!R:R,'ON Data'!$E:$E,7))</f>
        <v>0</v>
      </c>
      <c r="J16" s="235">
        <f xml:space="preserve">
IF($A$4&lt;=12,SUMIFS('ON Data'!Z:Z,'ON Data'!$D:$D,$A$4,'ON Data'!$E:$E,7),SUMIFS('ON Data'!Z:Z,'ON Data'!$E:$E,7))</f>
        <v>0</v>
      </c>
      <c r="K16" s="289"/>
    </row>
    <row r="17" spans="1:46" x14ac:dyDescent="0.3">
      <c r="A17" s="220" t="s">
        <v>162</v>
      </c>
      <c r="B17" s="234">
        <f xml:space="preserve">
IF($A$4&lt;=12,SUMIFS('ON Data'!F:F,'ON Data'!$D:$D,$A$4,'ON Data'!$E:$E,8),SUMIFS('ON Data'!F:F,'ON Data'!$E:$E,8))</f>
        <v>0</v>
      </c>
      <c r="C17" s="235">
        <f xml:space="preserve">
IF($A$4&lt;=12,SUMIFS('ON Data'!H:H,'ON Data'!$D:$D,$A$4,'ON Data'!$E:$E,8),SUMIFS('ON Data'!H:H,'ON Data'!$E:$E,8))</f>
        <v>0</v>
      </c>
      <c r="D17" s="235"/>
      <c r="E17" s="235">
        <f xml:space="preserve">
IF($A$4&lt;=12,SUMIFS('ON Data'!M:M,'ON Data'!$D:$D,$A$4,'ON Data'!$E:$E,8),SUMIFS('ON Data'!M:M,'ON Data'!$E:$E,8))</f>
        <v>0</v>
      </c>
      <c r="F17" s="235">
        <f xml:space="preserve">
IF($A$4&lt;=12,SUMIFS('ON Data'!N:N,'ON Data'!$D:$D,$A$4,'ON Data'!$E:$E,8),SUMIFS('ON Data'!N:N,'ON Data'!$E:$E,8))</f>
        <v>0</v>
      </c>
      <c r="G17" s="235">
        <f xml:space="preserve">
IF($A$4&lt;=12,SUMIFS('ON Data'!P:P,'ON Data'!$D:$D,$A$4,'ON Data'!$E:$E,8),SUMIFS('ON Data'!P:P,'ON Data'!$E:$E,8))</f>
        <v>0</v>
      </c>
      <c r="H17" s="235">
        <f xml:space="preserve">
IF($A$4&lt;=12,SUMIFS('ON Data'!Q:Q,'ON Data'!$D:$D,$A$4,'ON Data'!$E:$E,8),SUMIFS('ON Data'!Q:Q,'ON Data'!$E:$E,8))</f>
        <v>0</v>
      </c>
      <c r="I17" s="235">
        <f xml:space="preserve">
IF($A$4&lt;=12,SUMIFS('ON Data'!R:R,'ON Data'!$D:$D,$A$4,'ON Data'!$E:$E,8),SUMIFS('ON Data'!R:R,'ON Data'!$E:$E,8))</f>
        <v>0</v>
      </c>
      <c r="J17" s="235">
        <f xml:space="preserve">
IF($A$4&lt;=12,SUMIFS('ON Data'!Z:Z,'ON Data'!$D:$D,$A$4,'ON Data'!$E:$E,8),SUMIFS('ON Data'!Z:Z,'ON Data'!$E:$E,8))</f>
        <v>0</v>
      </c>
      <c r="K17" s="289"/>
    </row>
    <row r="18" spans="1:46" x14ac:dyDescent="0.3">
      <c r="A18" s="220" t="s">
        <v>163</v>
      </c>
      <c r="B18" s="234">
        <f xml:space="preserve">
B19-B16-B17</f>
        <v>17664</v>
      </c>
      <c r="C18" s="235">
        <f t="shared" ref="C18:E18" si="0" xml:space="preserve">
C19-C16-C17</f>
        <v>0</v>
      </c>
      <c r="D18" s="235"/>
      <c r="E18" s="235">
        <f t="shared" si="0"/>
        <v>3270</v>
      </c>
      <c r="F18" s="235">
        <f t="shared" ref="F18:J18" si="1" xml:space="preserve">
F19-F16-F17</f>
        <v>1470</v>
      </c>
      <c r="G18" s="235">
        <f t="shared" si="1"/>
        <v>0</v>
      </c>
      <c r="H18" s="235">
        <f t="shared" si="1"/>
        <v>11124</v>
      </c>
      <c r="I18" s="235">
        <f t="shared" si="1"/>
        <v>0</v>
      </c>
      <c r="J18" s="235">
        <f t="shared" si="1"/>
        <v>1800</v>
      </c>
      <c r="K18" s="289"/>
    </row>
    <row r="19" spans="1:46" ht="15" thickBot="1" x14ac:dyDescent="0.35">
      <c r="A19" s="221" t="s">
        <v>164</v>
      </c>
      <c r="B19" s="240">
        <f xml:space="preserve">
IF($A$4&lt;=12,SUMIFS('ON Data'!F:F,'ON Data'!$D:$D,$A$4,'ON Data'!$E:$E,9),SUMIFS('ON Data'!F:F,'ON Data'!$E:$E,9))</f>
        <v>17664</v>
      </c>
      <c r="C19" s="241">
        <f xml:space="preserve">
IF($A$4&lt;=12,SUMIFS('ON Data'!H:H,'ON Data'!$D:$D,$A$4,'ON Data'!$E:$E,9),SUMIFS('ON Data'!H:H,'ON Data'!$E:$E,9))</f>
        <v>0</v>
      </c>
      <c r="D19" s="241"/>
      <c r="E19" s="241">
        <f xml:space="preserve">
IF($A$4&lt;=12,SUMIFS('ON Data'!M:M,'ON Data'!$D:$D,$A$4,'ON Data'!$E:$E,9),SUMIFS('ON Data'!M:M,'ON Data'!$E:$E,9))</f>
        <v>3270</v>
      </c>
      <c r="F19" s="241">
        <f xml:space="preserve">
IF($A$4&lt;=12,SUMIFS('ON Data'!N:N,'ON Data'!$D:$D,$A$4,'ON Data'!$E:$E,9),SUMIFS('ON Data'!N:N,'ON Data'!$E:$E,9))</f>
        <v>1470</v>
      </c>
      <c r="G19" s="241">
        <f xml:space="preserve">
IF($A$4&lt;=12,SUMIFS('ON Data'!P:P,'ON Data'!$D:$D,$A$4,'ON Data'!$E:$E,9),SUMIFS('ON Data'!P:P,'ON Data'!$E:$E,9))</f>
        <v>0</v>
      </c>
      <c r="H19" s="241">
        <f xml:space="preserve">
IF($A$4&lt;=12,SUMIFS('ON Data'!Q:Q,'ON Data'!$D:$D,$A$4,'ON Data'!$E:$E,9),SUMIFS('ON Data'!Q:Q,'ON Data'!$E:$E,9))</f>
        <v>11124</v>
      </c>
      <c r="I19" s="241">
        <f xml:space="preserve">
IF($A$4&lt;=12,SUMIFS('ON Data'!R:R,'ON Data'!$D:$D,$A$4,'ON Data'!$E:$E,9),SUMIFS('ON Data'!R:R,'ON Data'!$E:$E,9))</f>
        <v>0</v>
      </c>
      <c r="J19" s="241">
        <f xml:space="preserve">
IF($A$4&lt;=12,SUMIFS('ON Data'!Z:Z,'ON Data'!$D:$D,$A$4,'ON Data'!$E:$E,9),SUMIFS('ON Data'!Z:Z,'ON Data'!$E:$E,9))</f>
        <v>1800</v>
      </c>
      <c r="K19" s="289"/>
    </row>
    <row r="20" spans="1:46" ht="15" collapsed="1" thickBot="1" x14ac:dyDescent="0.35">
      <c r="A20" s="222" t="s">
        <v>60</v>
      </c>
      <c r="B20" s="309">
        <f xml:space="preserve">
IF($A$4&lt;=12,SUMIFS('ON Data'!F:F,'ON Data'!$D:$D,$A$4,'ON Data'!$E:$E,6),SUMIFS('ON Data'!F:F,'ON Data'!$E:$E,6))</f>
        <v>5448163</v>
      </c>
      <c r="C20" s="295">
        <f xml:space="preserve">
IF($A$4&lt;=12,SUMIFS('ON Data'!H:H,'ON Data'!$D:$D,$A$4,'ON Data'!$E:$E,6),SUMIFS('ON Data'!H:H,'ON Data'!$E:$E,6))</f>
        <v>38726</v>
      </c>
      <c r="D20" s="295"/>
      <c r="E20" s="295">
        <f xml:space="preserve">
IF($A$4&lt;=12,SUMIFS('ON Data'!M:M,'ON Data'!$D:$D,$A$4,'ON Data'!$E:$E,6),SUMIFS('ON Data'!M:M,'ON Data'!$E:$E,6))</f>
        <v>474887</v>
      </c>
      <c r="F20" s="295">
        <f xml:space="preserve">
IF($A$4&lt;=12,SUMIFS('ON Data'!N:N,'ON Data'!$D:$D,$A$4,'ON Data'!$E:$E,6),SUMIFS('ON Data'!N:N,'ON Data'!$E:$E,6))</f>
        <v>1243411</v>
      </c>
      <c r="G20" s="295">
        <f xml:space="preserve">
IF($A$4&lt;=12,SUMIFS('ON Data'!P:P,'ON Data'!$D:$D,$A$4,'ON Data'!$E:$E,6),SUMIFS('ON Data'!P:P,'ON Data'!$E:$E,6))</f>
        <v>27804</v>
      </c>
      <c r="H20" s="295">
        <f xml:space="preserve">
IF($A$4&lt;=12,SUMIFS('ON Data'!Q:Q,'ON Data'!$D:$D,$A$4,'ON Data'!$E:$E,6),SUMIFS('ON Data'!Q:Q,'ON Data'!$E:$E,6))</f>
        <v>1794224</v>
      </c>
      <c r="I20" s="295">
        <f xml:space="preserve">
IF($A$4&lt;=12,SUMIFS('ON Data'!R:R,'ON Data'!$D:$D,$A$4,'ON Data'!$E:$E,6),SUMIFS('ON Data'!R:R,'ON Data'!$E:$E,6))</f>
        <v>746886</v>
      </c>
      <c r="J20" s="295">
        <f xml:space="preserve">
IF($A$4&lt;=12,SUMIFS('ON Data'!Z:Z,'ON Data'!$D:$D,$A$4,'ON Data'!$E:$E,6),SUMIFS('ON Data'!Z:Z,'ON Data'!$E:$E,6))</f>
        <v>1054062</v>
      </c>
      <c r="K20" s="289"/>
    </row>
    <row r="21" spans="1:46" ht="15" hidden="1" outlineLevel="1" thickBot="1" x14ac:dyDescent="0.35">
      <c r="A21" s="215" t="s">
        <v>92</v>
      </c>
      <c r="B21" s="310">
        <f xml:space="preserve">
IF($A$4&lt;=12,SUMIFS('ON Data'!F:F,'ON Data'!$D:$D,$A$4,'ON Data'!$E:$E,12),SUMIFS('ON Data'!F:F,'ON Data'!$E:$E,12))</f>
        <v>0</v>
      </c>
      <c r="C21" s="294">
        <f xml:space="preserve">
IF($A$4&lt;=12,SUMIFS('ON Data'!H:H,'ON Data'!$D:$D,$A$4,'ON Data'!$E:$E,12),SUMIFS('ON Data'!H:H,'ON Data'!$E:$E,12))</f>
        <v>0</v>
      </c>
      <c r="D21" s="294"/>
      <c r="E21" s="294">
        <f xml:space="preserve">
IF($A$4&lt;=12,SUMIFS('ON Data'!M:M,'ON Data'!$D:$D,$A$4,'ON Data'!$E:$E,12),SUMIFS('ON Data'!M:M,'ON Data'!$E:$E,12))</f>
        <v>0</v>
      </c>
      <c r="F21" s="294">
        <f xml:space="preserve">
IF($A$4&lt;=12,SUMIFS('ON Data'!N:N,'ON Data'!$D:$D,$A$4,'ON Data'!$E:$E,12),SUMIFS('ON Data'!N:N,'ON Data'!$E:$E,12))</f>
        <v>0</v>
      </c>
      <c r="G21" s="294">
        <f xml:space="preserve">
IF($A$4&lt;=12,SUMIFS('ON Data'!P:P,'ON Data'!$D:$D,$A$4,'ON Data'!$E:$E,12),SUMIFS('ON Data'!P:P,'ON Data'!$E:$E,12))</f>
        <v>0</v>
      </c>
      <c r="H21" s="294">
        <f xml:space="preserve">
IF($A$4&lt;=12,SUMIFS('ON Data'!Q:Q,'ON Data'!$D:$D,$A$4,'ON Data'!$E:$E,12),SUMIFS('ON Data'!Q:Q,'ON Data'!$E:$E,12))</f>
        <v>0</v>
      </c>
      <c r="I21" s="294">
        <f xml:space="preserve">
IF($A$4&lt;=12,SUMIFS('ON Data'!R:R,'ON Data'!$D:$D,$A$4,'ON Data'!$E:$E,12),SUMIFS('ON Data'!R:R,'ON Data'!$E:$E,12))</f>
        <v>0</v>
      </c>
      <c r="J21" s="294">
        <f xml:space="preserve">
IF($A$4&lt;=12,SUMIFS('ON Data'!Z:Z,'ON Data'!$D:$D,$A$4,'ON Data'!$E:$E,12),SUMIFS('ON Data'!Z:Z,'ON Data'!$E:$E,12))</f>
        <v>0</v>
      </c>
      <c r="K21" s="289"/>
    </row>
    <row r="22" spans="1:46" ht="15" hidden="1" outlineLevel="1" thickBot="1" x14ac:dyDescent="0.35">
      <c r="A22" s="215" t="s">
        <v>62</v>
      </c>
      <c r="B22" s="311" t="str">
        <f xml:space="preserve">
IF(OR(B21="",B21=0),"",B20/B21)</f>
        <v/>
      </c>
      <c r="C22" s="278" t="str">
        <f t="shared" ref="C22:E22" si="2" xml:space="preserve">
IF(OR(C21="",C21=0),"",C20/C21)</f>
        <v/>
      </c>
      <c r="D22" s="278"/>
      <c r="E22" s="278" t="str">
        <f t="shared" si="2"/>
        <v/>
      </c>
      <c r="F22" s="278" t="str">
        <f t="shared" ref="F22:J22" si="3" xml:space="preserve">
IF(OR(F21="",F21=0),"",F20/F21)</f>
        <v/>
      </c>
      <c r="G22" s="278" t="str">
        <f t="shared" si="3"/>
        <v/>
      </c>
      <c r="H22" s="278" t="str">
        <f t="shared" si="3"/>
        <v/>
      </c>
      <c r="I22" s="278" t="str">
        <f t="shared" si="3"/>
        <v/>
      </c>
      <c r="J22" s="278" t="str">
        <f t="shared" si="3"/>
        <v/>
      </c>
      <c r="K22" s="289"/>
    </row>
    <row r="23" spans="1:46" ht="15" hidden="1" outlineLevel="1" thickBot="1" x14ac:dyDescent="0.35">
      <c r="A23" s="223" t="s">
        <v>55</v>
      </c>
      <c r="B23" s="312">
        <f xml:space="preserve">
IF(B21="","",B20-B21)</f>
        <v>5448163</v>
      </c>
      <c r="C23" s="237">
        <f t="shared" ref="C23:E23" si="4" xml:space="preserve">
IF(C21="","",C20-C21)</f>
        <v>38726</v>
      </c>
      <c r="D23" s="237"/>
      <c r="E23" s="237">
        <f t="shared" si="4"/>
        <v>474887</v>
      </c>
      <c r="F23" s="237">
        <f t="shared" ref="F23:J23" si="5" xml:space="preserve">
IF(F21="","",F20-F21)</f>
        <v>1243411</v>
      </c>
      <c r="G23" s="237">
        <f t="shared" si="5"/>
        <v>27804</v>
      </c>
      <c r="H23" s="237">
        <f t="shared" si="5"/>
        <v>1794224</v>
      </c>
      <c r="I23" s="237">
        <f t="shared" si="5"/>
        <v>746886</v>
      </c>
      <c r="J23" s="237">
        <f t="shared" si="5"/>
        <v>1054062</v>
      </c>
      <c r="K23" s="289"/>
    </row>
    <row r="24" spans="1:46" x14ac:dyDescent="0.3">
      <c r="A24" s="217" t="s">
        <v>165</v>
      </c>
      <c r="B24" s="252" t="s">
        <v>3</v>
      </c>
      <c r="C24" s="306" t="s">
        <v>230</v>
      </c>
      <c r="D24" s="307" t="s">
        <v>231</v>
      </c>
      <c r="E24" s="307" t="s">
        <v>232</v>
      </c>
      <c r="F24" s="308" t="s">
        <v>176</v>
      </c>
      <c r="AT24" s="289"/>
    </row>
    <row r="25" spans="1:46" x14ac:dyDescent="0.3">
      <c r="A25" s="218" t="s">
        <v>60</v>
      </c>
      <c r="B25" s="234">
        <f xml:space="preserve">
SUM(C25:F25)</f>
        <v>27799.98</v>
      </c>
      <c r="C25" s="297">
        <f xml:space="preserve">
IF($A$4&lt;=12,SUMIFS('ON Data'!$G:$G,'ON Data'!$D:$D,$A$4,'ON Data'!$E:$E,10),SUMIFS('ON Data'!$G:$G,'ON Data'!$E:$E,10))</f>
        <v>0</v>
      </c>
      <c r="D25" s="298">
        <f xml:space="preserve">
IF($A$4&lt;=12,SUMIFS('ON Data'!$J:$J,'ON Data'!$D:$D,$A$4,'ON Data'!$E:$E,10),SUMIFS('ON Data'!$J:$J,'ON Data'!$E:$E,10))</f>
        <v>0</v>
      </c>
      <c r="E25" s="298">
        <f xml:space="preserve">
IF($A$4&lt;=12,SUMIFS('ON Data'!$H:$H,'ON Data'!$D:$D,$A$4,'ON Data'!$E:$E,10),SUMIFS('ON Data'!$H:$H,'ON Data'!$E:$E,10))</f>
        <v>27799.98</v>
      </c>
      <c r="F25" s="299">
        <f xml:space="preserve">
IF($A$4&lt;=12,SUMIFS('ON Data'!$I:$I,'ON Data'!$D:$D,$A$4,'ON Data'!$E:$E,10),SUMIFS('ON Data'!$I:$I,'ON Data'!$E:$E,10))</f>
        <v>0</v>
      </c>
    </row>
    <row r="26" spans="1:46" x14ac:dyDescent="0.3">
      <c r="A26" s="224" t="s">
        <v>175</v>
      </c>
      <c r="B26" s="240">
        <f xml:space="preserve">
SUM(C26:F26)</f>
        <v>25750.791768608437</v>
      </c>
      <c r="C26" s="297">
        <f xml:space="preserve">
IF($A$4&lt;=12,SUMIFS('ON Data'!$G:$G,'ON Data'!$D:$D,$A$4,'ON Data'!$E:$E,11),SUMIFS('ON Data'!$G:$G,'ON Data'!$E:$E,11))</f>
        <v>10750.791768608437</v>
      </c>
      <c r="D26" s="298">
        <f xml:space="preserve">
IF($A$4&lt;=12,SUMIFS('ON Data'!$J:$J,'ON Data'!$D:$D,$A$4,'ON Data'!$E:$E,11),SUMIFS('ON Data'!$J:$J,'ON Data'!$E:$E,11))</f>
        <v>0</v>
      </c>
      <c r="E26" s="298">
        <f xml:space="preserve">
IF($A$4&lt;=12,SUMIFS('ON Data'!$H:$H,'ON Data'!$D:$D,$A$4,'ON Data'!$E:$E,11),SUMIFS('ON Data'!$H:$H,'ON Data'!$E:$E,11))</f>
        <v>15000</v>
      </c>
      <c r="F26" s="299">
        <f xml:space="preserve">
IF($A$4&lt;=12,SUMIFS('ON Data'!$I:$I,'ON Data'!$D:$D,$A$4,'ON Data'!$E:$E,11),SUMIFS('ON Data'!$I:$I,'ON Data'!$E:$E,11))</f>
        <v>0</v>
      </c>
    </row>
    <row r="27" spans="1:46" x14ac:dyDescent="0.3">
      <c r="A27" s="224" t="s">
        <v>62</v>
      </c>
      <c r="B27" s="253">
        <f xml:space="preserve">
IF(B26=0,0,B25/B26)</f>
        <v>1.0795776786129594</v>
      </c>
      <c r="C27" s="300">
        <f xml:space="preserve">
IF(C26=0,0,C25/C26)</f>
        <v>0</v>
      </c>
      <c r="D27" s="301">
        <f t="shared" ref="D27:E27" si="6" xml:space="preserve">
IF(D26=0,0,D25/D26)</f>
        <v>0</v>
      </c>
      <c r="E27" s="301">
        <f t="shared" si="6"/>
        <v>1.853332</v>
      </c>
      <c r="F27" s="302">
        <f xml:space="preserve">
IF(F26=0,0,F25/F26)</f>
        <v>0</v>
      </c>
    </row>
    <row r="28" spans="1:46" ht="15" thickBot="1" x14ac:dyDescent="0.35">
      <c r="A28" s="224" t="s">
        <v>174</v>
      </c>
      <c r="B28" s="240">
        <f xml:space="preserve">
SUM(C28:F28)</f>
        <v>-2049.188231391563</v>
      </c>
      <c r="C28" s="303">
        <f xml:space="preserve">
C26-C25</f>
        <v>10750.791768608437</v>
      </c>
      <c r="D28" s="304">
        <f t="shared" ref="D28:E28" si="7" xml:space="preserve">
D26-D25</f>
        <v>0</v>
      </c>
      <c r="E28" s="304">
        <f t="shared" si="7"/>
        <v>-12799.98</v>
      </c>
      <c r="F28" s="305">
        <f xml:space="preserve">
F26-F25</f>
        <v>0</v>
      </c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</row>
    <row r="29" spans="1:46" x14ac:dyDescent="0.3">
      <c r="A29" s="225"/>
      <c r="B29" s="225"/>
      <c r="C29" s="226"/>
      <c r="D29" s="225"/>
      <c r="E29" s="225"/>
      <c r="F29" s="225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137"/>
      <c r="AJ29" s="137"/>
      <c r="AK29" s="137"/>
      <c r="AL29" s="137"/>
      <c r="AM29" s="137"/>
    </row>
    <row r="30" spans="1:46" x14ac:dyDescent="0.3">
      <c r="A30" s="98" t="s">
        <v>134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33"/>
      <c r="AL30" s="133"/>
      <c r="AM30" s="133"/>
    </row>
    <row r="31" spans="1:46" x14ac:dyDescent="0.3">
      <c r="A31" s="99" t="s">
        <v>172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33"/>
      <c r="AL31" s="133"/>
      <c r="AM31" s="133"/>
    </row>
    <row r="32" spans="1:46" ht="14.4" customHeight="1" x14ac:dyDescent="0.3">
      <c r="A32" s="249" t="s">
        <v>169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</row>
    <row r="33" spans="1:1" x14ac:dyDescent="0.3">
      <c r="A33" s="251" t="s">
        <v>226</v>
      </c>
    </row>
    <row r="34" spans="1:1" x14ac:dyDescent="0.3">
      <c r="A34" s="251" t="s">
        <v>227</v>
      </c>
    </row>
    <row r="35" spans="1:1" x14ac:dyDescent="0.3">
      <c r="A35" s="251" t="s">
        <v>228</v>
      </c>
    </row>
    <row r="36" spans="1:1" x14ac:dyDescent="0.3">
      <c r="A36" s="251" t="s">
        <v>229</v>
      </c>
    </row>
    <row r="37" spans="1:1" x14ac:dyDescent="0.3">
      <c r="A37" s="251" t="s">
        <v>177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2"/>
  <sheetViews>
    <sheetView showGridLines="0" workbookViewId="0"/>
  </sheetViews>
  <sheetFormatPr defaultRowHeight="14.4" x14ac:dyDescent="0.3"/>
  <cols>
    <col min="1" max="16384" width="8.88671875" style="206"/>
  </cols>
  <sheetData>
    <row r="1" spans="1:49" x14ac:dyDescent="0.3">
      <c r="A1" s="206" t="s">
        <v>1241</v>
      </c>
    </row>
    <row r="2" spans="1:49" x14ac:dyDescent="0.3">
      <c r="A2" s="210" t="s">
        <v>233</v>
      </c>
    </row>
    <row r="3" spans="1:49" x14ac:dyDescent="0.3">
      <c r="A3" s="206" t="s">
        <v>140</v>
      </c>
      <c r="B3" s="229">
        <v>2017</v>
      </c>
      <c r="D3" s="207">
        <f>MAX(D5:D1048576)</f>
        <v>3</v>
      </c>
      <c r="F3" s="207">
        <f>SUMIF($E5:$E1048576,"&lt;10",F5:F1048576)</f>
        <v>5492180.4000000004</v>
      </c>
      <c r="G3" s="207">
        <f t="shared" ref="G3:AW3" si="0">SUMIF($E5:$E1048576,"&lt;10",G5:G1048576)</f>
        <v>0</v>
      </c>
      <c r="H3" s="207">
        <f t="shared" si="0"/>
        <v>39097</v>
      </c>
      <c r="I3" s="207">
        <f t="shared" si="0"/>
        <v>68778.95</v>
      </c>
      <c r="J3" s="207">
        <f t="shared" si="0"/>
        <v>0</v>
      </c>
      <c r="K3" s="207">
        <f t="shared" si="0"/>
        <v>0</v>
      </c>
      <c r="L3" s="207">
        <f t="shared" si="0"/>
        <v>0</v>
      </c>
      <c r="M3" s="207">
        <f t="shared" si="0"/>
        <v>480488.8</v>
      </c>
      <c r="N3" s="207">
        <f t="shared" si="0"/>
        <v>1248195.75</v>
      </c>
      <c r="O3" s="207">
        <f t="shared" si="0"/>
        <v>0</v>
      </c>
      <c r="P3" s="207">
        <f t="shared" si="0"/>
        <v>28013.200000000001</v>
      </c>
      <c r="Q3" s="207">
        <f t="shared" si="0"/>
        <v>1815257.8</v>
      </c>
      <c r="R3" s="207">
        <f t="shared" si="0"/>
        <v>750207.5</v>
      </c>
      <c r="S3" s="207">
        <f t="shared" si="0"/>
        <v>0</v>
      </c>
      <c r="T3" s="207">
        <f t="shared" si="0"/>
        <v>0</v>
      </c>
      <c r="U3" s="207">
        <f t="shared" si="0"/>
        <v>0</v>
      </c>
      <c r="V3" s="207">
        <f t="shared" si="0"/>
        <v>0</v>
      </c>
      <c r="W3" s="207">
        <f t="shared" si="0"/>
        <v>0</v>
      </c>
      <c r="X3" s="207">
        <f t="shared" si="0"/>
        <v>0</v>
      </c>
      <c r="Y3" s="207">
        <f t="shared" si="0"/>
        <v>0</v>
      </c>
      <c r="Z3" s="207">
        <f t="shared" si="0"/>
        <v>1062141.3999999999</v>
      </c>
      <c r="AA3" s="207">
        <f t="shared" si="0"/>
        <v>0</v>
      </c>
      <c r="AB3" s="207">
        <f t="shared" si="0"/>
        <v>0</v>
      </c>
      <c r="AC3" s="207">
        <f t="shared" si="0"/>
        <v>0</v>
      </c>
      <c r="AD3" s="207">
        <f t="shared" si="0"/>
        <v>0</v>
      </c>
      <c r="AE3" s="207">
        <f t="shared" si="0"/>
        <v>0</v>
      </c>
      <c r="AF3" s="207">
        <f t="shared" si="0"/>
        <v>0</v>
      </c>
      <c r="AG3" s="207">
        <f t="shared" si="0"/>
        <v>0</v>
      </c>
      <c r="AH3" s="207">
        <f t="shared" si="0"/>
        <v>0</v>
      </c>
      <c r="AI3" s="207">
        <f t="shared" si="0"/>
        <v>0</v>
      </c>
      <c r="AJ3" s="207">
        <f t="shared" si="0"/>
        <v>0</v>
      </c>
      <c r="AK3" s="207">
        <f t="shared" si="0"/>
        <v>0</v>
      </c>
      <c r="AL3" s="207">
        <f t="shared" si="0"/>
        <v>0</v>
      </c>
      <c r="AM3" s="207">
        <f t="shared" si="0"/>
        <v>0</v>
      </c>
      <c r="AN3" s="207">
        <f t="shared" si="0"/>
        <v>0</v>
      </c>
      <c r="AO3" s="207">
        <f t="shared" si="0"/>
        <v>0</v>
      </c>
      <c r="AP3" s="207">
        <f t="shared" si="0"/>
        <v>0</v>
      </c>
      <c r="AQ3" s="207">
        <f t="shared" si="0"/>
        <v>0</v>
      </c>
      <c r="AR3" s="207">
        <f t="shared" si="0"/>
        <v>0</v>
      </c>
      <c r="AS3" s="207">
        <f t="shared" si="0"/>
        <v>0</v>
      </c>
      <c r="AT3" s="207">
        <f t="shared" si="0"/>
        <v>0</v>
      </c>
      <c r="AU3" s="207">
        <f t="shared" si="0"/>
        <v>0</v>
      </c>
      <c r="AV3" s="207">
        <f t="shared" si="0"/>
        <v>0</v>
      </c>
      <c r="AW3" s="207">
        <f t="shared" si="0"/>
        <v>0</v>
      </c>
    </row>
    <row r="4" spans="1:49" x14ac:dyDescent="0.3">
      <c r="A4" s="206" t="s">
        <v>141</v>
      </c>
      <c r="B4" s="229">
        <v>1</v>
      </c>
      <c r="C4" s="208" t="s">
        <v>5</v>
      </c>
      <c r="D4" s="209" t="s">
        <v>54</v>
      </c>
      <c r="E4" s="209" t="s">
        <v>139</v>
      </c>
      <c r="F4" s="209" t="s">
        <v>3</v>
      </c>
      <c r="G4" s="209">
        <v>0</v>
      </c>
      <c r="H4" s="209">
        <v>25</v>
      </c>
      <c r="I4" s="209">
        <v>30</v>
      </c>
      <c r="J4" s="209">
        <v>99</v>
      </c>
      <c r="K4" s="209">
        <v>100</v>
      </c>
      <c r="L4" s="209">
        <v>101</v>
      </c>
      <c r="M4" s="209">
        <v>102</v>
      </c>
      <c r="N4" s="209">
        <v>103</v>
      </c>
      <c r="O4" s="209">
        <v>203</v>
      </c>
      <c r="P4" s="209">
        <v>302</v>
      </c>
      <c r="Q4" s="209">
        <v>303</v>
      </c>
      <c r="R4" s="209">
        <v>304</v>
      </c>
      <c r="S4" s="209">
        <v>305</v>
      </c>
      <c r="T4" s="209">
        <v>306</v>
      </c>
      <c r="U4" s="209">
        <v>407</v>
      </c>
      <c r="V4" s="209">
        <v>408</v>
      </c>
      <c r="W4" s="209">
        <v>409</v>
      </c>
      <c r="X4" s="209">
        <v>410</v>
      </c>
      <c r="Y4" s="209">
        <v>415</v>
      </c>
      <c r="Z4" s="209">
        <v>416</v>
      </c>
      <c r="AA4" s="209">
        <v>418</v>
      </c>
      <c r="AB4" s="209">
        <v>419</v>
      </c>
      <c r="AC4" s="209">
        <v>420</v>
      </c>
      <c r="AD4" s="209">
        <v>421</v>
      </c>
      <c r="AE4" s="209">
        <v>422</v>
      </c>
      <c r="AF4" s="209">
        <v>520</v>
      </c>
      <c r="AG4" s="209">
        <v>521</v>
      </c>
      <c r="AH4" s="209">
        <v>522</v>
      </c>
      <c r="AI4" s="209">
        <v>523</v>
      </c>
      <c r="AJ4" s="209">
        <v>524</v>
      </c>
      <c r="AK4" s="209">
        <v>525</v>
      </c>
      <c r="AL4" s="209">
        <v>526</v>
      </c>
      <c r="AM4" s="209">
        <v>527</v>
      </c>
      <c r="AN4" s="209">
        <v>528</v>
      </c>
      <c r="AO4" s="209">
        <v>629</v>
      </c>
      <c r="AP4" s="209">
        <v>630</v>
      </c>
      <c r="AQ4" s="209">
        <v>636</v>
      </c>
      <c r="AR4" s="209">
        <v>637</v>
      </c>
      <c r="AS4" s="209">
        <v>640</v>
      </c>
      <c r="AT4" s="209">
        <v>642</v>
      </c>
      <c r="AU4" s="209">
        <v>743</v>
      </c>
      <c r="AV4" s="209">
        <v>745</v>
      </c>
      <c r="AW4" s="209">
        <v>746</v>
      </c>
    </row>
    <row r="5" spans="1:49" x14ac:dyDescent="0.3">
      <c r="A5" s="206" t="s">
        <v>142</v>
      </c>
      <c r="B5" s="229">
        <v>2</v>
      </c>
      <c r="C5" s="206">
        <v>24</v>
      </c>
      <c r="D5" s="206">
        <v>1</v>
      </c>
      <c r="E5" s="206">
        <v>1</v>
      </c>
      <c r="F5" s="206">
        <v>54.5</v>
      </c>
      <c r="G5" s="206">
        <v>0</v>
      </c>
      <c r="H5" s="206">
        <v>1</v>
      </c>
      <c r="I5" s="206">
        <v>0.95000000000000007</v>
      </c>
      <c r="J5" s="206">
        <v>0</v>
      </c>
      <c r="K5" s="206">
        <v>0</v>
      </c>
      <c r="L5" s="206">
        <v>0</v>
      </c>
      <c r="M5" s="206">
        <v>5</v>
      </c>
      <c r="N5" s="206">
        <v>6.65</v>
      </c>
      <c r="O5" s="206">
        <v>0</v>
      </c>
      <c r="P5" s="206">
        <v>0.4</v>
      </c>
      <c r="Q5" s="206">
        <v>20.6</v>
      </c>
      <c r="R5" s="206">
        <v>6.9</v>
      </c>
      <c r="S5" s="206">
        <v>0</v>
      </c>
      <c r="T5" s="206">
        <v>0</v>
      </c>
      <c r="U5" s="206">
        <v>0</v>
      </c>
      <c r="V5" s="206">
        <v>0</v>
      </c>
      <c r="W5" s="206">
        <v>0</v>
      </c>
      <c r="X5" s="206">
        <v>0</v>
      </c>
      <c r="Y5" s="206">
        <v>0</v>
      </c>
      <c r="Z5" s="206">
        <v>13</v>
      </c>
      <c r="AA5" s="206">
        <v>0</v>
      </c>
      <c r="AB5" s="206">
        <v>0</v>
      </c>
      <c r="AC5" s="206">
        <v>0</v>
      </c>
      <c r="AD5" s="206">
        <v>0</v>
      </c>
      <c r="AE5" s="206">
        <v>0</v>
      </c>
      <c r="AF5" s="206">
        <v>0</v>
      </c>
      <c r="AG5" s="206">
        <v>0</v>
      </c>
      <c r="AH5" s="206">
        <v>0</v>
      </c>
      <c r="AI5" s="206">
        <v>0</v>
      </c>
      <c r="AJ5" s="206">
        <v>0</v>
      </c>
      <c r="AK5" s="206">
        <v>0</v>
      </c>
      <c r="AL5" s="206">
        <v>0</v>
      </c>
      <c r="AM5" s="206">
        <v>0</v>
      </c>
      <c r="AN5" s="206">
        <v>0</v>
      </c>
      <c r="AO5" s="206">
        <v>0</v>
      </c>
      <c r="AP5" s="206">
        <v>0</v>
      </c>
      <c r="AQ5" s="206">
        <v>0</v>
      </c>
      <c r="AR5" s="206">
        <v>0</v>
      </c>
      <c r="AS5" s="206">
        <v>0</v>
      </c>
      <c r="AT5" s="206">
        <v>0</v>
      </c>
      <c r="AU5" s="206">
        <v>0</v>
      </c>
      <c r="AV5" s="206">
        <v>0</v>
      </c>
      <c r="AW5" s="206">
        <v>0</v>
      </c>
    </row>
    <row r="6" spans="1:49" x14ac:dyDescent="0.3">
      <c r="A6" s="206" t="s">
        <v>143</v>
      </c>
      <c r="B6" s="229">
        <v>3</v>
      </c>
      <c r="C6" s="206">
        <v>24</v>
      </c>
      <c r="D6" s="206">
        <v>1</v>
      </c>
      <c r="E6" s="206">
        <v>2</v>
      </c>
      <c r="F6" s="206">
        <v>8591.4000000000015</v>
      </c>
      <c r="G6" s="206">
        <v>0</v>
      </c>
      <c r="H6" s="206">
        <v>176</v>
      </c>
      <c r="I6" s="206">
        <v>161.30000000000001</v>
      </c>
      <c r="J6" s="206">
        <v>0</v>
      </c>
      <c r="K6" s="206">
        <v>0</v>
      </c>
      <c r="L6" s="206">
        <v>0</v>
      </c>
      <c r="M6" s="206">
        <v>661.3</v>
      </c>
      <c r="N6" s="206">
        <v>1124</v>
      </c>
      <c r="O6" s="206">
        <v>0</v>
      </c>
      <c r="P6" s="206">
        <v>72</v>
      </c>
      <c r="Q6" s="206">
        <v>3256</v>
      </c>
      <c r="R6" s="206">
        <v>1072.8000000000002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  <c r="Y6" s="206">
        <v>0</v>
      </c>
      <c r="Z6" s="206">
        <v>2068</v>
      </c>
      <c r="AA6" s="206">
        <v>0</v>
      </c>
      <c r="AB6" s="206">
        <v>0</v>
      </c>
      <c r="AC6" s="206">
        <v>0</v>
      </c>
      <c r="AD6" s="206">
        <v>0</v>
      </c>
      <c r="AE6" s="206">
        <v>0</v>
      </c>
      <c r="AF6" s="206">
        <v>0</v>
      </c>
      <c r="AG6" s="206">
        <v>0</v>
      </c>
      <c r="AH6" s="206">
        <v>0</v>
      </c>
      <c r="AI6" s="206">
        <v>0</v>
      </c>
      <c r="AJ6" s="206">
        <v>0</v>
      </c>
      <c r="AK6" s="206">
        <v>0</v>
      </c>
      <c r="AL6" s="206">
        <v>0</v>
      </c>
      <c r="AM6" s="206">
        <v>0</v>
      </c>
      <c r="AN6" s="206">
        <v>0</v>
      </c>
      <c r="AO6" s="206">
        <v>0</v>
      </c>
      <c r="AP6" s="206">
        <v>0</v>
      </c>
      <c r="AQ6" s="206">
        <v>0</v>
      </c>
      <c r="AR6" s="206">
        <v>0</v>
      </c>
      <c r="AS6" s="206">
        <v>0</v>
      </c>
      <c r="AT6" s="206">
        <v>0</v>
      </c>
      <c r="AU6" s="206">
        <v>0</v>
      </c>
      <c r="AV6" s="206">
        <v>0</v>
      </c>
      <c r="AW6" s="206">
        <v>0</v>
      </c>
    </row>
    <row r="7" spans="1:49" x14ac:dyDescent="0.3">
      <c r="A7" s="206" t="s">
        <v>144</v>
      </c>
      <c r="B7" s="229">
        <v>4</v>
      </c>
      <c r="C7" s="206">
        <v>24</v>
      </c>
      <c r="D7" s="206">
        <v>1</v>
      </c>
      <c r="E7" s="206">
        <v>5</v>
      </c>
      <c r="F7" s="206">
        <v>112.5</v>
      </c>
      <c r="G7" s="206">
        <v>0</v>
      </c>
      <c r="H7" s="206">
        <v>0</v>
      </c>
      <c r="I7" s="206">
        <v>44</v>
      </c>
      <c r="J7" s="206">
        <v>0</v>
      </c>
      <c r="K7" s="206">
        <v>0</v>
      </c>
      <c r="L7" s="206">
        <v>0</v>
      </c>
      <c r="M7" s="206">
        <v>68.5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  <c r="AH7" s="206">
        <v>0</v>
      </c>
      <c r="AI7" s="206">
        <v>0</v>
      </c>
      <c r="AJ7" s="206">
        <v>0</v>
      </c>
      <c r="AK7" s="206">
        <v>0</v>
      </c>
      <c r="AL7" s="206">
        <v>0</v>
      </c>
      <c r="AM7" s="206">
        <v>0</v>
      </c>
      <c r="AN7" s="206">
        <v>0</v>
      </c>
      <c r="AO7" s="206">
        <v>0</v>
      </c>
      <c r="AP7" s="206">
        <v>0</v>
      </c>
      <c r="AQ7" s="206">
        <v>0</v>
      </c>
      <c r="AR7" s="206">
        <v>0</v>
      </c>
      <c r="AS7" s="206">
        <v>0</v>
      </c>
      <c r="AT7" s="206">
        <v>0</v>
      </c>
      <c r="AU7" s="206">
        <v>0</v>
      </c>
      <c r="AV7" s="206">
        <v>0</v>
      </c>
      <c r="AW7" s="206">
        <v>0</v>
      </c>
    </row>
    <row r="8" spans="1:49" x14ac:dyDescent="0.3">
      <c r="A8" s="206" t="s">
        <v>145</v>
      </c>
      <c r="B8" s="229">
        <v>5</v>
      </c>
      <c r="C8" s="206">
        <v>24</v>
      </c>
      <c r="D8" s="206">
        <v>1</v>
      </c>
      <c r="E8" s="206">
        <v>6</v>
      </c>
      <c r="F8" s="206">
        <v>1773475</v>
      </c>
      <c r="G8" s="206">
        <v>0</v>
      </c>
      <c r="H8" s="206">
        <v>16690</v>
      </c>
      <c r="I8" s="206">
        <v>22810</v>
      </c>
      <c r="J8" s="206">
        <v>0</v>
      </c>
      <c r="K8" s="206">
        <v>0</v>
      </c>
      <c r="L8" s="206">
        <v>0</v>
      </c>
      <c r="M8" s="206">
        <v>154417</v>
      </c>
      <c r="N8" s="206">
        <v>411268</v>
      </c>
      <c r="O8" s="206">
        <v>0</v>
      </c>
      <c r="P8" s="206">
        <v>9268</v>
      </c>
      <c r="Q8" s="206">
        <v>588284</v>
      </c>
      <c r="R8" s="206">
        <v>235892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334846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  <c r="AH8" s="206">
        <v>0</v>
      </c>
      <c r="AI8" s="206">
        <v>0</v>
      </c>
      <c r="AJ8" s="206">
        <v>0</v>
      </c>
      <c r="AK8" s="206">
        <v>0</v>
      </c>
      <c r="AL8" s="206">
        <v>0</v>
      </c>
      <c r="AM8" s="206">
        <v>0</v>
      </c>
      <c r="AN8" s="206">
        <v>0</v>
      </c>
      <c r="AO8" s="206">
        <v>0</v>
      </c>
      <c r="AP8" s="206">
        <v>0</v>
      </c>
      <c r="AQ8" s="206">
        <v>0</v>
      </c>
      <c r="AR8" s="206">
        <v>0</v>
      </c>
      <c r="AS8" s="206">
        <v>0</v>
      </c>
      <c r="AT8" s="206">
        <v>0</v>
      </c>
      <c r="AU8" s="206">
        <v>0</v>
      </c>
      <c r="AV8" s="206">
        <v>0</v>
      </c>
      <c r="AW8" s="206">
        <v>0</v>
      </c>
    </row>
    <row r="9" spans="1:49" x14ac:dyDescent="0.3">
      <c r="A9" s="206" t="s">
        <v>146</v>
      </c>
      <c r="B9" s="229">
        <v>6</v>
      </c>
      <c r="C9" s="206">
        <v>24</v>
      </c>
      <c r="D9" s="206">
        <v>1</v>
      </c>
      <c r="E9" s="206">
        <v>11</v>
      </c>
      <c r="F9" s="206">
        <v>8583.5972562028128</v>
      </c>
      <c r="G9" s="206">
        <v>3583.5972562028123</v>
      </c>
      <c r="H9" s="206">
        <v>5000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06">
        <v>0</v>
      </c>
      <c r="AH9" s="206">
        <v>0</v>
      </c>
      <c r="AI9" s="206">
        <v>0</v>
      </c>
      <c r="AJ9" s="206">
        <v>0</v>
      </c>
      <c r="AK9" s="206">
        <v>0</v>
      </c>
      <c r="AL9" s="206">
        <v>0</v>
      </c>
      <c r="AM9" s="206">
        <v>0</v>
      </c>
      <c r="AN9" s="206">
        <v>0</v>
      </c>
      <c r="AO9" s="206">
        <v>0</v>
      </c>
      <c r="AP9" s="206">
        <v>0</v>
      </c>
      <c r="AQ9" s="206">
        <v>0</v>
      </c>
      <c r="AR9" s="206">
        <v>0</v>
      </c>
      <c r="AS9" s="206">
        <v>0</v>
      </c>
      <c r="AT9" s="206">
        <v>0</v>
      </c>
      <c r="AU9" s="206">
        <v>0</v>
      </c>
      <c r="AV9" s="206">
        <v>0</v>
      </c>
      <c r="AW9" s="206">
        <v>0</v>
      </c>
    </row>
    <row r="10" spans="1:49" x14ac:dyDescent="0.3">
      <c r="A10" s="206" t="s">
        <v>147</v>
      </c>
      <c r="B10" s="229">
        <v>7</v>
      </c>
      <c r="C10" s="206">
        <v>24</v>
      </c>
      <c r="D10" s="206">
        <v>2</v>
      </c>
      <c r="E10" s="206">
        <v>1</v>
      </c>
      <c r="F10" s="206">
        <v>53.95</v>
      </c>
      <c r="G10" s="206">
        <v>0</v>
      </c>
      <c r="H10" s="206">
        <v>1</v>
      </c>
      <c r="I10" s="206">
        <v>0.95000000000000007</v>
      </c>
      <c r="J10" s="206">
        <v>0</v>
      </c>
      <c r="K10" s="206">
        <v>0</v>
      </c>
      <c r="L10" s="206">
        <v>0</v>
      </c>
      <c r="M10" s="206">
        <v>4.45</v>
      </c>
      <c r="N10" s="206">
        <v>6.65</v>
      </c>
      <c r="O10" s="206">
        <v>0</v>
      </c>
      <c r="P10" s="206">
        <v>0.4</v>
      </c>
      <c r="Q10" s="206">
        <v>20.6</v>
      </c>
      <c r="R10" s="206">
        <v>6.9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13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  <c r="AH10" s="206">
        <v>0</v>
      </c>
      <c r="AI10" s="206">
        <v>0</v>
      </c>
      <c r="AJ10" s="206">
        <v>0</v>
      </c>
      <c r="AK10" s="206">
        <v>0</v>
      </c>
      <c r="AL10" s="206">
        <v>0</v>
      </c>
      <c r="AM10" s="206">
        <v>0</v>
      </c>
      <c r="AN10" s="206">
        <v>0</v>
      </c>
      <c r="AO10" s="206">
        <v>0</v>
      </c>
      <c r="AP10" s="206">
        <v>0</v>
      </c>
      <c r="AQ10" s="206">
        <v>0</v>
      </c>
      <c r="AR10" s="206">
        <v>0</v>
      </c>
      <c r="AS10" s="206">
        <v>0</v>
      </c>
      <c r="AT10" s="206">
        <v>0</v>
      </c>
      <c r="AU10" s="206">
        <v>0</v>
      </c>
      <c r="AV10" s="206">
        <v>0</v>
      </c>
      <c r="AW10" s="206">
        <v>0</v>
      </c>
    </row>
    <row r="11" spans="1:49" x14ac:dyDescent="0.3">
      <c r="A11" s="206" t="s">
        <v>148</v>
      </c>
      <c r="B11" s="229">
        <v>8</v>
      </c>
      <c r="C11" s="206">
        <v>24</v>
      </c>
      <c r="D11" s="206">
        <v>2</v>
      </c>
      <c r="E11" s="206">
        <v>2</v>
      </c>
      <c r="F11" s="206">
        <v>7976.7000000000007</v>
      </c>
      <c r="G11" s="206">
        <v>0</v>
      </c>
      <c r="H11" s="206">
        <v>112</v>
      </c>
      <c r="I11" s="206">
        <v>148.80000000000001</v>
      </c>
      <c r="J11" s="206">
        <v>0</v>
      </c>
      <c r="K11" s="206">
        <v>0</v>
      </c>
      <c r="L11" s="206">
        <v>0</v>
      </c>
      <c r="M11" s="206">
        <v>650.29999999999995</v>
      </c>
      <c r="N11" s="206">
        <v>971.2</v>
      </c>
      <c r="O11" s="206">
        <v>0</v>
      </c>
      <c r="P11" s="206">
        <v>64</v>
      </c>
      <c r="Q11" s="206">
        <v>2984</v>
      </c>
      <c r="R11" s="206">
        <v>1044</v>
      </c>
      <c r="S11" s="206">
        <v>0</v>
      </c>
      <c r="T11" s="206">
        <v>0</v>
      </c>
      <c r="U11" s="206">
        <v>0</v>
      </c>
      <c r="V11" s="206">
        <v>0</v>
      </c>
      <c r="W11" s="206">
        <v>0</v>
      </c>
      <c r="X11" s="206">
        <v>0</v>
      </c>
      <c r="Y11" s="206">
        <v>0</v>
      </c>
      <c r="Z11" s="206">
        <v>2002.4</v>
      </c>
      <c r="AA11" s="206">
        <v>0</v>
      </c>
      <c r="AB11" s="206">
        <v>0</v>
      </c>
      <c r="AC11" s="206">
        <v>0</v>
      </c>
      <c r="AD11" s="206">
        <v>0</v>
      </c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0</v>
      </c>
      <c r="AS11" s="206">
        <v>0</v>
      </c>
      <c r="AT11" s="206">
        <v>0</v>
      </c>
      <c r="AU11" s="206">
        <v>0</v>
      </c>
      <c r="AV11" s="206">
        <v>0</v>
      </c>
      <c r="AW11" s="206">
        <v>0</v>
      </c>
    </row>
    <row r="12" spans="1:49" x14ac:dyDescent="0.3">
      <c r="A12" s="206" t="s">
        <v>149</v>
      </c>
      <c r="B12" s="229">
        <v>9</v>
      </c>
      <c r="C12" s="206">
        <v>24</v>
      </c>
      <c r="D12" s="206">
        <v>2</v>
      </c>
      <c r="E12" s="206">
        <v>5</v>
      </c>
      <c r="F12" s="206">
        <v>117</v>
      </c>
      <c r="G12" s="206">
        <v>0</v>
      </c>
      <c r="H12" s="206">
        <v>0</v>
      </c>
      <c r="I12" s="206">
        <v>40</v>
      </c>
      <c r="J12" s="206">
        <v>0</v>
      </c>
      <c r="K12" s="206">
        <v>0</v>
      </c>
      <c r="L12" s="206">
        <v>0</v>
      </c>
      <c r="M12" s="206">
        <v>77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  <c r="Y12" s="206">
        <v>0</v>
      </c>
      <c r="Z12" s="206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</row>
    <row r="13" spans="1:49" x14ac:dyDescent="0.3">
      <c r="A13" s="206" t="s">
        <v>150</v>
      </c>
      <c r="B13" s="229">
        <v>10</v>
      </c>
      <c r="C13" s="206">
        <v>24</v>
      </c>
      <c r="D13" s="206">
        <v>2</v>
      </c>
      <c r="E13" s="206">
        <v>6</v>
      </c>
      <c r="F13" s="206">
        <v>1833107</v>
      </c>
      <c r="G13" s="206">
        <v>0</v>
      </c>
      <c r="H13" s="206">
        <v>13010</v>
      </c>
      <c r="I13" s="206">
        <v>22367</v>
      </c>
      <c r="J13" s="206">
        <v>0</v>
      </c>
      <c r="K13" s="206">
        <v>0</v>
      </c>
      <c r="L13" s="206">
        <v>0</v>
      </c>
      <c r="M13" s="206">
        <v>156830</v>
      </c>
      <c r="N13" s="206">
        <v>418842</v>
      </c>
      <c r="O13" s="206">
        <v>0</v>
      </c>
      <c r="P13" s="206">
        <v>9268</v>
      </c>
      <c r="Q13" s="206">
        <v>594506</v>
      </c>
      <c r="R13" s="206">
        <v>258009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  <c r="Y13" s="206">
        <v>0</v>
      </c>
      <c r="Z13" s="206">
        <v>360275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</row>
    <row r="14" spans="1:49" x14ac:dyDescent="0.3">
      <c r="A14" s="206" t="s">
        <v>151</v>
      </c>
      <c r="B14" s="229">
        <v>11</v>
      </c>
      <c r="C14" s="206">
        <v>24</v>
      </c>
      <c r="D14" s="206">
        <v>2</v>
      </c>
      <c r="E14" s="206">
        <v>9</v>
      </c>
      <c r="F14" s="206">
        <v>15164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3270</v>
      </c>
      <c r="N14" s="206">
        <v>1470</v>
      </c>
      <c r="O14" s="206">
        <v>0</v>
      </c>
      <c r="P14" s="206">
        <v>0</v>
      </c>
      <c r="Q14" s="206">
        <v>8624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1800</v>
      </c>
      <c r="AA14" s="206">
        <v>0</v>
      </c>
      <c r="AB14" s="206">
        <v>0</v>
      </c>
      <c r="AC14" s="206">
        <v>0</v>
      </c>
      <c r="AD14" s="206">
        <v>0</v>
      </c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</row>
    <row r="15" spans="1:49" x14ac:dyDescent="0.3">
      <c r="A15" s="206" t="s">
        <v>152</v>
      </c>
      <c r="B15" s="229">
        <v>12</v>
      </c>
      <c r="C15" s="206">
        <v>24</v>
      </c>
      <c r="D15" s="206">
        <v>2</v>
      </c>
      <c r="E15" s="206">
        <v>10</v>
      </c>
      <c r="F15" s="206">
        <v>27799.98</v>
      </c>
      <c r="G15" s="206">
        <v>0</v>
      </c>
      <c r="H15" s="206">
        <v>27799.98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</row>
    <row r="16" spans="1:49" x14ac:dyDescent="0.3">
      <c r="A16" s="206" t="s">
        <v>140</v>
      </c>
      <c r="B16" s="229">
        <v>2017</v>
      </c>
      <c r="C16" s="206">
        <v>24</v>
      </c>
      <c r="D16" s="206">
        <v>2</v>
      </c>
      <c r="E16" s="206">
        <v>11</v>
      </c>
      <c r="F16" s="206">
        <v>8583.5972562028128</v>
      </c>
      <c r="G16" s="206">
        <v>3583.5972562028123</v>
      </c>
      <c r="H16" s="206">
        <v>5000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</row>
    <row r="17" spans="3:49" x14ac:dyDescent="0.3">
      <c r="C17" s="206">
        <v>24</v>
      </c>
      <c r="D17" s="206">
        <v>3</v>
      </c>
      <c r="E17" s="206">
        <v>1</v>
      </c>
      <c r="F17" s="206">
        <v>53.95</v>
      </c>
      <c r="G17" s="206">
        <v>0</v>
      </c>
      <c r="H17" s="206">
        <v>1</v>
      </c>
      <c r="I17" s="206">
        <v>0.95000000000000007</v>
      </c>
      <c r="J17" s="206">
        <v>0</v>
      </c>
      <c r="K17" s="206">
        <v>0</v>
      </c>
      <c r="L17" s="206">
        <v>0</v>
      </c>
      <c r="M17" s="206">
        <v>4.45</v>
      </c>
      <c r="N17" s="206">
        <v>6.65</v>
      </c>
      <c r="O17" s="206">
        <v>0</v>
      </c>
      <c r="P17" s="206">
        <v>0.4</v>
      </c>
      <c r="Q17" s="206">
        <v>20.6</v>
      </c>
      <c r="R17" s="206">
        <v>6.9</v>
      </c>
      <c r="S17" s="206">
        <v>0</v>
      </c>
      <c r="T17" s="206">
        <v>0</v>
      </c>
      <c r="U17" s="206">
        <v>0</v>
      </c>
      <c r="V17" s="206">
        <v>0</v>
      </c>
      <c r="W17" s="206">
        <v>0</v>
      </c>
      <c r="X17" s="206">
        <v>0</v>
      </c>
      <c r="Y17" s="206">
        <v>0</v>
      </c>
      <c r="Z17" s="206">
        <v>13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</row>
    <row r="18" spans="3:49" x14ac:dyDescent="0.3">
      <c r="C18" s="206">
        <v>24</v>
      </c>
      <c r="D18" s="206">
        <v>3</v>
      </c>
      <c r="E18" s="206">
        <v>2</v>
      </c>
      <c r="F18" s="206">
        <v>9248.9</v>
      </c>
      <c r="G18" s="206">
        <v>0</v>
      </c>
      <c r="H18" s="206">
        <v>80</v>
      </c>
      <c r="I18" s="206">
        <v>173</v>
      </c>
      <c r="J18" s="206">
        <v>0</v>
      </c>
      <c r="K18" s="206">
        <v>0</v>
      </c>
      <c r="L18" s="206">
        <v>0</v>
      </c>
      <c r="M18" s="206">
        <v>762.3</v>
      </c>
      <c r="N18" s="206">
        <v>1199.5999999999999</v>
      </c>
      <c r="O18" s="206">
        <v>0</v>
      </c>
      <c r="P18" s="206">
        <v>72</v>
      </c>
      <c r="Q18" s="206">
        <v>3608</v>
      </c>
      <c r="R18" s="206">
        <v>1184</v>
      </c>
      <c r="S18" s="206">
        <v>0</v>
      </c>
      <c r="T18" s="206">
        <v>0</v>
      </c>
      <c r="U18" s="206">
        <v>0</v>
      </c>
      <c r="V18" s="206">
        <v>0</v>
      </c>
      <c r="W18" s="206">
        <v>0</v>
      </c>
      <c r="X18" s="206">
        <v>0</v>
      </c>
      <c r="Y18" s="206">
        <v>0</v>
      </c>
      <c r="Z18" s="206">
        <v>2170</v>
      </c>
      <c r="AA18" s="206">
        <v>0</v>
      </c>
      <c r="AB18" s="206">
        <v>0</v>
      </c>
      <c r="AC18" s="206">
        <v>0</v>
      </c>
      <c r="AD18" s="206">
        <v>0</v>
      </c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</row>
    <row r="19" spans="3:49" x14ac:dyDescent="0.3">
      <c r="C19" s="206">
        <v>24</v>
      </c>
      <c r="D19" s="206">
        <v>3</v>
      </c>
      <c r="E19" s="206">
        <v>5</v>
      </c>
      <c r="F19" s="206">
        <v>144.5</v>
      </c>
      <c r="G19" s="206">
        <v>0</v>
      </c>
      <c r="H19" s="206">
        <v>0</v>
      </c>
      <c r="I19" s="206">
        <v>46</v>
      </c>
      <c r="J19" s="206">
        <v>0</v>
      </c>
      <c r="K19" s="206">
        <v>0</v>
      </c>
      <c r="L19" s="206">
        <v>0</v>
      </c>
      <c r="M19" s="206">
        <v>98.5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206">
        <v>0</v>
      </c>
      <c r="X19" s="206">
        <v>0</v>
      </c>
      <c r="Y19" s="206">
        <v>0</v>
      </c>
      <c r="Z19" s="206">
        <v>0</v>
      </c>
      <c r="AA19" s="206">
        <v>0</v>
      </c>
      <c r="AB19" s="206">
        <v>0</v>
      </c>
      <c r="AC19" s="206">
        <v>0</v>
      </c>
      <c r="AD19" s="206">
        <v>0</v>
      </c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</row>
    <row r="20" spans="3:49" x14ac:dyDescent="0.3">
      <c r="C20" s="206">
        <v>24</v>
      </c>
      <c r="D20" s="206">
        <v>3</v>
      </c>
      <c r="E20" s="206">
        <v>6</v>
      </c>
      <c r="F20" s="206">
        <v>1841581</v>
      </c>
      <c r="G20" s="206">
        <v>0</v>
      </c>
      <c r="H20" s="206">
        <v>9026</v>
      </c>
      <c r="I20" s="206">
        <v>22986</v>
      </c>
      <c r="J20" s="206">
        <v>0</v>
      </c>
      <c r="K20" s="206">
        <v>0</v>
      </c>
      <c r="L20" s="206">
        <v>0</v>
      </c>
      <c r="M20" s="206">
        <v>163640</v>
      </c>
      <c r="N20" s="206">
        <v>413301</v>
      </c>
      <c r="O20" s="206">
        <v>0</v>
      </c>
      <c r="P20" s="206">
        <v>9268</v>
      </c>
      <c r="Q20" s="206">
        <v>611434</v>
      </c>
      <c r="R20" s="206">
        <v>252985</v>
      </c>
      <c r="S20" s="206">
        <v>0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  <c r="Y20" s="206">
        <v>0</v>
      </c>
      <c r="Z20" s="206">
        <v>358941</v>
      </c>
      <c r="AA20" s="206">
        <v>0</v>
      </c>
      <c r="AB20" s="206">
        <v>0</v>
      </c>
      <c r="AC20" s="206">
        <v>0</v>
      </c>
      <c r="AD20" s="206">
        <v>0</v>
      </c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</row>
    <row r="21" spans="3:49" x14ac:dyDescent="0.3">
      <c r="C21" s="206">
        <v>24</v>
      </c>
      <c r="D21" s="206">
        <v>3</v>
      </c>
      <c r="E21" s="206">
        <v>9</v>
      </c>
      <c r="F21" s="206">
        <v>2500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2500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</row>
    <row r="22" spans="3:49" x14ac:dyDescent="0.3">
      <c r="C22" s="206">
        <v>24</v>
      </c>
      <c r="D22" s="206">
        <v>3</v>
      </c>
      <c r="E22" s="206">
        <v>11</v>
      </c>
      <c r="F22" s="206">
        <v>8583.5972562028128</v>
      </c>
      <c r="G22" s="206">
        <v>3583.5972562028123</v>
      </c>
      <c r="H22" s="206">
        <v>5000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76" t="s">
        <v>1245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108</v>
      </c>
      <c r="B3" s="199">
        <f>SUBTOTAL(9,B6:B1048576)/4</f>
        <v>5297346.6900000013</v>
      </c>
      <c r="C3" s="200">
        <f t="shared" ref="C3:Z3" si="0">SUBTOTAL(9,C6:C1048576)</f>
        <v>13</v>
      </c>
      <c r="D3" s="200"/>
      <c r="E3" s="200">
        <f>SUBTOTAL(9,E6:E1048576)/4</f>
        <v>5457691.1400000015</v>
      </c>
      <c r="F3" s="200"/>
      <c r="G3" s="200">
        <f t="shared" si="0"/>
        <v>13</v>
      </c>
      <c r="H3" s="200">
        <f>SUBTOTAL(9,H6:H1048576)/4</f>
        <v>5157898.8900000025</v>
      </c>
      <c r="I3" s="203">
        <f>IF(B3&lt;&gt;0,H3/B3,"")</f>
        <v>0.97367591585741597</v>
      </c>
      <c r="J3" s="201">
        <f>IF(E3&lt;&gt;0,H3/E3,"")</f>
        <v>0.94506976626017003</v>
      </c>
      <c r="K3" s="202">
        <f t="shared" si="0"/>
        <v>1336968</v>
      </c>
      <c r="L3" s="202"/>
      <c r="M3" s="200">
        <f t="shared" si="0"/>
        <v>3.4428546545371166</v>
      </c>
      <c r="N3" s="200">
        <f t="shared" si="0"/>
        <v>1149636</v>
      </c>
      <c r="O3" s="200"/>
      <c r="P3" s="200">
        <f t="shared" si="0"/>
        <v>3</v>
      </c>
      <c r="Q3" s="200">
        <f t="shared" si="0"/>
        <v>1376714</v>
      </c>
      <c r="R3" s="203">
        <f>IF(K3&lt;&gt;0,Q3/K3,"")</f>
        <v>1.0297284602174472</v>
      </c>
      <c r="S3" s="203">
        <f>IF(N3&lt;&gt;0,Q3/N3,"")</f>
        <v>1.1975216503310613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77" t="s">
        <v>194</v>
      </c>
      <c r="B4" s="378" t="s">
        <v>85</v>
      </c>
      <c r="C4" s="379"/>
      <c r="D4" s="380"/>
      <c r="E4" s="379"/>
      <c r="F4" s="380"/>
      <c r="G4" s="379"/>
      <c r="H4" s="379"/>
      <c r="I4" s="380"/>
      <c r="J4" s="381"/>
      <c r="K4" s="378" t="s">
        <v>86</v>
      </c>
      <c r="L4" s="380"/>
      <c r="M4" s="379"/>
      <c r="N4" s="379"/>
      <c r="O4" s="380"/>
      <c r="P4" s="379"/>
      <c r="Q4" s="379"/>
      <c r="R4" s="380"/>
      <c r="S4" s="381"/>
      <c r="T4" s="378" t="s">
        <v>87</v>
      </c>
      <c r="U4" s="380"/>
      <c r="V4" s="379"/>
      <c r="W4" s="379"/>
      <c r="X4" s="380"/>
      <c r="Y4" s="379"/>
      <c r="Z4" s="379"/>
      <c r="AA4" s="380"/>
      <c r="AB4" s="381"/>
    </row>
    <row r="5" spans="1:28" ht="14.4" customHeight="1" thickBot="1" x14ac:dyDescent="0.35">
      <c r="A5" s="490"/>
      <c r="B5" s="491">
        <v>2015</v>
      </c>
      <c r="C5" s="492"/>
      <c r="D5" s="492"/>
      <c r="E5" s="492">
        <v>2016</v>
      </c>
      <c r="F5" s="492"/>
      <c r="G5" s="492"/>
      <c r="H5" s="492">
        <v>2017</v>
      </c>
      <c r="I5" s="493" t="s">
        <v>220</v>
      </c>
      <c r="J5" s="494" t="s">
        <v>2</v>
      </c>
      <c r="K5" s="491">
        <v>2015</v>
      </c>
      <c r="L5" s="492"/>
      <c r="M5" s="492"/>
      <c r="N5" s="492">
        <v>2016</v>
      </c>
      <c r="O5" s="492"/>
      <c r="P5" s="492"/>
      <c r="Q5" s="492">
        <v>2017</v>
      </c>
      <c r="R5" s="493" t="s">
        <v>220</v>
      </c>
      <c r="S5" s="494" t="s">
        <v>2</v>
      </c>
      <c r="T5" s="491">
        <v>2015</v>
      </c>
      <c r="U5" s="492"/>
      <c r="V5" s="492"/>
      <c r="W5" s="492">
        <v>2016</v>
      </c>
      <c r="X5" s="492"/>
      <c r="Y5" s="492"/>
      <c r="Z5" s="492">
        <v>2017</v>
      </c>
      <c r="AA5" s="493" t="s">
        <v>220</v>
      </c>
      <c r="AB5" s="494" t="s">
        <v>2</v>
      </c>
    </row>
    <row r="6" spans="1:28" ht="14.4" customHeight="1" x14ac:dyDescent="0.3">
      <c r="A6" s="495" t="s">
        <v>1242</v>
      </c>
      <c r="B6" s="496">
        <v>5297346.6900000004</v>
      </c>
      <c r="C6" s="497">
        <v>1</v>
      </c>
      <c r="D6" s="497">
        <v>0.97062046094458887</v>
      </c>
      <c r="E6" s="496">
        <v>5457691.1400000015</v>
      </c>
      <c r="F6" s="497">
        <v>1.030268823126621</v>
      </c>
      <c r="G6" s="497">
        <v>1</v>
      </c>
      <c r="H6" s="496">
        <v>5157898.8900000025</v>
      </c>
      <c r="I6" s="497">
        <v>0.9736759158574162</v>
      </c>
      <c r="J6" s="497">
        <v>0.94506976626017003</v>
      </c>
      <c r="K6" s="496">
        <v>668484</v>
      </c>
      <c r="L6" s="497">
        <v>1</v>
      </c>
      <c r="M6" s="497">
        <v>1.1629489681951504</v>
      </c>
      <c r="N6" s="496">
        <v>574818</v>
      </c>
      <c r="O6" s="497">
        <v>0.85988295905361978</v>
      </c>
      <c r="P6" s="497">
        <v>1</v>
      </c>
      <c r="Q6" s="496">
        <v>688357</v>
      </c>
      <c r="R6" s="497">
        <v>1.0297284602174472</v>
      </c>
      <c r="S6" s="497">
        <v>1.1975216503310613</v>
      </c>
      <c r="T6" s="496"/>
      <c r="U6" s="497"/>
      <c r="V6" s="497"/>
      <c r="W6" s="496"/>
      <c r="X6" s="497"/>
      <c r="Y6" s="497"/>
      <c r="Z6" s="496"/>
      <c r="AA6" s="497"/>
      <c r="AB6" s="498"/>
    </row>
    <row r="7" spans="1:28" ht="14.4" customHeight="1" x14ac:dyDescent="0.3">
      <c r="A7" s="505" t="s">
        <v>1243</v>
      </c>
      <c r="B7" s="499">
        <v>3795132.2</v>
      </c>
      <c r="C7" s="500">
        <v>1</v>
      </c>
      <c r="D7" s="500">
        <v>0.96167130146524615</v>
      </c>
      <c r="E7" s="499">
        <v>3946392.2800000003</v>
      </c>
      <c r="F7" s="500">
        <v>1.0398563401822998</v>
      </c>
      <c r="G7" s="500">
        <v>1</v>
      </c>
      <c r="H7" s="499">
        <v>3646343.3000000031</v>
      </c>
      <c r="I7" s="500">
        <v>0.96079480446030385</v>
      </c>
      <c r="J7" s="500">
        <v>0.9239687900463871</v>
      </c>
      <c r="K7" s="499">
        <v>427403</v>
      </c>
      <c r="L7" s="500">
        <v>1</v>
      </c>
      <c r="M7" s="500">
        <v>1.3092569391049695</v>
      </c>
      <c r="N7" s="499">
        <v>326447</v>
      </c>
      <c r="O7" s="500">
        <v>0.76379201830590804</v>
      </c>
      <c r="P7" s="500">
        <v>1</v>
      </c>
      <c r="Q7" s="499">
        <v>404438</v>
      </c>
      <c r="R7" s="500">
        <v>0.94626851004789392</v>
      </c>
      <c r="S7" s="500">
        <v>1.2389086130367257</v>
      </c>
      <c r="T7" s="499"/>
      <c r="U7" s="500"/>
      <c r="V7" s="500"/>
      <c r="W7" s="499"/>
      <c r="X7" s="500"/>
      <c r="Y7" s="500"/>
      <c r="Z7" s="499"/>
      <c r="AA7" s="500"/>
      <c r="AB7" s="501"/>
    </row>
    <row r="8" spans="1:28" ht="14.4" customHeight="1" thickBot="1" x14ac:dyDescent="0.35">
      <c r="A8" s="506" t="s">
        <v>1244</v>
      </c>
      <c r="B8" s="502">
        <v>1502214.49</v>
      </c>
      <c r="C8" s="503">
        <v>1</v>
      </c>
      <c r="D8" s="503">
        <v>0.99398903139515304</v>
      </c>
      <c r="E8" s="502">
        <v>1511298.860000001</v>
      </c>
      <c r="F8" s="503">
        <v>1.0060473188485894</v>
      </c>
      <c r="G8" s="503">
        <v>1</v>
      </c>
      <c r="H8" s="502">
        <v>1511555.5899999996</v>
      </c>
      <c r="I8" s="503">
        <v>1.0062182198761773</v>
      </c>
      <c r="J8" s="503">
        <v>1.0001698737468767</v>
      </c>
      <c r="K8" s="502">
        <v>241081</v>
      </c>
      <c r="L8" s="503">
        <v>1</v>
      </c>
      <c r="M8" s="503">
        <v>0.97064874723699623</v>
      </c>
      <c r="N8" s="502">
        <v>248371</v>
      </c>
      <c r="O8" s="503">
        <v>1.030238799407668</v>
      </c>
      <c r="P8" s="503">
        <v>1</v>
      </c>
      <c r="Q8" s="502">
        <v>283919</v>
      </c>
      <c r="R8" s="503">
        <v>1.1776913153670343</v>
      </c>
      <c r="S8" s="503">
        <v>1.143124599892902</v>
      </c>
      <c r="T8" s="502"/>
      <c r="U8" s="503"/>
      <c r="V8" s="503"/>
      <c r="W8" s="502"/>
      <c r="X8" s="503"/>
      <c r="Y8" s="503"/>
      <c r="Z8" s="502"/>
      <c r="AA8" s="503"/>
      <c r="AB8" s="504"/>
    </row>
    <row r="9" spans="1:28" ht="14.4" customHeight="1" thickBot="1" x14ac:dyDescent="0.35"/>
    <row r="10" spans="1:28" ht="14.4" customHeight="1" x14ac:dyDescent="0.3">
      <c r="A10" s="495" t="s">
        <v>412</v>
      </c>
      <c r="B10" s="496">
        <v>430125.5400000001</v>
      </c>
      <c r="C10" s="497">
        <v>1</v>
      </c>
      <c r="D10" s="497">
        <v>1.1061256434743647</v>
      </c>
      <c r="E10" s="496">
        <v>388857.76</v>
      </c>
      <c r="F10" s="497">
        <v>0.90405642966469724</v>
      </c>
      <c r="G10" s="497">
        <v>1</v>
      </c>
      <c r="H10" s="496">
        <v>344965.55</v>
      </c>
      <c r="I10" s="497">
        <v>0.80201131511511714</v>
      </c>
      <c r="J10" s="498">
        <v>0.88712528200543039</v>
      </c>
    </row>
    <row r="11" spans="1:28" ht="14.4" customHeight="1" x14ac:dyDescent="0.3">
      <c r="A11" s="505" t="s">
        <v>1246</v>
      </c>
      <c r="B11" s="499">
        <v>430125.5400000001</v>
      </c>
      <c r="C11" s="500">
        <v>1</v>
      </c>
      <c r="D11" s="500">
        <v>1.1061256434743647</v>
      </c>
      <c r="E11" s="499">
        <v>388857.76</v>
      </c>
      <c r="F11" s="500">
        <v>0.90405642966469724</v>
      </c>
      <c r="G11" s="500">
        <v>1</v>
      </c>
      <c r="H11" s="499">
        <v>344965.55</v>
      </c>
      <c r="I11" s="500">
        <v>0.80201131511511714</v>
      </c>
      <c r="J11" s="501">
        <v>0.88712528200543039</v>
      </c>
    </row>
    <row r="12" spans="1:28" ht="14.4" customHeight="1" x14ac:dyDescent="0.3">
      <c r="A12" s="507" t="s">
        <v>1247</v>
      </c>
      <c r="B12" s="508">
        <v>1502214.4900000005</v>
      </c>
      <c r="C12" s="509">
        <v>1</v>
      </c>
      <c r="D12" s="509">
        <v>0.99398903139515338</v>
      </c>
      <c r="E12" s="508">
        <v>1511298.860000001</v>
      </c>
      <c r="F12" s="509">
        <v>1.006047318848589</v>
      </c>
      <c r="G12" s="509">
        <v>1</v>
      </c>
      <c r="H12" s="508">
        <v>1511555.59</v>
      </c>
      <c r="I12" s="509">
        <v>1.0062182198761773</v>
      </c>
      <c r="J12" s="510">
        <v>1.0001698737468769</v>
      </c>
    </row>
    <row r="13" spans="1:28" ht="14.4" customHeight="1" x14ac:dyDescent="0.3">
      <c r="A13" s="505" t="s">
        <v>1246</v>
      </c>
      <c r="B13" s="499">
        <v>1502214.4900000005</v>
      </c>
      <c r="C13" s="500">
        <v>1</v>
      </c>
      <c r="D13" s="500">
        <v>0.99398903139515338</v>
      </c>
      <c r="E13" s="499">
        <v>1511298.860000001</v>
      </c>
      <c r="F13" s="500">
        <v>1.006047318848589</v>
      </c>
      <c r="G13" s="500">
        <v>1</v>
      </c>
      <c r="H13" s="499">
        <v>1511555.59</v>
      </c>
      <c r="I13" s="500">
        <v>1.0062182198761773</v>
      </c>
      <c r="J13" s="501">
        <v>1.0001698737468769</v>
      </c>
    </row>
    <row r="14" spans="1:28" ht="14.4" customHeight="1" x14ac:dyDescent="0.3">
      <c r="A14" s="507" t="s">
        <v>1248</v>
      </c>
      <c r="B14" s="508">
        <v>942002.24999999977</v>
      </c>
      <c r="C14" s="509">
        <v>1</v>
      </c>
      <c r="D14" s="509">
        <v>0.96918463216367312</v>
      </c>
      <c r="E14" s="508">
        <v>971953.35</v>
      </c>
      <c r="F14" s="509">
        <v>1.0317951469861142</v>
      </c>
      <c r="G14" s="509">
        <v>1</v>
      </c>
      <c r="H14" s="508">
        <v>775981.09999999986</v>
      </c>
      <c r="I14" s="509">
        <v>0.8237571619388383</v>
      </c>
      <c r="J14" s="510">
        <v>0.79837278198588424</v>
      </c>
    </row>
    <row r="15" spans="1:28" ht="14.4" customHeight="1" x14ac:dyDescent="0.3">
      <c r="A15" s="505" t="s">
        <v>1246</v>
      </c>
      <c r="B15" s="499">
        <v>942002.24999999977</v>
      </c>
      <c r="C15" s="500">
        <v>1</v>
      </c>
      <c r="D15" s="500">
        <v>0.96918463216367312</v>
      </c>
      <c r="E15" s="499">
        <v>971953.35</v>
      </c>
      <c r="F15" s="500">
        <v>1.0317951469861142</v>
      </c>
      <c r="G15" s="500">
        <v>1</v>
      </c>
      <c r="H15" s="499">
        <v>775981.09999999986</v>
      </c>
      <c r="I15" s="500">
        <v>0.8237571619388383</v>
      </c>
      <c r="J15" s="501">
        <v>0.79837278198588424</v>
      </c>
    </row>
    <row r="16" spans="1:28" ht="14.4" customHeight="1" x14ac:dyDescent="0.3">
      <c r="A16" s="507" t="s">
        <v>1249</v>
      </c>
      <c r="B16" s="508">
        <v>857812.2200000002</v>
      </c>
      <c r="C16" s="509">
        <v>1</v>
      </c>
      <c r="D16" s="509">
        <v>0.87523619460070001</v>
      </c>
      <c r="E16" s="508">
        <v>980092.26000000036</v>
      </c>
      <c r="F16" s="509">
        <v>1.1425487270395847</v>
      </c>
      <c r="G16" s="509">
        <v>1</v>
      </c>
      <c r="H16" s="508">
        <v>1066251.1200000001</v>
      </c>
      <c r="I16" s="509">
        <v>1.2429889609173437</v>
      </c>
      <c r="J16" s="510">
        <v>1.0879089280839742</v>
      </c>
    </row>
    <row r="17" spans="1:10" ht="14.4" customHeight="1" x14ac:dyDescent="0.3">
      <c r="A17" s="505" t="s">
        <v>1246</v>
      </c>
      <c r="B17" s="499">
        <v>857812.2200000002</v>
      </c>
      <c r="C17" s="500">
        <v>1</v>
      </c>
      <c r="D17" s="500">
        <v>0.87523619460070001</v>
      </c>
      <c r="E17" s="499">
        <v>980092.26000000036</v>
      </c>
      <c r="F17" s="500">
        <v>1.1425487270395847</v>
      </c>
      <c r="G17" s="500">
        <v>1</v>
      </c>
      <c r="H17" s="499">
        <v>1066251.1200000001</v>
      </c>
      <c r="I17" s="500">
        <v>1.2429889609173437</v>
      </c>
      <c r="J17" s="501">
        <v>1.0879089280839742</v>
      </c>
    </row>
    <row r="18" spans="1:10" ht="14.4" customHeight="1" x14ac:dyDescent="0.3">
      <c r="A18" s="507" t="s">
        <v>1250</v>
      </c>
      <c r="B18" s="508">
        <v>1565192.1900000002</v>
      </c>
      <c r="C18" s="509">
        <v>1</v>
      </c>
      <c r="D18" s="509">
        <v>0.97490065502850465</v>
      </c>
      <c r="E18" s="508">
        <v>1605488.9100000001</v>
      </c>
      <c r="F18" s="509">
        <v>1.0257455411913345</v>
      </c>
      <c r="G18" s="509">
        <v>1</v>
      </c>
      <c r="H18" s="508">
        <v>1459145.5299999996</v>
      </c>
      <c r="I18" s="509">
        <v>0.93224687634046999</v>
      </c>
      <c r="J18" s="510">
        <v>0.90884809039260162</v>
      </c>
    </row>
    <row r="19" spans="1:10" ht="14.4" customHeight="1" thickBot="1" x14ac:dyDescent="0.35">
      <c r="A19" s="506" t="s">
        <v>1246</v>
      </c>
      <c r="B19" s="502">
        <v>1565192.1900000002</v>
      </c>
      <c r="C19" s="503">
        <v>1</v>
      </c>
      <c r="D19" s="503">
        <v>0.97490065502850465</v>
      </c>
      <c r="E19" s="502">
        <v>1605488.9100000001</v>
      </c>
      <c r="F19" s="503">
        <v>1.0257455411913345</v>
      </c>
      <c r="G19" s="503">
        <v>1</v>
      </c>
      <c r="H19" s="502">
        <v>1459145.5299999996</v>
      </c>
      <c r="I19" s="503">
        <v>0.93224687634046999</v>
      </c>
      <c r="J19" s="504">
        <v>0.90884809039260162</v>
      </c>
    </row>
    <row r="20" spans="1:10" ht="14.4" customHeight="1" x14ac:dyDescent="0.3">
      <c r="A20" s="511" t="s">
        <v>1251</v>
      </c>
    </row>
    <row r="21" spans="1:10" ht="14.4" customHeight="1" x14ac:dyDescent="0.3">
      <c r="A21" s="512" t="s">
        <v>1252</v>
      </c>
    </row>
    <row r="22" spans="1:10" ht="14.4" customHeight="1" x14ac:dyDescent="0.3">
      <c r="A22" s="511" t="s">
        <v>1253</v>
      </c>
    </row>
    <row r="23" spans="1:10" ht="14.4" customHeight="1" x14ac:dyDescent="0.3">
      <c r="A23" s="511" t="s">
        <v>1254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76" t="s">
        <v>1255</v>
      </c>
      <c r="B1" s="318"/>
      <c r="C1" s="318"/>
      <c r="D1" s="318"/>
      <c r="E1" s="318"/>
      <c r="F1" s="318"/>
      <c r="G1" s="318"/>
    </row>
    <row r="2" spans="1:7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93" t="s">
        <v>108</v>
      </c>
      <c r="B3" s="275">
        <f t="shared" ref="B3:G3" si="0">SUBTOTAL(9,B6:B1048576)</f>
        <v>19930</v>
      </c>
      <c r="C3" s="276">
        <f t="shared" si="0"/>
        <v>22178</v>
      </c>
      <c r="D3" s="292">
        <f t="shared" si="0"/>
        <v>22942</v>
      </c>
      <c r="E3" s="202">
        <f t="shared" si="0"/>
        <v>5297346.6899999967</v>
      </c>
      <c r="F3" s="200">
        <f t="shared" si="0"/>
        <v>5457691.1399999969</v>
      </c>
      <c r="G3" s="277">
        <f t="shared" si="0"/>
        <v>5157898.8900000006</v>
      </c>
    </row>
    <row r="4" spans="1:7" ht="14.4" customHeight="1" x14ac:dyDescent="0.3">
      <c r="A4" s="377" t="s">
        <v>116</v>
      </c>
      <c r="B4" s="382" t="s">
        <v>192</v>
      </c>
      <c r="C4" s="380"/>
      <c r="D4" s="383"/>
      <c r="E4" s="382" t="s">
        <v>85</v>
      </c>
      <c r="F4" s="380"/>
      <c r="G4" s="383"/>
    </row>
    <row r="5" spans="1:7" ht="14.4" customHeight="1" thickBot="1" x14ac:dyDescent="0.35">
      <c r="A5" s="490"/>
      <c r="B5" s="491">
        <v>2015</v>
      </c>
      <c r="C5" s="492">
        <v>2016</v>
      </c>
      <c r="D5" s="513">
        <v>2017</v>
      </c>
      <c r="E5" s="491">
        <v>2015</v>
      </c>
      <c r="F5" s="492">
        <v>2016</v>
      </c>
      <c r="G5" s="513">
        <v>2017</v>
      </c>
    </row>
    <row r="6" spans="1:7" ht="14.4" customHeight="1" thickBot="1" x14ac:dyDescent="0.35">
      <c r="A6" s="516" t="s">
        <v>1246</v>
      </c>
      <c r="B6" s="458">
        <v>19930</v>
      </c>
      <c r="C6" s="458">
        <v>22178</v>
      </c>
      <c r="D6" s="458">
        <v>22942</v>
      </c>
      <c r="E6" s="514">
        <v>5297346.6899999967</v>
      </c>
      <c r="F6" s="514">
        <v>5457691.1399999969</v>
      </c>
      <c r="G6" s="515">
        <v>5157898.8900000006</v>
      </c>
    </row>
    <row r="7" spans="1:7" ht="14.4" customHeight="1" x14ac:dyDescent="0.3">
      <c r="A7" s="511" t="s">
        <v>1251</v>
      </c>
    </row>
    <row r="8" spans="1:7" ht="14.4" customHeight="1" x14ac:dyDescent="0.3">
      <c r="A8" s="512" t="s">
        <v>1252</v>
      </c>
    </row>
    <row r="9" spans="1:7" ht="14.4" customHeight="1" x14ac:dyDescent="0.3">
      <c r="A9" s="511" t="s">
        <v>1253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5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18" t="s">
        <v>1471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" customHeight="1" thickBot="1" x14ac:dyDescent="0.35">
      <c r="A2" s="210" t="s">
        <v>233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108</v>
      </c>
      <c r="G3" s="88">
        <f t="shared" ref="G3:P3" si="0">SUBTOTAL(9,G6:G1048576)</f>
        <v>20820</v>
      </c>
      <c r="H3" s="89">
        <f t="shared" si="0"/>
        <v>5965830.6900000013</v>
      </c>
      <c r="I3" s="66"/>
      <c r="J3" s="66"/>
      <c r="K3" s="89">
        <f t="shared" si="0"/>
        <v>22978</v>
      </c>
      <c r="L3" s="89">
        <f t="shared" si="0"/>
        <v>6032509.1399999997</v>
      </c>
      <c r="M3" s="66"/>
      <c r="N3" s="66"/>
      <c r="O3" s="89">
        <f t="shared" si="0"/>
        <v>23869</v>
      </c>
      <c r="P3" s="89">
        <f t="shared" si="0"/>
        <v>5846255.8900000006</v>
      </c>
      <c r="Q3" s="67">
        <f>IF(L3=0,0,P3/L3)</f>
        <v>0.96912507786105084</v>
      </c>
      <c r="R3" s="90">
        <f>IF(O3=0,0,P3/O3)</f>
        <v>244.9309099669027</v>
      </c>
    </row>
    <row r="4" spans="1:18" ht="14.4" customHeight="1" x14ac:dyDescent="0.3">
      <c r="A4" s="384" t="s">
        <v>221</v>
      </c>
      <c r="B4" s="384" t="s">
        <v>82</v>
      </c>
      <c r="C4" s="392" t="s">
        <v>0</v>
      </c>
      <c r="D4" s="386" t="s">
        <v>83</v>
      </c>
      <c r="E4" s="391" t="s">
        <v>58</v>
      </c>
      <c r="F4" s="387" t="s">
        <v>57</v>
      </c>
      <c r="G4" s="388">
        <v>2015</v>
      </c>
      <c r="H4" s="389"/>
      <c r="I4" s="87"/>
      <c r="J4" s="87"/>
      <c r="K4" s="388">
        <v>2016</v>
      </c>
      <c r="L4" s="389"/>
      <c r="M4" s="87"/>
      <c r="N4" s="87"/>
      <c r="O4" s="388">
        <v>2017</v>
      </c>
      <c r="P4" s="389"/>
      <c r="Q4" s="390" t="s">
        <v>2</v>
      </c>
      <c r="R4" s="385" t="s">
        <v>84</v>
      </c>
    </row>
    <row r="5" spans="1:18" ht="14.4" customHeight="1" thickBot="1" x14ac:dyDescent="0.35">
      <c r="A5" s="517"/>
      <c r="B5" s="517"/>
      <c r="C5" s="518"/>
      <c r="D5" s="519"/>
      <c r="E5" s="520"/>
      <c r="F5" s="521"/>
      <c r="G5" s="522" t="s">
        <v>59</v>
      </c>
      <c r="H5" s="523" t="s">
        <v>14</v>
      </c>
      <c r="I5" s="524"/>
      <c r="J5" s="524"/>
      <c r="K5" s="522" t="s">
        <v>59</v>
      </c>
      <c r="L5" s="523" t="s">
        <v>14</v>
      </c>
      <c r="M5" s="524"/>
      <c r="N5" s="524"/>
      <c r="O5" s="522" t="s">
        <v>59</v>
      </c>
      <c r="P5" s="523" t="s">
        <v>14</v>
      </c>
      <c r="Q5" s="525"/>
      <c r="R5" s="526"/>
    </row>
    <row r="6" spans="1:18" ht="14.4" customHeight="1" x14ac:dyDescent="0.3">
      <c r="A6" s="433"/>
      <c r="B6" s="434" t="s">
        <v>1256</v>
      </c>
      <c r="C6" s="434" t="s">
        <v>412</v>
      </c>
      <c r="D6" s="434" t="s">
        <v>1257</v>
      </c>
      <c r="E6" s="434" t="s">
        <v>1258</v>
      </c>
      <c r="F6" s="434"/>
      <c r="G6" s="437">
        <v>1</v>
      </c>
      <c r="H6" s="437">
        <v>333</v>
      </c>
      <c r="I6" s="434"/>
      <c r="J6" s="434">
        <v>333</v>
      </c>
      <c r="K6" s="437"/>
      <c r="L6" s="437"/>
      <c r="M6" s="434"/>
      <c r="N6" s="434"/>
      <c r="O6" s="437"/>
      <c r="P6" s="437"/>
      <c r="Q6" s="456"/>
      <c r="R6" s="438"/>
    </row>
    <row r="7" spans="1:18" ht="14.4" customHeight="1" x14ac:dyDescent="0.3">
      <c r="A7" s="439"/>
      <c r="B7" s="440" t="s">
        <v>1256</v>
      </c>
      <c r="C7" s="440" t="s">
        <v>412</v>
      </c>
      <c r="D7" s="440" t="s">
        <v>1257</v>
      </c>
      <c r="E7" s="440" t="s">
        <v>1259</v>
      </c>
      <c r="F7" s="440"/>
      <c r="G7" s="443">
        <v>32</v>
      </c>
      <c r="H7" s="443">
        <v>3616</v>
      </c>
      <c r="I7" s="440">
        <v>0.78048780487804881</v>
      </c>
      <c r="J7" s="440">
        <v>113</v>
      </c>
      <c r="K7" s="443">
        <v>41</v>
      </c>
      <c r="L7" s="443">
        <v>4633</v>
      </c>
      <c r="M7" s="440">
        <v>1</v>
      </c>
      <c r="N7" s="440">
        <v>113</v>
      </c>
      <c r="O7" s="443">
        <v>55</v>
      </c>
      <c r="P7" s="443">
        <v>6215</v>
      </c>
      <c r="Q7" s="465">
        <v>1.3414634146341464</v>
      </c>
      <c r="R7" s="444">
        <v>113</v>
      </c>
    </row>
    <row r="8" spans="1:18" ht="14.4" customHeight="1" x14ac:dyDescent="0.3">
      <c r="A8" s="439"/>
      <c r="B8" s="440" t="s">
        <v>1256</v>
      </c>
      <c r="C8" s="440" t="s">
        <v>412</v>
      </c>
      <c r="D8" s="440" t="s">
        <v>1257</v>
      </c>
      <c r="E8" s="440" t="s">
        <v>1260</v>
      </c>
      <c r="F8" s="440"/>
      <c r="G8" s="443"/>
      <c r="H8" s="443"/>
      <c r="I8" s="440"/>
      <c r="J8" s="440"/>
      <c r="K8" s="443">
        <v>1</v>
      </c>
      <c r="L8" s="443">
        <v>132</v>
      </c>
      <c r="M8" s="440">
        <v>1</v>
      </c>
      <c r="N8" s="440">
        <v>132</v>
      </c>
      <c r="O8" s="443"/>
      <c r="P8" s="443"/>
      <c r="Q8" s="465"/>
      <c r="R8" s="444"/>
    </row>
    <row r="9" spans="1:18" ht="14.4" customHeight="1" x14ac:dyDescent="0.3">
      <c r="A9" s="439"/>
      <c r="B9" s="440" t="s">
        <v>1256</v>
      </c>
      <c r="C9" s="440" t="s">
        <v>412</v>
      </c>
      <c r="D9" s="440" t="s">
        <v>1257</v>
      </c>
      <c r="E9" s="440" t="s">
        <v>1261</v>
      </c>
      <c r="F9" s="440"/>
      <c r="G9" s="443">
        <v>8</v>
      </c>
      <c r="H9" s="443">
        <v>1752</v>
      </c>
      <c r="I9" s="440">
        <v>2.6666666666666665</v>
      </c>
      <c r="J9" s="440">
        <v>219</v>
      </c>
      <c r="K9" s="443">
        <v>3</v>
      </c>
      <c r="L9" s="443">
        <v>657</v>
      </c>
      <c r="M9" s="440">
        <v>1</v>
      </c>
      <c r="N9" s="440">
        <v>219</v>
      </c>
      <c r="O9" s="443">
        <v>1</v>
      </c>
      <c r="P9" s="443">
        <v>219</v>
      </c>
      <c r="Q9" s="465">
        <v>0.33333333333333331</v>
      </c>
      <c r="R9" s="444">
        <v>219</v>
      </c>
    </row>
    <row r="10" spans="1:18" ht="14.4" customHeight="1" x14ac:dyDescent="0.3">
      <c r="A10" s="439"/>
      <c r="B10" s="440" t="s">
        <v>1256</v>
      </c>
      <c r="C10" s="440" t="s">
        <v>412</v>
      </c>
      <c r="D10" s="440" t="s">
        <v>1257</v>
      </c>
      <c r="E10" s="440" t="s">
        <v>1262</v>
      </c>
      <c r="F10" s="440"/>
      <c r="G10" s="443">
        <v>4</v>
      </c>
      <c r="H10" s="443">
        <v>944</v>
      </c>
      <c r="I10" s="440">
        <v>0.8</v>
      </c>
      <c r="J10" s="440">
        <v>236</v>
      </c>
      <c r="K10" s="443">
        <v>5</v>
      </c>
      <c r="L10" s="443">
        <v>1180</v>
      </c>
      <c r="M10" s="440">
        <v>1</v>
      </c>
      <c r="N10" s="440">
        <v>236</v>
      </c>
      <c r="O10" s="443"/>
      <c r="P10" s="443"/>
      <c r="Q10" s="465"/>
      <c r="R10" s="444"/>
    </row>
    <row r="11" spans="1:18" ht="14.4" customHeight="1" x14ac:dyDescent="0.3">
      <c r="A11" s="439"/>
      <c r="B11" s="440" t="s">
        <v>1256</v>
      </c>
      <c r="C11" s="440" t="s">
        <v>412</v>
      </c>
      <c r="D11" s="440" t="s">
        <v>1257</v>
      </c>
      <c r="E11" s="440" t="s">
        <v>1263</v>
      </c>
      <c r="F11" s="440"/>
      <c r="G11" s="443">
        <v>9</v>
      </c>
      <c r="H11" s="443">
        <v>1404</v>
      </c>
      <c r="I11" s="440">
        <v>0.45</v>
      </c>
      <c r="J11" s="440">
        <v>156</v>
      </c>
      <c r="K11" s="443">
        <v>20</v>
      </c>
      <c r="L11" s="443">
        <v>3120</v>
      </c>
      <c r="M11" s="440">
        <v>1</v>
      </c>
      <c r="N11" s="440">
        <v>156</v>
      </c>
      <c r="O11" s="443">
        <v>19</v>
      </c>
      <c r="P11" s="443">
        <v>2964</v>
      </c>
      <c r="Q11" s="465">
        <v>0.95</v>
      </c>
      <c r="R11" s="444">
        <v>156</v>
      </c>
    </row>
    <row r="12" spans="1:18" ht="14.4" customHeight="1" x14ac:dyDescent="0.3">
      <c r="A12" s="439"/>
      <c r="B12" s="440" t="s">
        <v>1256</v>
      </c>
      <c r="C12" s="440" t="s">
        <v>412</v>
      </c>
      <c r="D12" s="440" t="s">
        <v>1257</v>
      </c>
      <c r="E12" s="440" t="s">
        <v>1264</v>
      </c>
      <c r="F12" s="440"/>
      <c r="G12" s="443">
        <v>8</v>
      </c>
      <c r="H12" s="443">
        <v>1520</v>
      </c>
      <c r="I12" s="440">
        <v>1.6</v>
      </c>
      <c r="J12" s="440">
        <v>190</v>
      </c>
      <c r="K12" s="443">
        <v>5</v>
      </c>
      <c r="L12" s="443">
        <v>950</v>
      </c>
      <c r="M12" s="440">
        <v>1</v>
      </c>
      <c r="N12" s="440">
        <v>190</v>
      </c>
      <c r="O12" s="443">
        <v>6</v>
      </c>
      <c r="P12" s="443">
        <v>1140</v>
      </c>
      <c r="Q12" s="465">
        <v>1.2</v>
      </c>
      <c r="R12" s="444">
        <v>190</v>
      </c>
    </row>
    <row r="13" spans="1:18" ht="14.4" customHeight="1" x14ac:dyDescent="0.3">
      <c r="A13" s="439"/>
      <c r="B13" s="440" t="s">
        <v>1256</v>
      </c>
      <c r="C13" s="440" t="s">
        <v>412</v>
      </c>
      <c r="D13" s="440" t="s">
        <v>1257</v>
      </c>
      <c r="E13" s="440" t="s">
        <v>1265</v>
      </c>
      <c r="F13" s="440"/>
      <c r="G13" s="443">
        <v>2</v>
      </c>
      <c r="H13" s="443">
        <v>168</v>
      </c>
      <c r="I13" s="440"/>
      <c r="J13" s="440">
        <v>84</v>
      </c>
      <c r="K13" s="443"/>
      <c r="L13" s="443"/>
      <c r="M13" s="440"/>
      <c r="N13" s="440"/>
      <c r="O13" s="443"/>
      <c r="P13" s="443"/>
      <c r="Q13" s="465"/>
      <c r="R13" s="444"/>
    </row>
    <row r="14" spans="1:18" ht="14.4" customHeight="1" x14ac:dyDescent="0.3">
      <c r="A14" s="439"/>
      <c r="B14" s="440" t="s">
        <v>1256</v>
      </c>
      <c r="C14" s="440" t="s">
        <v>412</v>
      </c>
      <c r="D14" s="440" t="s">
        <v>1257</v>
      </c>
      <c r="E14" s="440" t="s">
        <v>1266</v>
      </c>
      <c r="F14" s="440"/>
      <c r="G14" s="443">
        <v>1</v>
      </c>
      <c r="H14" s="443">
        <v>105</v>
      </c>
      <c r="I14" s="440"/>
      <c r="J14" s="440">
        <v>105</v>
      </c>
      <c r="K14" s="443"/>
      <c r="L14" s="443"/>
      <c r="M14" s="440"/>
      <c r="N14" s="440"/>
      <c r="O14" s="443">
        <v>1</v>
      </c>
      <c r="P14" s="443">
        <v>105</v>
      </c>
      <c r="Q14" s="465"/>
      <c r="R14" s="444">
        <v>105</v>
      </c>
    </row>
    <row r="15" spans="1:18" ht="14.4" customHeight="1" x14ac:dyDescent="0.3">
      <c r="A15" s="439"/>
      <c r="B15" s="440" t="s">
        <v>1256</v>
      </c>
      <c r="C15" s="440" t="s">
        <v>412</v>
      </c>
      <c r="D15" s="440" t="s">
        <v>1257</v>
      </c>
      <c r="E15" s="440" t="s">
        <v>1267</v>
      </c>
      <c r="F15" s="440"/>
      <c r="G15" s="443">
        <v>27</v>
      </c>
      <c r="H15" s="443">
        <v>16092</v>
      </c>
      <c r="I15" s="440">
        <v>1.588235294117647</v>
      </c>
      <c r="J15" s="440">
        <v>596</v>
      </c>
      <c r="K15" s="443">
        <v>17</v>
      </c>
      <c r="L15" s="443">
        <v>10132</v>
      </c>
      <c r="M15" s="440">
        <v>1</v>
      </c>
      <c r="N15" s="440">
        <v>596</v>
      </c>
      <c r="O15" s="443">
        <v>2</v>
      </c>
      <c r="P15" s="443">
        <v>1192</v>
      </c>
      <c r="Q15" s="465">
        <v>0.11764705882352941</v>
      </c>
      <c r="R15" s="444">
        <v>596</v>
      </c>
    </row>
    <row r="16" spans="1:18" ht="14.4" customHeight="1" x14ac:dyDescent="0.3">
      <c r="A16" s="439"/>
      <c r="B16" s="440" t="s">
        <v>1256</v>
      </c>
      <c r="C16" s="440" t="s">
        <v>412</v>
      </c>
      <c r="D16" s="440" t="s">
        <v>1257</v>
      </c>
      <c r="E16" s="440" t="s">
        <v>1268</v>
      </c>
      <c r="F16" s="440"/>
      <c r="G16" s="443">
        <v>6</v>
      </c>
      <c r="H16" s="443">
        <v>3996</v>
      </c>
      <c r="I16" s="440">
        <v>3</v>
      </c>
      <c r="J16" s="440">
        <v>666</v>
      </c>
      <c r="K16" s="443">
        <v>2</v>
      </c>
      <c r="L16" s="443">
        <v>1332</v>
      </c>
      <c r="M16" s="440">
        <v>1</v>
      </c>
      <c r="N16" s="440">
        <v>666</v>
      </c>
      <c r="O16" s="443">
        <v>2</v>
      </c>
      <c r="P16" s="443">
        <v>1332</v>
      </c>
      <c r="Q16" s="465">
        <v>1</v>
      </c>
      <c r="R16" s="444">
        <v>666</v>
      </c>
    </row>
    <row r="17" spans="1:18" ht="14.4" customHeight="1" x14ac:dyDescent="0.3">
      <c r="A17" s="439"/>
      <c r="B17" s="440" t="s">
        <v>1256</v>
      </c>
      <c r="C17" s="440" t="s">
        <v>412</v>
      </c>
      <c r="D17" s="440" t="s">
        <v>1257</v>
      </c>
      <c r="E17" s="440" t="s">
        <v>1269</v>
      </c>
      <c r="F17" s="440"/>
      <c r="G17" s="443">
        <v>18</v>
      </c>
      <c r="H17" s="443">
        <v>21096</v>
      </c>
      <c r="I17" s="440">
        <v>3</v>
      </c>
      <c r="J17" s="440">
        <v>1172</v>
      </c>
      <c r="K17" s="443">
        <v>6</v>
      </c>
      <c r="L17" s="443">
        <v>7032</v>
      </c>
      <c r="M17" s="440">
        <v>1</v>
      </c>
      <c r="N17" s="440">
        <v>1172</v>
      </c>
      <c r="O17" s="443">
        <v>6</v>
      </c>
      <c r="P17" s="443">
        <v>7032</v>
      </c>
      <c r="Q17" s="465">
        <v>1</v>
      </c>
      <c r="R17" s="444">
        <v>1172</v>
      </c>
    </row>
    <row r="18" spans="1:18" ht="14.4" customHeight="1" x14ac:dyDescent="0.3">
      <c r="A18" s="439"/>
      <c r="B18" s="440" t="s">
        <v>1256</v>
      </c>
      <c r="C18" s="440" t="s">
        <v>412</v>
      </c>
      <c r="D18" s="440" t="s">
        <v>1257</v>
      </c>
      <c r="E18" s="440" t="s">
        <v>1270</v>
      </c>
      <c r="F18" s="440"/>
      <c r="G18" s="443">
        <v>14</v>
      </c>
      <c r="H18" s="443">
        <v>11200</v>
      </c>
      <c r="I18" s="440">
        <v>1.5555555555555556</v>
      </c>
      <c r="J18" s="440">
        <v>800</v>
      </c>
      <c r="K18" s="443">
        <v>9</v>
      </c>
      <c r="L18" s="443">
        <v>7200</v>
      </c>
      <c r="M18" s="440">
        <v>1</v>
      </c>
      <c r="N18" s="440">
        <v>800</v>
      </c>
      <c r="O18" s="443">
        <v>16</v>
      </c>
      <c r="P18" s="443">
        <v>12800</v>
      </c>
      <c r="Q18" s="465">
        <v>1.7777777777777777</v>
      </c>
      <c r="R18" s="444">
        <v>800</v>
      </c>
    </row>
    <row r="19" spans="1:18" ht="14.4" customHeight="1" x14ac:dyDescent="0.3">
      <c r="A19" s="439"/>
      <c r="B19" s="440" t="s">
        <v>1256</v>
      </c>
      <c r="C19" s="440" t="s">
        <v>412</v>
      </c>
      <c r="D19" s="440" t="s">
        <v>1257</v>
      </c>
      <c r="E19" s="440" t="s">
        <v>1271</v>
      </c>
      <c r="F19" s="440"/>
      <c r="G19" s="443">
        <v>4</v>
      </c>
      <c r="H19" s="443">
        <v>2980</v>
      </c>
      <c r="I19" s="440"/>
      <c r="J19" s="440">
        <v>745</v>
      </c>
      <c r="K19" s="443"/>
      <c r="L19" s="443"/>
      <c r="M19" s="440"/>
      <c r="N19" s="440"/>
      <c r="O19" s="443">
        <v>1</v>
      </c>
      <c r="P19" s="443">
        <v>745</v>
      </c>
      <c r="Q19" s="465"/>
      <c r="R19" s="444">
        <v>745</v>
      </c>
    </row>
    <row r="20" spans="1:18" ht="14.4" customHeight="1" x14ac:dyDescent="0.3">
      <c r="A20" s="439"/>
      <c r="B20" s="440" t="s">
        <v>1256</v>
      </c>
      <c r="C20" s="440" t="s">
        <v>412</v>
      </c>
      <c r="D20" s="440" t="s">
        <v>1257</v>
      </c>
      <c r="E20" s="440" t="s">
        <v>1272</v>
      </c>
      <c r="F20" s="440"/>
      <c r="G20" s="443">
        <v>19</v>
      </c>
      <c r="H20" s="443">
        <v>14155</v>
      </c>
      <c r="I20" s="440">
        <v>1.1176470588235294</v>
      </c>
      <c r="J20" s="440">
        <v>745</v>
      </c>
      <c r="K20" s="443">
        <v>17</v>
      </c>
      <c r="L20" s="443">
        <v>12665</v>
      </c>
      <c r="M20" s="440">
        <v>1</v>
      </c>
      <c r="N20" s="440">
        <v>745</v>
      </c>
      <c r="O20" s="443">
        <v>40</v>
      </c>
      <c r="P20" s="443">
        <v>29800</v>
      </c>
      <c r="Q20" s="465">
        <v>2.3529411764705883</v>
      </c>
      <c r="R20" s="444">
        <v>745</v>
      </c>
    </row>
    <row r="21" spans="1:18" ht="14.4" customHeight="1" x14ac:dyDescent="0.3">
      <c r="A21" s="439"/>
      <c r="B21" s="440" t="s">
        <v>1256</v>
      </c>
      <c r="C21" s="440" t="s">
        <v>412</v>
      </c>
      <c r="D21" s="440" t="s">
        <v>1257</v>
      </c>
      <c r="E21" s="440" t="s">
        <v>1273</v>
      </c>
      <c r="F21" s="440"/>
      <c r="G21" s="443">
        <v>1</v>
      </c>
      <c r="H21" s="443">
        <v>592</v>
      </c>
      <c r="I21" s="440"/>
      <c r="J21" s="440">
        <v>592</v>
      </c>
      <c r="K21" s="443"/>
      <c r="L21" s="443"/>
      <c r="M21" s="440"/>
      <c r="N21" s="440"/>
      <c r="O21" s="443">
        <v>2</v>
      </c>
      <c r="P21" s="443">
        <v>1184</v>
      </c>
      <c r="Q21" s="465"/>
      <c r="R21" s="444">
        <v>592</v>
      </c>
    </row>
    <row r="22" spans="1:18" ht="14.4" customHeight="1" x14ac:dyDescent="0.3">
      <c r="A22" s="439"/>
      <c r="B22" s="440" t="s">
        <v>1256</v>
      </c>
      <c r="C22" s="440" t="s">
        <v>412</v>
      </c>
      <c r="D22" s="440" t="s">
        <v>1257</v>
      </c>
      <c r="E22" s="440" t="s">
        <v>1274</v>
      </c>
      <c r="F22" s="440"/>
      <c r="G22" s="443">
        <v>43</v>
      </c>
      <c r="H22" s="443">
        <v>24123</v>
      </c>
      <c r="I22" s="440">
        <v>1.075</v>
      </c>
      <c r="J22" s="440">
        <v>561</v>
      </c>
      <c r="K22" s="443">
        <v>40</v>
      </c>
      <c r="L22" s="443">
        <v>22440</v>
      </c>
      <c r="M22" s="440">
        <v>1</v>
      </c>
      <c r="N22" s="440">
        <v>561</v>
      </c>
      <c r="O22" s="443">
        <v>28</v>
      </c>
      <c r="P22" s="443">
        <v>15708</v>
      </c>
      <c r="Q22" s="465">
        <v>0.7</v>
      </c>
      <c r="R22" s="444">
        <v>561</v>
      </c>
    </row>
    <row r="23" spans="1:18" ht="14.4" customHeight="1" x14ac:dyDescent="0.3">
      <c r="A23" s="439"/>
      <c r="B23" s="440" t="s">
        <v>1256</v>
      </c>
      <c r="C23" s="440" t="s">
        <v>412</v>
      </c>
      <c r="D23" s="440" t="s">
        <v>1257</v>
      </c>
      <c r="E23" s="440" t="s">
        <v>1275</v>
      </c>
      <c r="F23" s="440"/>
      <c r="G23" s="443">
        <v>29</v>
      </c>
      <c r="H23" s="443">
        <v>15051</v>
      </c>
      <c r="I23" s="440">
        <v>2.4166666666666665</v>
      </c>
      <c r="J23" s="440">
        <v>519</v>
      </c>
      <c r="K23" s="443">
        <v>12</v>
      </c>
      <c r="L23" s="443">
        <v>6228</v>
      </c>
      <c r="M23" s="440">
        <v>1</v>
      </c>
      <c r="N23" s="440">
        <v>519</v>
      </c>
      <c r="O23" s="443">
        <v>31</v>
      </c>
      <c r="P23" s="443">
        <v>16089</v>
      </c>
      <c r="Q23" s="465">
        <v>2.5833333333333335</v>
      </c>
      <c r="R23" s="444">
        <v>519</v>
      </c>
    </row>
    <row r="24" spans="1:18" ht="14.4" customHeight="1" x14ac:dyDescent="0.3">
      <c r="A24" s="439"/>
      <c r="B24" s="440" t="s">
        <v>1256</v>
      </c>
      <c r="C24" s="440" t="s">
        <v>412</v>
      </c>
      <c r="D24" s="440" t="s">
        <v>1257</v>
      </c>
      <c r="E24" s="440" t="s">
        <v>1276</v>
      </c>
      <c r="F24" s="440"/>
      <c r="G24" s="443">
        <v>3</v>
      </c>
      <c r="H24" s="443">
        <v>963</v>
      </c>
      <c r="I24" s="440"/>
      <c r="J24" s="440">
        <v>321</v>
      </c>
      <c r="K24" s="443"/>
      <c r="L24" s="443"/>
      <c r="M24" s="440"/>
      <c r="N24" s="440"/>
      <c r="O24" s="443"/>
      <c r="P24" s="443"/>
      <c r="Q24" s="465"/>
      <c r="R24" s="444"/>
    </row>
    <row r="25" spans="1:18" ht="14.4" customHeight="1" x14ac:dyDescent="0.3">
      <c r="A25" s="439"/>
      <c r="B25" s="440" t="s">
        <v>1256</v>
      </c>
      <c r="C25" s="440" t="s">
        <v>412</v>
      </c>
      <c r="D25" s="440" t="s">
        <v>1257</v>
      </c>
      <c r="E25" s="440" t="s">
        <v>1277</v>
      </c>
      <c r="F25" s="440"/>
      <c r="G25" s="443"/>
      <c r="H25" s="443"/>
      <c r="I25" s="440"/>
      <c r="J25" s="440"/>
      <c r="K25" s="443"/>
      <c r="L25" s="443"/>
      <c r="M25" s="440"/>
      <c r="N25" s="440"/>
      <c r="O25" s="443">
        <v>3</v>
      </c>
      <c r="P25" s="443">
        <v>963</v>
      </c>
      <c r="Q25" s="465"/>
      <c r="R25" s="444">
        <v>321</v>
      </c>
    </row>
    <row r="26" spans="1:18" ht="14.4" customHeight="1" x14ac:dyDescent="0.3">
      <c r="A26" s="439"/>
      <c r="B26" s="440" t="s">
        <v>1256</v>
      </c>
      <c r="C26" s="440" t="s">
        <v>412</v>
      </c>
      <c r="D26" s="440" t="s">
        <v>1257</v>
      </c>
      <c r="E26" s="440" t="s">
        <v>1278</v>
      </c>
      <c r="F26" s="440"/>
      <c r="G26" s="443">
        <v>14</v>
      </c>
      <c r="H26" s="443">
        <v>4494</v>
      </c>
      <c r="I26" s="440">
        <v>1.4</v>
      </c>
      <c r="J26" s="440">
        <v>321</v>
      </c>
      <c r="K26" s="443">
        <v>10</v>
      </c>
      <c r="L26" s="443">
        <v>3210</v>
      </c>
      <c r="M26" s="440">
        <v>1</v>
      </c>
      <c r="N26" s="440">
        <v>321</v>
      </c>
      <c r="O26" s="443">
        <v>24</v>
      </c>
      <c r="P26" s="443">
        <v>7704</v>
      </c>
      <c r="Q26" s="465">
        <v>2.4</v>
      </c>
      <c r="R26" s="444">
        <v>321</v>
      </c>
    </row>
    <row r="27" spans="1:18" ht="14.4" customHeight="1" x14ac:dyDescent="0.3">
      <c r="A27" s="439"/>
      <c r="B27" s="440" t="s">
        <v>1256</v>
      </c>
      <c r="C27" s="440" t="s">
        <v>412</v>
      </c>
      <c r="D27" s="440" t="s">
        <v>1257</v>
      </c>
      <c r="E27" s="440" t="s">
        <v>1279</v>
      </c>
      <c r="F27" s="440"/>
      <c r="G27" s="443"/>
      <c r="H27" s="443"/>
      <c r="I27" s="440"/>
      <c r="J27" s="440"/>
      <c r="K27" s="443"/>
      <c r="L27" s="443"/>
      <c r="M27" s="440"/>
      <c r="N27" s="440"/>
      <c r="O27" s="443">
        <v>2</v>
      </c>
      <c r="P27" s="443">
        <v>2460</v>
      </c>
      <c r="Q27" s="465"/>
      <c r="R27" s="444">
        <v>1230</v>
      </c>
    </row>
    <row r="28" spans="1:18" ht="14.4" customHeight="1" x14ac:dyDescent="0.3">
      <c r="A28" s="439"/>
      <c r="B28" s="440" t="s">
        <v>1256</v>
      </c>
      <c r="C28" s="440" t="s">
        <v>412</v>
      </c>
      <c r="D28" s="440" t="s">
        <v>1257</v>
      </c>
      <c r="E28" s="440" t="s">
        <v>1280</v>
      </c>
      <c r="F28" s="440"/>
      <c r="G28" s="443">
        <v>39</v>
      </c>
      <c r="H28" s="443">
        <v>10998</v>
      </c>
      <c r="I28" s="440">
        <v>1.21875</v>
      </c>
      <c r="J28" s="440">
        <v>282</v>
      </c>
      <c r="K28" s="443">
        <v>32</v>
      </c>
      <c r="L28" s="443">
        <v>9024</v>
      </c>
      <c r="M28" s="440">
        <v>1</v>
      </c>
      <c r="N28" s="440">
        <v>282</v>
      </c>
      <c r="O28" s="443">
        <v>29</v>
      </c>
      <c r="P28" s="443">
        <v>8178</v>
      </c>
      <c r="Q28" s="465">
        <v>0.90625</v>
      </c>
      <c r="R28" s="444">
        <v>282</v>
      </c>
    </row>
    <row r="29" spans="1:18" ht="14.4" customHeight="1" x14ac:dyDescent="0.3">
      <c r="A29" s="439"/>
      <c r="B29" s="440" t="s">
        <v>1256</v>
      </c>
      <c r="C29" s="440" t="s">
        <v>412</v>
      </c>
      <c r="D29" s="440" t="s">
        <v>1257</v>
      </c>
      <c r="E29" s="440" t="s">
        <v>1281</v>
      </c>
      <c r="F29" s="440"/>
      <c r="G29" s="443">
        <v>17</v>
      </c>
      <c r="H29" s="443">
        <v>11543</v>
      </c>
      <c r="I29" s="440">
        <v>1.3076923076923077</v>
      </c>
      <c r="J29" s="440">
        <v>679</v>
      </c>
      <c r="K29" s="443">
        <v>13</v>
      </c>
      <c r="L29" s="443">
        <v>8827</v>
      </c>
      <c r="M29" s="440">
        <v>1</v>
      </c>
      <c r="N29" s="440">
        <v>679</v>
      </c>
      <c r="O29" s="443">
        <v>11</v>
      </c>
      <c r="P29" s="443">
        <v>7469</v>
      </c>
      <c r="Q29" s="465">
        <v>0.84615384615384615</v>
      </c>
      <c r="R29" s="444">
        <v>679</v>
      </c>
    </row>
    <row r="30" spans="1:18" ht="14.4" customHeight="1" x14ac:dyDescent="0.3">
      <c r="A30" s="439"/>
      <c r="B30" s="440" t="s">
        <v>1256</v>
      </c>
      <c r="C30" s="440" t="s">
        <v>412</v>
      </c>
      <c r="D30" s="440" t="s">
        <v>1257</v>
      </c>
      <c r="E30" s="440" t="s">
        <v>1282</v>
      </c>
      <c r="F30" s="440"/>
      <c r="G30" s="443">
        <v>13</v>
      </c>
      <c r="H30" s="443">
        <v>12077</v>
      </c>
      <c r="I30" s="440">
        <v>6.5</v>
      </c>
      <c r="J30" s="440">
        <v>929</v>
      </c>
      <c r="K30" s="443">
        <v>2</v>
      </c>
      <c r="L30" s="443">
        <v>1858</v>
      </c>
      <c r="M30" s="440">
        <v>1</v>
      </c>
      <c r="N30" s="440">
        <v>929</v>
      </c>
      <c r="O30" s="443">
        <v>7</v>
      </c>
      <c r="P30" s="443">
        <v>6503</v>
      </c>
      <c r="Q30" s="465">
        <v>3.5</v>
      </c>
      <c r="R30" s="444">
        <v>929</v>
      </c>
    </row>
    <row r="31" spans="1:18" ht="14.4" customHeight="1" x14ac:dyDescent="0.3">
      <c r="A31" s="439"/>
      <c r="B31" s="440" t="s">
        <v>1256</v>
      </c>
      <c r="C31" s="440" t="s">
        <v>412</v>
      </c>
      <c r="D31" s="440" t="s">
        <v>1257</v>
      </c>
      <c r="E31" s="440" t="s">
        <v>1283</v>
      </c>
      <c r="F31" s="440"/>
      <c r="G31" s="443">
        <v>1</v>
      </c>
      <c r="H31" s="443">
        <v>208</v>
      </c>
      <c r="I31" s="440"/>
      <c r="J31" s="440">
        <v>208</v>
      </c>
      <c r="K31" s="443"/>
      <c r="L31" s="443"/>
      <c r="M31" s="440"/>
      <c r="N31" s="440"/>
      <c r="O31" s="443"/>
      <c r="P31" s="443"/>
      <c r="Q31" s="465"/>
      <c r="R31" s="444"/>
    </row>
    <row r="32" spans="1:18" ht="14.4" customHeight="1" x14ac:dyDescent="0.3">
      <c r="A32" s="439"/>
      <c r="B32" s="440" t="s">
        <v>1256</v>
      </c>
      <c r="C32" s="440" t="s">
        <v>412</v>
      </c>
      <c r="D32" s="440" t="s">
        <v>1257</v>
      </c>
      <c r="E32" s="440" t="s">
        <v>1284</v>
      </c>
      <c r="F32" s="440"/>
      <c r="G32" s="443">
        <v>1</v>
      </c>
      <c r="H32" s="443">
        <v>508</v>
      </c>
      <c r="I32" s="440"/>
      <c r="J32" s="440">
        <v>508</v>
      </c>
      <c r="K32" s="443"/>
      <c r="L32" s="443"/>
      <c r="M32" s="440"/>
      <c r="N32" s="440"/>
      <c r="O32" s="443"/>
      <c r="P32" s="443"/>
      <c r="Q32" s="465"/>
      <c r="R32" s="444"/>
    </row>
    <row r="33" spans="1:18" ht="14.4" customHeight="1" x14ac:dyDescent="0.3">
      <c r="A33" s="439"/>
      <c r="B33" s="440" t="s">
        <v>1256</v>
      </c>
      <c r="C33" s="440" t="s">
        <v>412</v>
      </c>
      <c r="D33" s="440" t="s">
        <v>1257</v>
      </c>
      <c r="E33" s="440" t="s">
        <v>1285</v>
      </c>
      <c r="F33" s="440"/>
      <c r="G33" s="443">
        <v>14</v>
      </c>
      <c r="H33" s="443">
        <v>24360</v>
      </c>
      <c r="I33" s="440">
        <v>3.5</v>
      </c>
      <c r="J33" s="440">
        <v>1740</v>
      </c>
      <c r="K33" s="443">
        <v>4</v>
      </c>
      <c r="L33" s="443">
        <v>6960</v>
      </c>
      <c r="M33" s="440">
        <v>1</v>
      </c>
      <c r="N33" s="440">
        <v>1740</v>
      </c>
      <c r="O33" s="443">
        <v>13</v>
      </c>
      <c r="P33" s="443">
        <v>26000</v>
      </c>
      <c r="Q33" s="465">
        <v>3.735632183908046</v>
      </c>
      <c r="R33" s="444">
        <v>2000</v>
      </c>
    </row>
    <row r="34" spans="1:18" ht="14.4" customHeight="1" x14ac:dyDescent="0.3">
      <c r="A34" s="439"/>
      <c r="B34" s="440" t="s">
        <v>1256</v>
      </c>
      <c r="C34" s="440" t="s">
        <v>412</v>
      </c>
      <c r="D34" s="440" t="s">
        <v>1257</v>
      </c>
      <c r="E34" s="440" t="s">
        <v>1286</v>
      </c>
      <c r="F34" s="440"/>
      <c r="G34" s="443">
        <v>6</v>
      </c>
      <c r="H34" s="443">
        <v>12144</v>
      </c>
      <c r="I34" s="440">
        <v>1.2</v>
      </c>
      <c r="J34" s="440">
        <v>2024</v>
      </c>
      <c r="K34" s="443">
        <v>5</v>
      </c>
      <c r="L34" s="443">
        <v>10120</v>
      </c>
      <c r="M34" s="440">
        <v>1</v>
      </c>
      <c r="N34" s="440">
        <v>2024</v>
      </c>
      <c r="O34" s="443">
        <v>4</v>
      </c>
      <c r="P34" s="443">
        <v>8096</v>
      </c>
      <c r="Q34" s="465">
        <v>0.8</v>
      </c>
      <c r="R34" s="444">
        <v>2024</v>
      </c>
    </row>
    <row r="35" spans="1:18" ht="14.4" customHeight="1" x14ac:dyDescent="0.3">
      <c r="A35" s="439"/>
      <c r="B35" s="440" t="s">
        <v>1256</v>
      </c>
      <c r="C35" s="440" t="s">
        <v>412</v>
      </c>
      <c r="D35" s="440" t="s">
        <v>1257</v>
      </c>
      <c r="E35" s="440" t="s">
        <v>1287</v>
      </c>
      <c r="F35" s="440"/>
      <c r="G35" s="443">
        <v>1</v>
      </c>
      <c r="H35" s="443">
        <v>2010</v>
      </c>
      <c r="I35" s="440">
        <v>0.5</v>
      </c>
      <c r="J35" s="440">
        <v>2010</v>
      </c>
      <c r="K35" s="443">
        <v>2</v>
      </c>
      <c r="L35" s="443">
        <v>4020</v>
      </c>
      <c r="M35" s="440">
        <v>1</v>
      </c>
      <c r="N35" s="440">
        <v>2010</v>
      </c>
      <c r="O35" s="443"/>
      <c r="P35" s="443"/>
      <c r="Q35" s="465"/>
      <c r="R35" s="444"/>
    </row>
    <row r="36" spans="1:18" ht="14.4" customHeight="1" x14ac:dyDescent="0.3">
      <c r="A36" s="439"/>
      <c r="B36" s="440" t="s">
        <v>1256</v>
      </c>
      <c r="C36" s="440" t="s">
        <v>412</v>
      </c>
      <c r="D36" s="440" t="s">
        <v>1257</v>
      </c>
      <c r="E36" s="440" t="s">
        <v>1288</v>
      </c>
      <c r="F36" s="440"/>
      <c r="G36" s="443">
        <v>4</v>
      </c>
      <c r="H36" s="443">
        <v>8584</v>
      </c>
      <c r="I36" s="440">
        <v>4</v>
      </c>
      <c r="J36" s="440">
        <v>2146</v>
      </c>
      <c r="K36" s="443">
        <v>1</v>
      </c>
      <c r="L36" s="443">
        <v>2146</v>
      </c>
      <c r="M36" s="440">
        <v>1</v>
      </c>
      <c r="N36" s="440">
        <v>2146</v>
      </c>
      <c r="O36" s="443">
        <v>1</v>
      </c>
      <c r="P36" s="443">
        <v>2146</v>
      </c>
      <c r="Q36" s="465">
        <v>1</v>
      </c>
      <c r="R36" s="444">
        <v>2146</v>
      </c>
    </row>
    <row r="37" spans="1:18" ht="14.4" customHeight="1" x14ac:dyDescent="0.3">
      <c r="A37" s="439"/>
      <c r="B37" s="440" t="s">
        <v>1256</v>
      </c>
      <c r="C37" s="440" t="s">
        <v>412</v>
      </c>
      <c r="D37" s="440" t="s">
        <v>1257</v>
      </c>
      <c r="E37" s="440" t="s">
        <v>1289</v>
      </c>
      <c r="F37" s="440"/>
      <c r="G37" s="443">
        <v>1</v>
      </c>
      <c r="H37" s="443">
        <v>1246</v>
      </c>
      <c r="I37" s="440">
        <v>0.25</v>
      </c>
      <c r="J37" s="440">
        <v>1246</v>
      </c>
      <c r="K37" s="443">
        <v>4</v>
      </c>
      <c r="L37" s="443">
        <v>4984</v>
      </c>
      <c r="M37" s="440">
        <v>1</v>
      </c>
      <c r="N37" s="440">
        <v>1246</v>
      </c>
      <c r="O37" s="443"/>
      <c r="P37" s="443"/>
      <c r="Q37" s="465"/>
      <c r="R37" s="444"/>
    </row>
    <row r="38" spans="1:18" ht="14.4" customHeight="1" x14ac:dyDescent="0.3">
      <c r="A38" s="439"/>
      <c r="B38" s="440" t="s">
        <v>1256</v>
      </c>
      <c r="C38" s="440" t="s">
        <v>412</v>
      </c>
      <c r="D38" s="440" t="s">
        <v>1257</v>
      </c>
      <c r="E38" s="440" t="s">
        <v>1290</v>
      </c>
      <c r="F38" s="440"/>
      <c r="G38" s="443"/>
      <c r="H38" s="443"/>
      <c r="I38" s="440"/>
      <c r="J38" s="440"/>
      <c r="K38" s="443"/>
      <c r="L38" s="443"/>
      <c r="M38" s="440"/>
      <c r="N38" s="440"/>
      <c r="O38" s="443">
        <v>1</v>
      </c>
      <c r="P38" s="443">
        <v>1345</v>
      </c>
      <c r="Q38" s="465"/>
      <c r="R38" s="444">
        <v>1345</v>
      </c>
    </row>
    <row r="39" spans="1:18" ht="14.4" customHeight="1" x14ac:dyDescent="0.3">
      <c r="A39" s="439"/>
      <c r="B39" s="440" t="s">
        <v>1256</v>
      </c>
      <c r="C39" s="440" t="s">
        <v>412</v>
      </c>
      <c r="D39" s="440" t="s">
        <v>1257</v>
      </c>
      <c r="E39" s="440" t="s">
        <v>1291</v>
      </c>
      <c r="F39" s="440"/>
      <c r="G39" s="443">
        <v>32</v>
      </c>
      <c r="H39" s="443">
        <v>113728</v>
      </c>
      <c r="I39" s="440">
        <v>1.0666666666666667</v>
      </c>
      <c r="J39" s="440">
        <v>3554</v>
      </c>
      <c r="K39" s="443">
        <v>30</v>
      </c>
      <c r="L39" s="443">
        <v>106620</v>
      </c>
      <c r="M39" s="440">
        <v>1</v>
      </c>
      <c r="N39" s="440">
        <v>3554</v>
      </c>
      <c r="O39" s="443">
        <v>31</v>
      </c>
      <c r="P39" s="443">
        <v>120900</v>
      </c>
      <c r="Q39" s="465">
        <v>1.1339335959482273</v>
      </c>
      <c r="R39" s="444">
        <v>3900</v>
      </c>
    </row>
    <row r="40" spans="1:18" ht="14.4" customHeight="1" x14ac:dyDescent="0.3">
      <c r="A40" s="439"/>
      <c r="B40" s="440" t="s">
        <v>1256</v>
      </c>
      <c r="C40" s="440" t="s">
        <v>412</v>
      </c>
      <c r="D40" s="440" t="s">
        <v>1257</v>
      </c>
      <c r="E40" s="440" t="s">
        <v>1292</v>
      </c>
      <c r="F40" s="440"/>
      <c r="G40" s="443">
        <v>21</v>
      </c>
      <c r="H40" s="443">
        <v>75957</v>
      </c>
      <c r="I40" s="440">
        <v>1.1052631578947369</v>
      </c>
      <c r="J40" s="440">
        <v>3617</v>
      </c>
      <c r="K40" s="443">
        <v>19</v>
      </c>
      <c r="L40" s="443">
        <v>68723</v>
      </c>
      <c r="M40" s="440">
        <v>1</v>
      </c>
      <c r="N40" s="440">
        <v>3617</v>
      </c>
      <c r="O40" s="443">
        <v>21</v>
      </c>
      <c r="P40" s="443">
        <v>81900</v>
      </c>
      <c r="Q40" s="465">
        <v>1.1917407563697744</v>
      </c>
      <c r="R40" s="444">
        <v>3900</v>
      </c>
    </row>
    <row r="41" spans="1:18" ht="14.4" customHeight="1" x14ac:dyDescent="0.3">
      <c r="A41" s="439"/>
      <c r="B41" s="440" t="s">
        <v>1256</v>
      </c>
      <c r="C41" s="440" t="s">
        <v>412</v>
      </c>
      <c r="D41" s="440" t="s">
        <v>1257</v>
      </c>
      <c r="E41" s="440" t="s">
        <v>1293</v>
      </c>
      <c r="F41" s="440"/>
      <c r="G41" s="443"/>
      <c r="H41" s="443"/>
      <c r="I41" s="440"/>
      <c r="J41" s="440"/>
      <c r="K41" s="443"/>
      <c r="L41" s="443"/>
      <c r="M41" s="440"/>
      <c r="N41" s="440"/>
      <c r="O41" s="443">
        <v>3</v>
      </c>
      <c r="P41" s="443">
        <v>4053</v>
      </c>
      <c r="Q41" s="465"/>
      <c r="R41" s="444">
        <v>1351</v>
      </c>
    </row>
    <row r="42" spans="1:18" ht="14.4" customHeight="1" x14ac:dyDescent="0.3">
      <c r="A42" s="439"/>
      <c r="B42" s="440" t="s">
        <v>1256</v>
      </c>
      <c r="C42" s="440" t="s">
        <v>412</v>
      </c>
      <c r="D42" s="440" t="s">
        <v>1257</v>
      </c>
      <c r="E42" s="440" t="s">
        <v>1294</v>
      </c>
      <c r="F42" s="440"/>
      <c r="G42" s="443">
        <v>3</v>
      </c>
      <c r="H42" s="443">
        <v>492</v>
      </c>
      <c r="I42" s="440">
        <v>3</v>
      </c>
      <c r="J42" s="440">
        <v>164</v>
      </c>
      <c r="K42" s="443">
        <v>1</v>
      </c>
      <c r="L42" s="443">
        <v>164</v>
      </c>
      <c r="M42" s="440">
        <v>1</v>
      </c>
      <c r="N42" s="440">
        <v>164</v>
      </c>
      <c r="O42" s="443">
        <v>5</v>
      </c>
      <c r="P42" s="443">
        <v>820</v>
      </c>
      <c r="Q42" s="465">
        <v>5</v>
      </c>
      <c r="R42" s="444">
        <v>164</v>
      </c>
    </row>
    <row r="43" spans="1:18" ht="14.4" customHeight="1" x14ac:dyDescent="0.3">
      <c r="A43" s="439"/>
      <c r="B43" s="440" t="s">
        <v>1256</v>
      </c>
      <c r="C43" s="440" t="s">
        <v>412</v>
      </c>
      <c r="D43" s="440" t="s">
        <v>1257</v>
      </c>
      <c r="E43" s="440" t="s">
        <v>1295</v>
      </c>
      <c r="F43" s="440"/>
      <c r="G43" s="443">
        <v>14</v>
      </c>
      <c r="H43" s="443">
        <v>3150</v>
      </c>
      <c r="I43" s="440">
        <v>1.1666666666666667</v>
      </c>
      <c r="J43" s="440">
        <v>225</v>
      </c>
      <c r="K43" s="443">
        <v>12</v>
      </c>
      <c r="L43" s="443">
        <v>2700</v>
      </c>
      <c r="M43" s="440">
        <v>1</v>
      </c>
      <c r="N43" s="440">
        <v>225</v>
      </c>
      <c r="O43" s="443">
        <v>18</v>
      </c>
      <c r="P43" s="443">
        <v>4050</v>
      </c>
      <c r="Q43" s="465">
        <v>1.5</v>
      </c>
      <c r="R43" s="444">
        <v>225</v>
      </c>
    </row>
    <row r="44" spans="1:18" ht="14.4" customHeight="1" x14ac:dyDescent="0.3">
      <c r="A44" s="439"/>
      <c r="B44" s="440" t="s">
        <v>1256</v>
      </c>
      <c r="C44" s="440" t="s">
        <v>412</v>
      </c>
      <c r="D44" s="440" t="s">
        <v>1257</v>
      </c>
      <c r="E44" s="440" t="s">
        <v>1296</v>
      </c>
      <c r="F44" s="440"/>
      <c r="G44" s="443">
        <v>4</v>
      </c>
      <c r="H44" s="443">
        <v>1452</v>
      </c>
      <c r="I44" s="440">
        <v>0.8</v>
      </c>
      <c r="J44" s="440">
        <v>363</v>
      </c>
      <c r="K44" s="443">
        <v>5</v>
      </c>
      <c r="L44" s="443">
        <v>1815</v>
      </c>
      <c r="M44" s="440">
        <v>1</v>
      </c>
      <c r="N44" s="440">
        <v>363</v>
      </c>
      <c r="O44" s="443">
        <v>6</v>
      </c>
      <c r="P44" s="443">
        <v>2178</v>
      </c>
      <c r="Q44" s="465">
        <v>1.2</v>
      </c>
      <c r="R44" s="444">
        <v>363</v>
      </c>
    </row>
    <row r="45" spans="1:18" ht="14.4" customHeight="1" x14ac:dyDescent="0.3">
      <c r="A45" s="439"/>
      <c r="B45" s="440" t="s">
        <v>1256</v>
      </c>
      <c r="C45" s="440" t="s">
        <v>412</v>
      </c>
      <c r="D45" s="440" t="s">
        <v>1257</v>
      </c>
      <c r="E45" s="440" t="s">
        <v>1297</v>
      </c>
      <c r="F45" s="440"/>
      <c r="G45" s="443">
        <v>12</v>
      </c>
      <c r="H45" s="443">
        <v>7044</v>
      </c>
      <c r="I45" s="440">
        <v>2</v>
      </c>
      <c r="J45" s="440">
        <v>587</v>
      </c>
      <c r="K45" s="443">
        <v>6</v>
      </c>
      <c r="L45" s="443">
        <v>3522</v>
      </c>
      <c r="M45" s="440">
        <v>1</v>
      </c>
      <c r="N45" s="440">
        <v>587</v>
      </c>
      <c r="O45" s="443">
        <v>6</v>
      </c>
      <c r="P45" s="443">
        <v>3522</v>
      </c>
      <c r="Q45" s="465">
        <v>1</v>
      </c>
      <c r="R45" s="444">
        <v>587</v>
      </c>
    </row>
    <row r="46" spans="1:18" ht="14.4" customHeight="1" x14ac:dyDescent="0.3">
      <c r="A46" s="439"/>
      <c r="B46" s="440" t="s">
        <v>1256</v>
      </c>
      <c r="C46" s="440" t="s">
        <v>412</v>
      </c>
      <c r="D46" s="440" t="s">
        <v>1257</v>
      </c>
      <c r="E46" s="440" t="s">
        <v>1298</v>
      </c>
      <c r="F46" s="440"/>
      <c r="G46" s="443">
        <v>1</v>
      </c>
      <c r="H46" s="443">
        <v>600</v>
      </c>
      <c r="I46" s="440">
        <v>1</v>
      </c>
      <c r="J46" s="440">
        <v>600</v>
      </c>
      <c r="K46" s="443">
        <v>1</v>
      </c>
      <c r="L46" s="443">
        <v>600</v>
      </c>
      <c r="M46" s="440">
        <v>1</v>
      </c>
      <c r="N46" s="440">
        <v>600</v>
      </c>
      <c r="O46" s="443">
        <v>1</v>
      </c>
      <c r="P46" s="443">
        <v>600</v>
      </c>
      <c r="Q46" s="465">
        <v>1</v>
      </c>
      <c r="R46" s="444">
        <v>600</v>
      </c>
    </row>
    <row r="47" spans="1:18" ht="14.4" customHeight="1" x14ac:dyDescent="0.3">
      <c r="A47" s="439"/>
      <c r="B47" s="440" t="s">
        <v>1256</v>
      </c>
      <c r="C47" s="440" t="s">
        <v>412</v>
      </c>
      <c r="D47" s="440" t="s">
        <v>1257</v>
      </c>
      <c r="E47" s="440" t="s">
        <v>1299</v>
      </c>
      <c r="F47" s="440"/>
      <c r="G47" s="443">
        <v>1</v>
      </c>
      <c r="H47" s="443">
        <v>4359</v>
      </c>
      <c r="I47" s="440">
        <v>1</v>
      </c>
      <c r="J47" s="440">
        <v>4359</v>
      </c>
      <c r="K47" s="443">
        <v>1</v>
      </c>
      <c r="L47" s="443">
        <v>4359</v>
      </c>
      <c r="M47" s="440">
        <v>1</v>
      </c>
      <c r="N47" s="440">
        <v>4359</v>
      </c>
      <c r="O47" s="443"/>
      <c r="P47" s="443"/>
      <c r="Q47" s="465"/>
      <c r="R47" s="444"/>
    </row>
    <row r="48" spans="1:18" ht="14.4" customHeight="1" x14ac:dyDescent="0.3">
      <c r="A48" s="439"/>
      <c r="B48" s="440" t="s">
        <v>1256</v>
      </c>
      <c r="C48" s="440" t="s">
        <v>412</v>
      </c>
      <c r="D48" s="440" t="s">
        <v>1257</v>
      </c>
      <c r="E48" s="440" t="s">
        <v>1300</v>
      </c>
      <c r="F48" s="440"/>
      <c r="G48" s="443"/>
      <c r="H48" s="443"/>
      <c r="I48" s="440"/>
      <c r="J48" s="440"/>
      <c r="K48" s="443"/>
      <c r="L48" s="443"/>
      <c r="M48" s="440"/>
      <c r="N48" s="440"/>
      <c r="O48" s="443">
        <v>1</v>
      </c>
      <c r="P48" s="443">
        <v>1008</v>
      </c>
      <c r="Q48" s="465"/>
      <c r="R48" s="444">
        <v>1008</v>
      </c>
    </row>
    <row r="49" spans="1:18" ht="14.4" customHeight="1" x14ac:dyDescent="0.3">
      <c r="A49" s="439"/>
      <c r="B49" s="440" t="s">
        <v>1256</v>
      </c>
      <c r="C49" s="440" t="s">
        <v>412</v>
      </c>
      <c r="D49" s="440" t="s">
        <v>1257</v>
      </c>
      <c r="E49" s="440" t="s">
        <v>1301</v>
      </c>
      <c r="F49" s="440"/>
      <c r="G49" s="443"/>
      <c r="H49" s="443"/>
      <c r="I49" s="440"/>
      <c r="J49" s="440"/>
      <c r="K49" s="443"/>
      <c r="L49" s="443"/>
      <c r="M49" s="440"/>
      <c r="N49" s="440"/>
      <c r="O49" s="443">
        <v>1</v>
      </c>
      <c r="P49" s="443">
        <v>745</v>
      </c>
      <c r="Q49" s="465"/>
      <c r="R49" s="444">
        <v>745</v>
      </c>
    </row>
    <row r="50" spans="1:18" ht="14.4" customHeight="1" x14ac:dyDescent="0.3">
      <c r="A50" s="439"/>
      <c r="B50" s="440" t="s">
        <v>1256</v>
      </c>
      <c r="C50" s="440" t="s">
        <v>412</v>
      </c>
      <c r="D50" s="440" t="s">
        <v>1257</v>
      </c>
      <c r="E50" s="440" t="s">
        <v>1302</v>
      </c>
      <c r="F50" s="440"/>
      <c r="G50" s="443">
        <v>3</v>
      </c>
      <c r="H50" s="443">
        <v>1683</v>
      </c>
      <c r="I50" s="440">
        <v>0.6</v>
      </c>
      <c r="J50" s="440">
        <v>561</v>
      </c>
      <c r="K50" s="443">
        <v>5</v>
      </c>
      <c r="L50" s="443">
        <v>2805</v>
      </c>
      <c r="M50" s="440">
        <v>1</v>
      </c>
      <c r="N50" s="440">
        <v>561</v>
      </c>
      <c r="O50" s="443">
        <v>2</v>
      </c>
      <c r="P50" s="443">
        <v>1122</v>
      </c>
      <c r="Q50" s="465">
        <v>0.4</v>
      </c>
      <c r="R50" s="444">
        <v>561</v>
      </c>
    </row>
    <row r="51" spans="1:18" ht="14.4" customHeight="1" x14ac:dyDescent="0.3">
      <c r="A51" s="439"/>
      <c r="B51" s="440" t="s">
        <v>1256</v>
      </c>
      <c r="C51" s="440" t="s">
        <v>412</v>
      </c>
      <c r="D51" s="440" t="s">
        <v>1257</v>
      </c>
      <c r="E51" s="440" t="s">
        <v>1303</v>
      </c>
      <c r="F51" s="440"/>
      <c r="G51" s="443"/>
      <c r="H51" s="443"/>
      <c r="I51" s="440"/>
      <c r="J51" s="440"/>
      <c r="K51" s="443">
        <v>1</v>
      </c>
      <c r="L51" s="443">
        <v>1122</v>
      </c>
      <c r="M51" s="440">
        <v>1</v>
      </c>
      <c r="N51" s="440">
        <v>1122</v>
      </c>
      <c r="O51" s="443">
        <v>1</v>
      </c>
      <c r="P51" s="443">
        <v>1122</v>
      </c>
      <c r="Q51" s="465">
        <v>1</v>
      </c>
      <c r="R51" s="444">
        <v>1122</v>
      </c>
    </row>
    <row r="52" spans="1:18" ht="14.4" customHeight="1" x14ac:dyDescent="0.3">
      <c r="A52" s="439"/>
      <c r="B52" s="440" t="s">
        <v>1256</v>
      </c>
      <c r="C52" s="440" t="s">
        <v>412</v>
      </c>
      <c r="D52" s="440" t="s">
        <v>1257</v>
      </c>
      <c r="E52" s="440" t="s">
        <v>1304</v>
      </c>
      <c r="F52" s="440"/>
      <c r="G52" s="443">
        <v>3</v>
      </c>
      <c r="H52" s="443">
        <v>2601</v>
      </c>
      <c r="I52" s="440">
        <v>3</v>
      </c>
      <c r="J52" s="440">
        <v>867</v>
      </c>
      <c r="K52" s="443">
        <v>1</v>
      </c>
      <c r="L52" s="443">
        <v>867</v>
      </c>
      <c r="M52" s="440">
        <v>1</v>
      </c>
      <c r="N52" s="440">
        <v>867</v>
      </c>
      <c r="O52" s="443">
        <v>4</v>
      </c>
      <c r="P52" s="443">
        <v>3468</v>
      </c>
      <c r="Q52" s="465">
        <v>4</v>
      </c>
      <c r="R52" s="444">
        <v>867</v>
      </c>
    </row>
    <row r="53" spans="1:18" ht="14.4" customHeight="1" x14ac:dyDescent="0.3">
      <c r="A53" s="439"/>
      <c r="B53" s="440" t="s">
        <v>1256</v>
      </c>
      <c r="C53" s="440" t="s">
        <v>412</v>
      </c>
      <c r="D53" s="440" t="s">
        <v>1257</v>
      </c>
      <c r="E53" s="440" t="s">
        <v>1305</v>
      </c>
      <c r="F53" s="440"/>
      <c r="G53" s="443">
        <v>3</v>
      </c>
      <c r="H53" s="443">
        <v>1650</v>
      </c>
      <c r="I53" s="440"/>
      <c r="J53" s="440">
        <v>550</v>
      </c>
      <c r="K53" s="443"/>
      <c r="L53" s="443"/>
      <c r="M53" s="440"/>
      <c r="N53" s="440"/>
      <c r="O53" s="443"/>
      <c r="P53" s="443"/>
      <c r="Q53" s="465"/>
      <c r="R53" s="444"/>
    </row>
    <row r="54" spans="1:18" ht="14.4" customHeight="1" x14ac:dyDescent="0.3">
      <c r="A54" s="439"/>
      <c r="B54" s="440" t="s">
        <v>1256</v>
      </c>
      <c r="C54" s="440" t="s">
        <v>412</v>
      </c>
      <c r="D54" s="440" t="s">
        <v>1257</v>
      </c>
      <c r="E54" s="440" t="s">
        <v>1306</v>
      </c>
      <c r="F54" s="440"/>
      <c r="G54" s="443">
        <v>2</v>
      </c>
      <c r="H54" s="443">
        <v>1038</v>
      </c>
      <c r="I54" s="440">
        <v>2</v>
      </c>
      <c r="J54" s="440">
        <v>519</v>
      </c>
      <c r="K54" s="443">
        <v>1</v>
      </c>
      <c r="L54" s="443">
        <v>519</v>
      </c>
      <c r="M54" s="440">
        <v>1</v>
      </c>
      <c r="N54" s="440">
        <v>519</v>
      </c>
      <c r="O54" s="443"/>
      <c r="P54" s="443"/>
      <c r="Q54" s="465"/>
      <c r="R54" s="444"/>
    </row>
    <row r="55" spans="1:18" ht="14.4" customHeight="1" x14ac:dyDescent="0.3">
      <c r="A55" s="439"/>
      <c r="B55" s="440" t="s">
        <v>1256</v>
      </c>
      <c r="C55" s="440" t="s">
        <v>412</v>
      </c>
      <c r="D55" s="440" t="s">
        <v>1257</v>
      </c>
      <c r="E55" s="440" t="s">
        <v>1307</v>
      </c>
      <c r="F55" s="440"/>
      <c r="G55" s="443"/>
      <c r="H55" s="443"/>
      <c r="I55" s="440"/>
      <c r="J55" s="440"/>
      <c r="K55" s="443">
        <v>2</v>
      </c>
      <c r="L55" s="443">
        <v>2652</v>
      </c>
      <c r="M55" s="440">
        <v>1</v>
      </c>
      <c r="N55" s="440">
        <v>1326</v>
      </c>
      <c r="O55" s="443">
        <v>2</v>
      </c>
      <c r="P55" s="443">
        <v>2652</v>
      </c>
      <c r="Q55" s="465">
        <v>1</v>
      </c>
      <c r="R55" s="444">
        <v>1326</v>
      </c>
    </row>
    <row r="56" spans="1:18" ht="14.4" customHeight="1" x14ac:dyDescent="0.3">
      <c r="A56" s="439"/>
      <c r="B56" s="440" t="s">
        <v>1256</v>
      </c>
      <c r="C56" s="440" t="s">
        <v>412</v>
      </c>
      <c r="D56" s="440" t="s">
        <v>1257</v>
      </c>
      <c r="E56" s="440" t="s">
        <v>1308</v>
      </c>
      <c r="F56" s="440"/>
      <c r="G56" s="443">
        <v>2</v>
      </c>
      <c r="H56" s="443">
        <v>810</v>
      </c>
      <c r="I56" s="440"/>
      <c r="J56" s="440">
        <v>405</v>
      </c>
      <c r="K56" s="443"/>
      <c r="L56" s="443"/>
      <c r="M56" s="440"/>
      <c r="N56" s="440"/>
      <c r="O56" s="443"/>
      <c r="P56" s="443"/>
      <c r="Q56" s="465"/>
      <c r="R56" s="444"/>
    </row>
    <row r="57" spans="1:18" ht="14.4" customHeight="1" x14ac:dyDescent="0.3">
      <c r="A57" s="439"/>
      <c r="B57" s="440" t="s">
        <v>1256</v>
      </c>
      <c r="C57" s="440" t="s">
        <v>412</v>
      </c>
      <c r="D57" s="440" t="s">
        <v>1257</v>
      </c>
      <c r="E57" s="440" t="s">
        <v>1309</v>
      </c>
      <c r="F57" s="440"/>
      <c r="G57" s="443">
        <v>1</v>
      </c>
      <c r="H57" s="443">
        <v>550</v>
      </c>
      <c r="I57" s="440">
        <v>1</v>
      </c>
      <c r="J57" s="440">
        <v>550</v>
      </c>
      <c r="K57" s="443">
        <v>1</v>
      </c>
      <c r="L57" s="443">
        <v>550</v>
      </c>
      <c r="M57" s="440">
        <v>1</v>
      </c>
      <c r="N57" s="440">
        <v>550</v>
      </c>
      <c r="O57" s="443">
        <v>6</v>
      </c>
      <c r="P57" s="443">
        <v>3300</v>
      </c>
      <c r="Q57" s="465">
        <v>6</v>
      </c>
      <c r="R57" s="444">
        <v>550</v>
      </c>
    </row>
    <row r="58" spans="1:18" ht="14.4" customHeight="1" x14ac:dyDescent="0.3">
      <c r="A58" s="439"/>
      <c r="B58" s="440" t="s">
        <v>1256</v>
      </c>
      <c r="C58" s="440" t="s">
        <v>412</v>
      </c>
      <c r="D58" s="440" t="s">
        <v>1257</v>
      </c>
      <c r="E58" s="440" t="s">
        <v>1310</v>
      </c>
      <c r="F58" s="440"/>
      <c r="G58" s="443">
        <v>1</v>
      </c>
      <c r="H58" s="443">
        <v>1281</v>
      </c>
      <c r="I58" s="440"/>
      <c r="J58" s="440">
        <v>1281</v>
      </c>
      <c r="K58" s="443"/>
      <c r="L58" s="443"/>
      <c r="M58" s="440"/>
      <c r="N58" s="440"/>
      <c r="O58" s="443"/>
      <c r="P58" s="443"/>
      <c r="Q58" s="465"/>
      <c r="R58" s="444"/>
    </row>
    <row r="59" spans="1:18" ht="14.4" customHeight="1" x14ac:dyDescent="0.3">
      <c r="A59" s="439"/>
      <c r="B59" s="440" t="s">
        <v>1256</v>
      </c>
      <c r="C59" s="440" t="s">
        <v>412</v>
      </c>
      <c r="D59" s="440" t="s">
        <v>1257</v>
      </c>
      <c r="E59" s="440" t="s">
        <v>1311</v>
      </c>
      <c r="F59" s="440"/>
      <c r="G59" s="443"/>
      <c r="H59" s="443"/>
      <c r="I59" s="440"/>
      <c r="J59" s="440"/>
      <c r="K59" s="443">
        <v>1</v>
      </c>
      <c r="L59" s="443">
        <v>353</v>
      </c>
      <c r="M59" s="440">
        <v>1</v>
      </c>
      <c r="N59" s="440">
        <v>353</v>
      </c>
      <c r="O59" s="443"/>
      <c r="P59" s="443"/>
      <c r="Q59" s="465"/>
      <c r="R59" s="444"/>
    </row>
    <row r="60" spans="1:18" ht="14.4" customHeight="1" x14ac:dyDescent="0.3">
      <c r="A60" s="439"/>
      <c r="B60" s="440" t="s">
        <v>1256</v>
      </c>
      <c r="C60" s="440" t="s">
        <v>412</v>
      </c>
      <c r="D60" s="440" t="s">
        <v>1257</v>
      </c>
      <c r="E60" s="440" t="s">
        <v>1312</v>
      </c>
      <c r="F60" s="440"/>
      <c r="G60" s="443"/>
      <c r="H60" s="443"/>
      <c r="I60" s="440"/>
      <c r="J60" s="440"/>
      <c r="K60" s="443"/>
      <c r="L60" s="443"/>
      <c r="M60" s="440"/>
      <c r="N60" s="440"/>
      <c r="O60" s="443">
        <v>3</v>
      </c>
      <c r="P60" s="443">
        <v>0</v>
      </c>
      <c r="Q60" s="465"/>
      <c r="R60" s="444">
        <v>0</v>
      </c>
    </row>
    <row r="61" spans="1:18" ht="14.4" customHeight="1" x14ac:dyDescent="0.3">
      <c r="A61" s="439"/>
      <c r="B61" s="440" t="s">
        <v>1256</v>
      </c>
      <c r="C61" s="440" t="s">
        <v>412</v>
      </c>
      <c r="D61" s="440" t="s">
        <v>1313</v>
      </c>
      <c r="E61" s="440" t="s">
        <v>1314</v>
      </c>
      <c r="F61" s="440" t="s">
        <v>1315</v>
      </c>
      <c r="G61" s="443">
        <v>2</v>
      </c>
      <c r="H61" s="443">
        <v>884.44</v>
      </c>
      <c r="I61" s="440">
        <v>0.92989317856842468</v>
      </c>
      <c r="J61" s="440">
        <v>442.22</v>
      </c>
      <c r="K61" s="443">
        <v>2</v>
      </c>
      <c r="L61" s="443">
        <v>951.12</v>
      </c>
      <c r="M61" s="440">
        <v>1</v>
      </c>
      <c r="N61" s="440">
        <v>475.56</v>
      </c>
      <c r="O61" s="443"/>
      <c r="P61" s="443"/>
      <c r="Q61" s="465"/>
      <c r="R61" s="444"/>
    </row>
    <row r="62" spans="1:18" ht="14.4" customHeight="1" x14ac:dyDescent="0.3">
      <c r="A62" s="439"/>
      <c r="B62" s="440" t="s">
        <v>1256</v>
      </c>
      <c r="C62" s="440" t="s">
        <v>412</v>
      </c>
      <c r="D62" s="440" t="s">
        <v>1313</v>
      </c>
      <c r="E62" s="440" t="s">
        <v>1316</v>
      </c>
      <c r="F62" s="440" t="s">
        <v>1317</v>
      </c>
      <c r="G62" s="443">
        <v>17</v>
      </c>
      <c r="H62" s="443">
        <v>7744.4500000000007</v>
      </c>
      <c r="I62" s="440">
        <v>0.68000101853738038</v>
      </c>
      <c r="J62" s="440">
        <v>455.55588235294124</v>
      </c>
      <c r="K62" s="443">
        <v>25</v>
      </c>
      <c r="L62" s="443">
        <v>11388.880000000001</v>
      </c>
      <c r="M62" s="440">
        <v>1</v>
      </c>
      <c r="N62" s="440">
        <v>455.55520000000001</v>
      </c>
      <c r="O62" s="443">
        <v>17</v>
      </c>
      <c r="P62" s="443">
        <v>8500</v>
      </c>
      <c r="Q62" s="465">
        <v>0.74634204592549924</v>
      </c>
      <c r="R62" s="444">
        <v>500</v>
      </c>
    </row>
    <row r="63" spans="1:18" ht="14.4" customHeight="1" x14ac:dyDescent="0.3">
      <c r="A63" s="439"/>
      <c r="B63" s="440" t="s">
        <v>1256</v>
      </c>
      <c r="C63" s="440" t="s">
        <v>412</v>
      </c>
      <c r="D63" s="440" t="s">
        <v>1313</v>
      </c>
      <c r="E63" s="440" t="s">
        <v>1318</v>
      </c>
      <c r="F63" s="440" t="s">
        <v>1319</v>
      </c>
      <c r="G63" s="443">
        <v>258</v>
      </c>
      <c r="H63" s="443">
        <v>20066.669999999998</v>
      </c>
      <c r="I63" s="440">
        <v>0.67362955572683503</v>
      </c>
      <c r="J63" s="440">
        <v>77.777790697674405</v>
      </c>
      <c r="K63" s="443">
        <v>383</v>
      </c>
      <c r="L63" s="443">
        <v>29788.879999999997</v>
      </c>
      <c r="M63" s="440">
        <v>1</v>
      </c>
      <c r="N63" s="440">
        <v>77.777754569190591</v>
      </c>
      <c r="O63" s="443">
        <v>438</v>
      </c>
      <c r="P63" s="443">
        <v>34066.670000000006</v>
      </c>
      <c r="Q63" s="465">
        <v>1.1436035863046885</v>
      </c>
      <c r="R63" s="444">
        <v>77.777785388127867</v>
      </c>
    </row>
    <row r="64" spans="1:18" ht="14.4" customHeight="1" x14ac:dyDescent="0.3">
      <c r="A64" s="439"/>
      <c r="B64" s="440" t="s">
        <v>1256</v>
      </c>
      <c r="C64" s="440" t="s">
        <v>412</v>
      </c>
      <c r="D64" s="440" t="s">
        <v>1313</v>
      </c>
      <c r="E64" s="440" t="s">
        <v>1320</v>
      </c>
      <c r="F64" s="440" t="s">
        <v>1321</v>
      </c>
      <c r="G64" s="443"/>
      <c r="H64" s="443"/>
      <c r="I64" s="440"/>
      <c r="J64" s="440"/>
      <c r="K64" s="443"/>
      <c r="L64" s="443"/>
      <c r="M64" s="440"/>
      <c r="N64" s="440"/>
      <c r="O64" s="443">
        <v>12</v>
      </c>
      <c r="P64" s="443">
        <v>3000</v>
      </c>
      <c r="Q64" s="465"/>
      <c r="R64" s="444">
        <v>250</v>
      </c>
    </row>
    <row r="65" spans="1:18" ht="14.4" customHeight="1" x14ac:dyDescent="0.3">
      <c r="A65" s="439"/>
      <c r="B65" s="440" t="s">
        <v>1256</v>
      </c>
      <c r="C65" s="440" t="s">
        <v>412</v>
      </c>
      <c r="D65" s="440" t="s">
        <v>1313</v>
      </c>
      <c r="E65" s="440" t="s">
        <v>1322</v>
      </c>
      <c r="F65" s="440" t="s">
        <v>1323</v>
      </c>
      <c r="G65" s="443"/>
      <c r="H65" s="443"/>
      <c r="I65" s="440"/>
      <c r="J65" s="440"/>
      <c r="K65" s="443">
        <v>1</v>
      </c>
      <c r="L65" s="443">
        <v>300</v>
      </c>
      <c r="M65" s="440">
        <v>1</v>
      </c>
      <c r="N65" s="440">
        <v>300</v>
      </c>
      <c r="O65" s="443">
        <v>1</v>
      </c>
      <c r="P65" s="443">
        <v>300</v>
      </c>
      <c r="Q65" s="465">
        <v>1</v>
      </c>
      <c r="R65" s="444">
        <v>300</v>
      </c>
    </row>
    <row r="66" spans="1:18" ht="14.4" customHeight="1" x14ac:dyDescent="0.3">
      <c r="A66" s="439"/>
      <c r="B66" s="440" t="s">
        <v>1256</v>
      </c>
      <c r="C66" s="440" t="s">
        <v>412</v>
      </c>
      <c r="D66" s="440" t="s">
        <v>1313</v>
      </c>
      <c r="E66" s="440" t="s">
        <v>1324</v>
      </c>
      <c r="F66" s="440" t="s">
        <v>1325</v>
      </c>
      <c r="G66" s="443">
        <v>105</v>
      </c>
      <c r="H66" s="443">
        <v>11666.66</v>
      </c>
      <c r="I66" s="440">
        <v>0.6802721167767446</v>
      </c>
      <c r="J66" s="440">
        <v>111.11104761904761</v>
      </c>
      <c r="K66" s="443">
        <v>147</v>
      </c>
      <c r="L66" s="443">
        <v>17149.989999999998</v>
      </c>
      <c r="M66" s="440">
        <v>1</v>
      </c>
      <c r="N66" s="440">
        <v>116.66659863945577</v>
      </c>
      <c r="O66" s="443">
        <v>122</v>
      </c>
      <c r="P66" s="443">
        <v>14233.33</v>
      </c>
      <c r="Q66" s="465">
        <v>0.82993226235117346</v>
      </c>
      <c r="R66" s="444">
        <v>116.66663934426229</v>
      </c>
    </row>
    <row r="67" spans="1:18" ht="14.4" customHeight="1" x14ac:dyDescent="0.3">
      <c r="A67" s="439"/>
      <c r="B67" s="440" t="s">
        <v>1256</v>
      </c>
      <c r="C67" s="440" t="s">
        <v>412</v>
      </c>
      <c r="D67" s="440" t="s">
        <v>1313</v>
      </c>
      <c r="E67" s="440" t="s">
        <v>1326</v>
      </c>
      <c r="F67" s="440" t="s">
        <v>1327</v>
      </c>
      <c r="G67" s="443">
        <v>236</v>
      </c>
      <c r="H67" s="443">
        <v>63457.78</v>
      </c>
      <c r="I67" s="440">
        <v>4.2305186666666668</v>
      </c>
      <c r="J67" s="440">
        <v>268.88889830508475</v>
      </c>
      <c r="K67" s="443">
        <v>50</v>
      </c>
      <c r="L67" s="443">
        <v>15000</v>
      </c>
      <c r="M67" s="440">
        <v>1</v>
      </c>
      <c r="N67" s="440">
        <v>300</v>
      </c>
      <c r="O67" s="443">
        <v>79</v>
      </c>
      <c r="P67" s="443">
        <v>23700</v>
      </c>
      <c r="Q67" s="465">
        <v>1.58</v>
      </c>
      <c r="R67" s="444">
        <v>300</v>
      </c>
    </row>
    <row r="68" spans="1:18" ht="14.4" customHeight="1" x14ac:dyDescent="0.3">
      <c r="A68" s="439"/>
      <c r="B68" s="440" t="s">
        <v>1256</v>
      </c>
      <c r="C68" s="440" t="s">
        <v>412</v>
      </c>
      <c r="D68" s="440" t="s">
        <v>1313</v>
      </c>
      <c r="E68" s="440" t="s">
        <v>1328</v>
      </c>
      <c r="F68" s="440" t="s">
        <v>1329</v>
      </c>
      <c r="G68" s="443">
        <v>33</v>
      </c>
      <c r="H68" s="443">
        <v>9716.66</v>
      </c>
      <c r="I68" s="440">
        <v>4.1250244105385603</v>
      </c>
      <c r="J68" s="440">
        <v>294.44424242424242</v>
      </c>
      <c r="K68" s="443">
        <v>8</v>
      </c>
      <c r="L68" s="443">
        <v>2355.54</v>
      </c>
      <c r="M68" s="440">
        <v>1</v>
      </c>
      <c r="N68" s="440">
        <v>294.4425</v>
      </c>
      <c r="O68" s="443">
        <v>3</v>
      </c>
      <c r="P68" s="443">
        <v>883.32999999999993</v>
      </c>
      <c r="Q68" s="465">
        <v>0.37500106132776345</v>
      </c>
      <c r="R68" s="444">
        <v>294.44333333333333</v>
      </c>
    </row>
    <row r="69" spans="1:18" ht="14.4" customHeight="1" x14ac:dyDescent="0.3">
      <c r="A69" s="439"/>
      <c r="B69" s="440" t="s">
        <v>1256</v>
      </c>
      <c r="C69" s="440" t="s">
        <v>412</v>
      </c>
      <c r="D69" s="440" t="s">
        <v>1313</v>
      </c>
      <c r="E69" s="440" t="s">
        <v>1330</v>
      </c>
      <c r="F69" s="440" t="s">
        <v>1331</v>
      </c>
      <c r="G69" s="443">
        <v>15</v>
      </c>
      <c r="H69" s="443">
        <v>166.67000000000002</v>
      </c>
      <c r="I69" s="440"/>
      <c r="J69" s="440">
        <v>11.111333333333334</v>
      </c>
      <c r="K69" s="443"/>
      <c r="L69" s="443"/>
      <c r="M69" s="440"/>
      <c r="N69" s="440"/>
      <c r="O69" s="443"/>
      <c r="P69" s="443"/>
      <c r="Q69" s="465"/>
      <c r="R69" s="444"/>
    </row>
    <row r="70" spans="1:18" ht="14.4" customHeight="1" x14ac:dyDescent="0.3">
      <c r="A70" s="439"/>
      <c r="B70" s="440" t="s">
        <v>1256</v>
      </c>
      <c r="C70" s="440" t="s">
        <v>412</v>
      </c>
      <c r="D70" s="440" t="s">
        <v>1313</v>
      </c>
      <c r="E70" s="440" t="s">
        <v>1332</v>
      </c>
      <c r="F70" s="440" t="s">
        <v>1317</v>
      </c>
      <c r="G70" s="443">
        <v>353</v>
      </c>
      <c r="H70" s="443">
        <v>131786.66</v>
      </c>
      <c r="I70" s="440">
        <v>1.4586775583427702</v>
      </c>
      <c r="J70" s="440">
        <v>373.3333144475921</v>
      </c>
      <c r="K70" s="443">
        <v>242</v>
      </c>
      <c r="L70" s="443">
        <v>90346.67</v>
      </c>
      <c r="M70" s="440">
        <v>1</v>
      </c>
      <c r="N70" s="440">
        <v>373.33334710743799</v>
      </c>
      <c r="O70" s="443">
        <v>103</v>
      </c>
      <c r="P70" s="443">
        <v>43031.11</v>
      </c>
      <c r="Q70" s="465">
        <v>0.47628883278155132</v>
      </c>
      <c r="R70" s="444">
        <v>417.77776699029124</v>
      </c>
    </row>
    <row r="71" spans="1:18" ht="14.4" customHeight="1" x14ac:dyDescent="0.3">
      <c r="A71" s="439"/>
      <c r="B71" s="440" t="s">
        <v>1256</v>
      </c>
      <c r="C71" s="440" t="s">
        <v>412</v>
      </c>
      <c r="D71" s="440" t="s">
        <v>1313</v>
      </c>
      <c r="E71" s="440" t="s">
        <v>1333</v>
      </c>
      <c r="F71" s="440" t="s">
        <v>1334</v>
      </c>
      <c r="G71" s="443">
        <v>134</v>
      </c>
      <c r="H71" s="443">
        <v>25013.33</v>
      </c>
      <c r="I71" s="440">
        <v>1.0126854251012147</v>
      </c>
      <c r="J71" s="440">
        <v>186.66664179104478</v>
      </c>
      <c r="K71" s="443">
        <v>117</v>
      </c>
      <c r="L71" s="443">
        <v>24700</v>
      </c>
      <c r="M71" s="440">
        <v>1</v>
      </c>
      <c r="N71" s="440">
        <v>211.11111111111111</v>
      </c>
      <c r="O71" s="443">
        <v>68</v>
      </c>
      <c r="P71" s="443">
        <v>14355.550000000001</v>
      </c>
      <c r="Q71" s="465">
        <v>0.58119635627530364</v>
      </c>
      <c r="R71" s="444">
        <v>211.11102941176472</v>
      </c>
    </row>
    <row r="72" spans="1:18" ht="14.4" customHeight="1" x14ac:dyDescent="0.3">
      <c r="A72" s="439"/>
      <c r="B72" s="440" t="s">
        <v>1256</v>
      </c>
      <c r="C72" s="440" t="s">
        <v>412</v>
      </c>
      <c r="D72" s="440" t="s">
        <v>1313</v>
      </c>
      <c r="E72" s="440" t="s">
        <v>1335</v>
      </c>
      <c r="F72" s="440" t="s">
        <v>1336</v>
      </c>
      <c r="G72" s="443">
        <v>19</v>
      </c>
      <c r="H72" s="443">
        <v>11083.33</v>
      </c>
      <c r="I72" s="440">
        <v>0.55882345526444621</v>
      </c>
      <c r="J72" s="440">
        <v>583.33315789473681</v>
      </c>
      <c r="K72" s="443">
        <v>34</v>
      </c>
      <c r="L72" s="443">
        <v>19833.330000000002</v>
      </c>
      <c r="M72" s="440">
        <v>1</v>
      </c>
      <c r="N72" s="440">
        <v>583.33323529411769</v>
      </c>
      <c r="O72" s="443">
        <v>35</v>
      </c>
      <c r="P72" s="443">
        <v>20416.669999999998</v>
      </c>
      <c r="Q72" s="465">
        <v>1.029412105783547</v>
      </c>
      <c r="R72" s="444">
        <v>583.3334285714285</v>
      </c>
    </row>
    <row r="73" spans="1:18" ht="14.4" customHeight="1" x14ac:dyDescent="0.3">
      <c r="A73" s="439"/>
      <c r="B73" s="440" t="s">
        <v>1256</v>
      </c>
      <c r="C73" s="440" t="s">
        <v>412</v>
      </c>
      <c r="D73" s="440" t="s">
        <v>1313</v>
      </c>
      <c r="E73" s="440" t="s">
        <v>1337</v>
      </c>
      <c r="F73" s="440" t="s">
        <v>1338</v>
      </c>
      <c r="G73" s="443">
        <v>42</v>
      </c>
      <c r="H73" s="443">
        <v>19599.989999999998</v>
      </c>
      <c r="I73" s="440">
        <v>1.1052634250100939</v>
      </c>
      <c r="J73" s="440">
        <v>466.66642857142853</v>
      </c>
      <c r="K73" s="443">
        <v>38</v>
      </c>
      <c r="L73" s="443">
        <v>17733.32</v>
      </c>
      <c r="M73" s="440">
        <v>1</v>
      </c>
      <c r="N73" s="440">
        <v>466.66631578947369</v>
      </c>
      <c r="O73" s="443">
        <v>46</v>
      </c>
      <c r="P73" s="443">
        <v>21466.68</v>
      </c>
      <c r="Q73" s="465">
        <v>1.2105279778405849</v>
      </c>
      <c r="R73" s="444">
        <v>466.66695652173911</v>
      </c>
    </row>
    <row r="74" spans="1:18" ht="14.4" customHeight="1" x14ac:dyDescent="0.3">
      <c r="A74" s="439"/>
      <c r="B74" s="440" t="s">
        <v>1256</v>
      </c>
      <c r="C74" s="440" t="s">
        <v>412</v>
      </c>
      <c r="D74" s="440" t="s">
        <v>1313</v>
      </c>
      <c r="E74" s="440" t="s">
        <v>1339</v>
      </c>
      <c r="F74" s="440" t="s">
        <v>1340</v>
      </c>
      <c r="G74" s="443">
        <v>41</v>
      </c>
      <c r="H74" s="443">
        <v>2050</v>
      </c>
      <c r="I74" s="440">
        <v>1.5769230769230769</v>
      </c>
      <c r="J74" s="440">
        <v>50</v>
      </c>
      <c r="K74" s="443">
        <v>26</v>
      </c>
      <c r="L74" s="443">
        <v>1300</v>
      </c>
      <c r="M74" s="440">
        <v>1</v>
      </c>
      <c r="N74" s="440">
        <v>50</v>
      </c>
      <c r="O74" s="443">
        <v>27</v>
      </c>
      <c r="P74" s="443">
        <v>1350</v>
      </c>
      <c r="Q74" s="465">
        <v>1.0384615384615385</v>
      </c>
      <c r="R74" s="444">
        <v>50</v>
      </c>
    </row>
    <row r="75" spans="1:18" ht="14.4" customHeight="1" x14ac:dyDescent="0.3">
      <c r="A75" s="439"/>
      <c r="B75" s="440" t="s">
        <v>1256</v>
      </c>
      <c r="C75" s="440" t="s">
        <v>412</v>
      </c>
      <c r="D75" s="440" t="s">
        <v>1313</v>
      </c>
      <c r="E75" s="440" t="s">
        <v>1341</v>
      </c>
      <c r="F75" s="440" t="s">
        <v>1342</v>
      </c>
      <c r="G75" s="443">
        <v>136</v>
      </c>
      <c r="H75" s="443">
        <v>13751.11</v>
      </c>
      <c r="I75" s="440">
        <v>1.67901221001221</v>
      </c>
      <c r="J75" s="440">
        <v>101.11110294117647</v>
      </c>
      <c r="K75" s="443">
        <v>81</v>
      </c>
      <c r="L75" s="443">
        <v>8190</v>
      </c>
      <c r="M75" s="440">
        <v>1</v>
      </c>
      <c r="N75" s="440">
        <v>101.11111111111111</v>
      </c>
      <c r="O75" s="443">
        <v>96</v>
      </c>
      <c r="P75" s="443">
        <v>9706.6600000000017</v>
      </c>
      <c r="Q75" s="465">
        <v>1.1851843711843715</v>
      </c>
      <c r="R75" s="444">
        <v>101.11104166666668</v>
      </c>
    </row>
    <row r="76" spans="1:18" ht="14.4" customHeight="1" x14ac:dyDescent="0.3">
      <c r="A76" s="439"/>
      <c r="B76" s="440" t="s">
        <v>1256</v>
      </c>
      <c r="C76" s="440" t="s">
        <v>412</v>
      </c>
      <c r="D76" s="440" t="s">
        <v>1313</v>
      </c>
      <c r="E76" s="440" t="s">
        <v>1343</v>
      </c>
      <c r="F76" s="440" t="s">
        <v>1344</v>
      </c>
      <c r="G76" s="443">
        <v>49</v>
      </c>
      <c r="H76" s="443">
        <v>3756.67</v>
      </c>
      <c r="I76" s="440">
        <v>3.500013975198681</v>
      </c>
      <c r="J76" s="440">
        <v>76.666734693877558</v>
      </c>
      <c r="K76" s="443">
        <v>14</v>
      </c>
      <c r="L76" s="443">
        <v>1073.33</v>
      </c>
      <c r="M76" s="440">
        <v>1</v>
      </c>
      <c r="N76" s="440">
        <v>76.666428571428568</v>
      </c>
      <c r="O76" s="443">
        <v>38</v>
      </c>
      <c r="P76" s="443">
        <v>2913.34</v>
      </c>
      <c r="Q76" s="465">
        <v>2.7143003549700468</v>
      </c>
      <c r="R76" s="444">
        <v>76.666842105263157</v>
      </c>
    </row>
    <row r="77" spans="1:18" ht="14.4" customHeight="1" x14ac:dyDescent="0.3">
      <c r="A77" s="439"/>
      <c r="B77" s="440" t="s">
        <v>1256</v>
      </c>
      <c r="C77" s="440" t="s">
        <v>412</v>
      </c>
      <c r="D77" s="440" t="s">
        <v>1313</v>
      </c>
      <c r="E77" s="440" t="s">
        <v>1345</v>
      </c>
      <c r="F77" s="440" t="s">
        <v>1346</v>
      </c>
      <c r="G77" s="443">
        <v>307</v>
      </c>
      <c r="H77" s="443">
        <v>0</v>
      </c>
      <c r="I77" s="440"/>
      <c r="J77" s="440">
        <v>0</v>
      </c>
      <c r="K77" s="443">
        <v>279</v>
      </c>
      <c r="L77" s="443">
        <v>0</v>
      </c>
      <c r="M77" s="440"/>
      <c r="N77" s="440">
        <v>0</v>
      </c>
      <c r="O77" s="443">
        <v>322</v>
      </c>
      <c r="P77" s="443">
        <v>0</v>
      </c>
      <c r="Q77" s="465"/>
      <c r="R77" s="444">
        <v>0</v>
      </c>
    </row>
    <row r="78" spans="1:18" ht="14.4" customHeight="1" x14ac:dyDescent="0.3">
      <c r="A78" s="439"/>
      <c r="B78" s="440" t="s">
        <v>1256</v>
      </c>
      <c r="C78" s="440" t="s">
        <v>412</v>
      </c>
      <c r="D78" s="440" t="s">
        <v>1313</v>
      </c>
      <c r="E78" s="440" t="s">
        <v>1347</v>
      </c>
      <c r="F78" s="440" t="s">
        <v>1348</v>
      </c>
      <c r="G78" s="443">
        <v>111</v>
      </c>
      <c r="H78" s="443">
        <v>33916.67</v>
      </c>
      <c r="I78" s="440">
        <v>0.78169019765197956</v>
      </c>
      <c r="J78" s="440">
        <v>305.55558558558556</v>
      </c>
      <c r="K78" s="443">
        <v>142</v>
      </c>
      <c r="L78" s="443">
        <v>43388.89</v>
      </c>
      <c r="M78" s="440">
        <v>1</v>
      </c>
      <c r="N78" s="440">
        <v>305.55556338028168</v>
      </c>
      <c r="O78" s="443">
        <v>110</v>
      </c>
      <c r="P78" s="443">
        <v>33611.1</v>
      </c>
      <c r="Q78" s="465">
        <v>0.77464761140467064</v>
      </c>
      <c r="R78" s="444">
        <v>305.55545454545455</v>
      </c>
    </row>
    <row r="79" spans="1:18" ht="14.4" customHeight="1" x14ac:dyDescent="0.3">
      <c r="A79" s="439"/>
      <c r="B79" s="440" t="s">
        <v>1256</v>
      </c>
      <c r="C79" s="440" t="s">
        <v>412</v>
      </c>
      <c r="D79" s="440" t="s">
        <v>1313</v>
      </c>
      <c r="E79" s="440" t="s">
        <v>1349</v>
      </c>
      <c r="F79" s="440" t="s">
        <v>1350</v>
      </c>
      <c r="G79" s="443">
        <v>35</v>
      </c>
      <c r="H79" s="443">
        <v>0</v>
      </c>
      <c r="I79" s="440">
        <v>0</v>
      </c>
      <c r="J79" s="440">
        <v>0</v>
      </c>
      <c r="K79" s="443">
        <v>59</v>
      </c>
      <c r="L79" s="443">
        <v>1966.67</v>
      </c>
      <c r="M79" s="440">
        <v>1</v>
      </c>
      <c r="N79" s="440">
        <v>33.333389830508473</v>
      </c>
      <c r="O79" s="443">
        <v>104</v>
      </c>
      <c r="P79" s="443">
        <v>3466.67</v>
      </c>
      <c r="Q79" s="465">
        <v>1.7627105716769971</v>
      </c>
      <c r="R79" s="444">
        <v>33.333365384615384</v>
      </c>
    </row>
    <row r="80" spans="1:18" ht="14.4" customHeight="1" x14ac:dyDescent="0.3">
      <c r="A80" s="439"/>
      <c r="B80" s="440" t="s">
        <v>1256</v>
      </c>
      <c r="C80" s="440" t="s">
        <v>412</v>
      </c>
      <c r="D80" s="440" t="s">
        <v>1313</v>
      </c>
      <c r="E80" s="440" t="s">
        <v>1351</v>
      </c>
      <c r="F80" s="440" t="s">
        <v>1352</v>
      </c>
      <c r="G80" s="443">
        <v>94</v>
      </c>
      <c r="H80" s="443">
        <v>42822.229999999996</v>
      </c>
      <c r="I80" s="440">
        <v>0.62251656880688599</v>
      </c>
      <c r="J80" s="440">
        <v>455.55563829787229</v>
      </c>
      <c r="K80" s="443">
        <v>151</v>
      </c>
      <c r="L80" s="443">
        <v>68788.899999999994</v>
      </c>
      <c r="M80" s="440">
        <v>1</v>
      </c>
      <c r="N80" s="440">
        <v>455.55562913907283</v>
      </c>
      <c r="O80" s="443">
        <v>134</v>
      </c>
      <c r="P80" s="443">
        <v>61044.45</v>
      </c>
      <c r="Q80" s="465">
        <v>0.88741715596557003</v>
      </c>
      <c r="R80" s="444">
        <v>455.55559701492535</v>
      </c>
    </row>
    <row r="81" spans="1:18" ht="14.4" customHeight="1" x14ac:dyDescent="0.3">
      <c r="A81" s="439"/>
      <c r="B81" s="440" t="s">
        <v>1256</v>
      </c>
      <c r="C81" s="440" t="s">
        <v>412</v>
      </c>
      <c r="D81" s="440" t="s">
        <v>1313</v>
      </c>
      <c r="E81" s="440" t="s">
        <v>1353</v>
      </c>
      <c r="F81" s="440" t="s">
        <v>1354</v>
      </c>
      <c r="G81" s="443">
        <v>124</v>
      </c>
      <c r="H81" s="443">
        <v>9644.44</v>
      </c>
      <c r="I81" s="440">
        <v>0.86713264078574248</v>
      </c>
      <c r="J81" s="440">
        <v>77.777741935483874</v>
      </c>
      <c r="K81" s="443">
        <v>143</v>
      </c>
      <c r="L81" s="443">
        <v>11122.22</v>
      </c>
      <c r="M81" s="440">
        <v>1</v>
      </c>
      <c r="N81" s="440">
        <v>77.777762237762232</v>
      </c>
      <c r="O81" s="443">
        <v>112</v>
      </c>
      <c r="P81" s="443">
        <v>8711.11</v>
      </c>
      <c r="Q81" s="465">
        <v>0.78321683980356449</v>
      </c>
      <c r="R81" s="444">
        <v>77.777767857142862</v>
      </c>
    </row>
    <row r="82" spans="1:18" ht="14.4" customHeight="1" x14ac:dyDescent="0.3">
      <c r="A82" s="439"/>
      <c r="B82" s="440" t="s">
        <v>1256</v>
      </c>
      <c r="C82" s="440" t="s">
        <v>412</v>
      </c>
      <c r="D82" s="440" t="s">
        <v>1313</v>
      </c>
      <c r="E82" s="440" t="s">
        <v>1355</v>
      </c>
      <c r="F82" s="440" t="s">
        <v>1356</v>
      </c>
      <c r="G82" s="443"/>
      <c r="H82" s="443"/>
      <c r="I82" s="440"/>
      <c r="J82" s="440"/>
      <c r="K82" s="443"/>
      <c r="L82" s="443"/>
      <c r="M82" s="440"/>
      <c r="N82" s="440"/>
      <c r="O82" s="443">
        <v>13</v>
      </c>
      <c r="P82" s="443">
        <v>3510</v>
      </c>
      <c r="Q82" s="465"/>
      <c r="R82" s="444">
        <v>270</v>
      </c>
    </row>
    <row r="83" spans="1:18" ht="14.4" customHeight="1" x14ac:dyDescent="0.3">
      <c r="A83" s="439"/>
      <c r="B83" s="440" t="s">
        <v>1256</v>
      </c>
      <c r="C83" s="440" t="s">
        <v>412</v>
      </c>
      <c r="D83" s="440" t="s">
        <v>1313</v>
      </c>
      <c r="E83" s="440" t="s">
        <v>1357</v>
      </c>
      <c r="F83" s="440" t="s">
        <v>1358</v>
      </c>
      <c r="G83" s="443">
        <v>195</v>
      </c>
      <c r="H83" s="443">
        <v>17333.330000000002</v>
      </c>
      <c r="I83" s="440">
        <v>0.86570426970422387</v>
      </c>
      <c r="J83" s="440">
        <v>88.888871794871804</v>
      </c>
      <c r="K83" s="443">
        <v>212</v>
      </c>
      <c r="L83" s="443">
        <v>20022.23</v>
      </c>
      <c r="M83" s="440">
        <v>1</v>
      </c>
      <c r="N83" s="440">
        <v>94.444481132075467</v>
      </c>
      <c r="O83" s="443">
        <v>285</v>
      </c>
      <c r="P83" s="443">
        <v>26916.670000000006</v>
      </c>
      <c r="Q83" s="465">
        <v>1.3443392669048355</v>
      </c>
      <c r="R83" s="444">
        <v>94.444456140350894</v>
      </c>
    </row>
    <row r="84" spans="1:18" ht="14.4" customHeight="1" x14ac:dyDescent="0.3">
      <c r="A84" s="439"/>
      <c r="B84" s="440" t="s">
        <v>1256</v>
      </c>
      <c r="C84" s="440" t="s">
        <v>412</v>
      </c>
      <c r="D84" s="440" t="s">
        <v>1313</v>
      </c>
      <c r="E84" s="440" t="s">
        <v>1359</v>
      </c>
      <c r="F84" s="440" t="s">
        <v>1360</v>
      </c>
      <c r="G84" s="443">
        <v>119</v>
      </c>
      <c r="H84" s="443">
        <v>5156.67</v>
      </c>
      <c r="I84" s="440">
        <v>2.1636317101210905</v>
      </c>
      <c r="J84" s="440">
        <v>43.333361344537813</v>
      </c>
      <c r="K84" s="443">
        <v>55</v>
      </c>
      <c r="L84" s="443">
        <v>2383.34</v>
      </c>
      <c r="M84" s="440">
        <v>1</v>
      </c>
      <c r="N84" s="440">
        <v>43.333454545454551</v>
      </c>
      <c r="O84" s="443">
        <v>86</v>
      </c>
      <c r="P84" s="443">
        <v>3726.6499999999996</v>
      </c>
      <c r="Q84" s="465">
        <v>1.5636249968531555</v>
      </c>
      <c r="R84" s="444">
        <v>43.333139534883713</v>
      </c>
    </row>
    <row r="85" spans="1:18" ht="14.4" customHeight="1" x14ac:dyDescent="0.3">
      <c r="A85" s="439"/>
      <c r="B85" s="440" t="s">
        <v>1256</v>
      </c>
      <c r="C85" s="440" t="s">
        <v>412</v>
      </c>
      <c r="D85" s="440" t="s">
        <v>1313</v>
      </c>
      <c r="E85" s="440" t="s">
        <v>1361</v>
      </c>
      <c r="F85" s="440" t="s">
        <v>1362</v>
      </c>
      <c r="G85" s="443"/>
      <c r="H85" s="443"/>
      <c r="I85" s="440"/>
      <c r="J85" s="440"/>
      <c r="K85" s="443"/>
      <c r="L85" s="443"/>
      <c r="M85" s="440"/>
      <c r="N85" s="440"/>
      <c r="O85" s="443">
        <v>1</v>
      </c>
      <c r="P85" s="443">
        <v>96.67</v>
      </c>
      <c r="Q85" s="465"/>
      <c r="R85" s="444">
        <v>96.67</v>
      </c>
    </row>
    <row r="86" spans="1:18" ht="14.4" customHeight="1" x14ac:dyDescent="0.3">
      <c r="A86" s="439"/>
      <c r="B86" s="440" t="s">
        <v>1256</v>
      </c>
      <c r="C86" s="440" t="s">
        <v>412</v>
      </c>
      <c r="D86" s="440" t="s">
        <v>1313</v>
      </c>
      <c r="E86" s="440" t="s">
        <v>1363</v>
      </c>
      <c r="F86" s="440" t="s">
        <v>1364</v>
      </c>
      <c r="G86" s="443"/>
      <c r="H86" s="443"/>
      <c r="I86" s="440"/>
      <c r="J86" s="440"/>
      <c r="K86" s="443">
        <v>3</v>
      </c>
      <c r="L86" s="443">
        <v>586.67000000000007</v>
      </c>
      <c r="M86" s="440">
        <v>1</v>
      </c>
      <c r="N86" s="440">
        <v>195.5566666666667</v>
      </c>
      <c r="O86" s="443">
        <v>1</v>
      </c>
      <c r="P86" s="443">
        <v>195.56</v>
      </c>
      <c r="Q86" s="465">
        <v>0.33333901511923225</v>
      </c>
      <c r="R86" s="444">
        <v>195.56</v>
      </c>
    </row>
    <row r="87" spans="1:18" ht="14.4" customHeight="1" x14ac:dyDescent="0.3">
      <c r="A87" s="439"/>
      <c r="B87" s="440" t="s">
        <v>1256</v>
      </c>
      <c r="C87" s="440" t="s">
        <v>412</v>
      </c>
      <c r="D87" s="440" t="s">
        <v>1313</v>
      </c>
      <c r="E87" s="440" t="s">
        <v>1365</v>
      </c>
      <c r="F87" s="440" t="s">
        <v>1366</v>
      </c>
      <c r="G87" s="443">
        <v>1</v>
      </c>
      <c r="H87" s="443">
        <v>116.67</v>
      </c>
      <c r="I87" s="440"/>
      <c r="J87" s="440">
        <v>116.67</v>
      </c>
      <c r="K87" s="443"/>
      <c r="L87" s="443"/>
      <c r="M87" s="440"/>
      <c r="N87" s="440"/>
      <c r="O87" s="443">
        <v>1</v>
      </c>
      <c r="P87" s="443">
        <v>116.67</v>
      </c>
      <c r="Q87" s="465"/>
      <c r="R87" s="444">
        <v>116.67</v>
      </c>
    </row>
    <row r="88" spans="1:18" ht="14.4" customHeight="1" x14ac:dyDescent="0.3">
      <c r="A88" s="439"/>
      <c r="B88" s="440" t="s">
        <v>1256</v>
      </c>
      <c r="C88" s="440" t="s">
        <v>412</v>
      </c>
      <c r="D88" s="440" t="s">
        <v>1313</v>
      </c>
      <c r="E88" s="440" t="s">
        <v>1367</v>
      </c>
      <c r="F88" s="440" t="s">
        <v>1368</v>
      </c>
      <c r="G88" s="443">
        <v>8</v>
      </c>
      <c r="H88" s="443">
        <v>391.11</v>
      </c>
      <c r="I88" s="440">
        <v>1.9999488647985273</v>
      </c>
      <c r="J88" s="440">
        <v>48.888750000000002</v>
      </c>
      <c r="K88" s="443">
        <v>4</v>
      </c>
      <c r="L88" s="443">
        <v>195.56</v>
      </c>
      <c r="M88" s="440">
        <v>1</v>
      </c>
      <c r="N88" s="440">
        <v>48.89</v>
      </c>
      <c r="O88" s="443">
        <v>13</v>
      </c>
      <c r="P88" s="443">
        <v>635.55999999999995</v>
      </c>
      <c r="Q88" s="465">
        <v>3.2499488647985268</v>
      </c>
      <c r="R88" s="444">
        <v>48.889230769230764</v>
      </c>
    </row>
    <row r="89" spans="1:18" ht="14.4" customHeight="1" x14ac:dyDescent="0.3">
      <c r="A89" s="439"/>
      <c r="B89" s="440" t="s">
        <v>1256</v>
      </c>
      <c r="C89" s="440" t="s">
        <v>412</v>
      </c>
      <c r="D89" s="440" t="s">
        <v>1313</v>
      </c>
      <c r="E89" s="440" t="s">
        <v>1369</v>
      </c>
      <c r="F89" s="440" t="s">
        <v>1370</v>
      </c>
      <c r="G89" s="443"/>
      <c r="H89" s="443"/>
      <c r="I89" s="440"/>
      <c r="J89" s="440"/>
      <c r="K89" s="443"/>
      <c r="L89" s="443"/>
      <c r="M89" s="440"/>
      <c r="N89" s="440"/>
      <c r="O89" s="443">
        <v>1</v>
      </c>
      <c r="P89" s="443">
        <v>344.44</v>
      </c>
      <c r="Q89" s="465"/>
      <c r="R89" s="444">
        <v>344.44</v>
      </c>
    </row>
    <row r="90" spans="1:18" ht="14.4" customHeight="1" x14ac:dyDescent="0.3">
      <c r="A90" s="439"/>
      <c r="B90" s="440" t="s">
        <v>1256</v>
      </c>
      <c r="C90" s="440" t="s">
        <v>412</v>
      </c>
      <c r="D90" s="440" t="s">
        <v>1313</v>
      </c>
      <c r="E90" s="440" t="s">
        <v>1371</v>
      </c>
      <c r="F90" s="440" t="s">
        <v>1372</v>
      </c>
      <c r="G90" s="443"/>
      <c r="H90" s="443"/>
      <c r="I90" s="440"/>
      <c r="J90" s="440"/>
      <c r="K90" s="443">
        <v>1</v>
      </c>
      <c r="L90" s="443">
        <v>292.22000000000003</v>
      </c>
      <c r="M90" s="440">
        <v>1</v>
      </c>
      <c r="N90" s="440">
        <v>292.22000000000003</v>
      </c>
      <c r="O90" s="443"/>
      <c r="P90" s="443"/>
      <c r="Q90" s="465"/>
      <c r="R90" s="444"/>
    </row>
    <row r="91" spans="1:18" ht="14.4" customHeight="1" x14ac:dyDescent="0.3">
      <c r="A91" s="439"/>
      <c r="B91" s="440" t="s">
        <v>1256</v>
      </c>
      <c r="C91" s="440" t="s">
        <v>412</v>
      </c>
      <c r="D91" s="440" t="s">
        <v>1313</v>
      </c>
      <c r="E91" s="440" t="s">
        <v>1373</v>
      </c>
      <c r="F91" s="440" t="s">
        <v>1374</v>
      </c>
      <c r="G91" s="443"/>
      <c r="H91" s="443"/>
      <c r="I91" s="440"/>
      <c r="J91" s="440"/>
      <c r="K91" s="443"/>
      <c r="L91" s="443"/>
      <c r="M91" s="440"/>
      <c r="N91" s="440"/>
      <c r="O91" s="443">
        <v>21</v>
      </c>
      <c r="P91" s="443">
        <v>4666.66</v>
      </c>
      <c r="Q91" s="465"/>
      <c r="R91" s="444">
        <v>222.22190476190477</v>
      </c>
    </row>
    <row r="92" spans="1:18" ht="14.4" customHeight="1" x14ac:dyDescent="0.3">
      <c r="A92" s="439"/>
      <c r="B92" s="440" t="s">
        <v>1256</v>
      </c>
      <c r="C92" s="440" t="s">
        <v>1248</v>
      </c>
      <c r="D92" s="440" t="s">
        <v>1257</v>
      </c>
      <c r="E92" s="440" t="s">
        <v>1259</v>
      </c>
      <c r="F92" s="440"/>
      <c r="G92" s="443"/>
      <c r="H92" s="443"/>
      <c r="I92" s="440"/>
      <c r="J92" s="440"/>
      <c r="K92" s="443">
        <v>2</v>
      </c>
      <c r="L92" s="443">
        <v>226</v>
      </c>
      <c r="M92" s="440">
        <v>1</v>
      </c>
      <c r="N92" s="440">
        <v>113</v>
      </c>
      <c r="O92" s="443">
        <v>4</v>
      </c>
      <c r="P92" s="443">
        <v>452</v>
      </c>
      <c r="Q92" s="465">
        <v>2</v>
      </c>
      <c r="R92" s="444">
        <v>113</v>
      </c>
    </row>
    <row r="93" spans="1:18" ht="14.4" customHeight="1" x14ac:dyDescent="0.3">
      <c r="A93" s="439"/>
      <c r="B93" s="440" t="s">
        <v>1256</v>
      </c>
      <c r="C93" s="440" t="s">
        <v>1248</v>
      </c>
      <c r="D93" s="440" t="s">
        <v>1257</v>
      </c>
      <c r="E93" s="440" t="s">
        <v>1281</v>
      </c>
      <c r="F93" s="440"/>
      <c r="G93" s="443">
        <v>1</v>
      </c>
      <c r="H93" s="443">
        <v>679</v>
      </c>
      <c r="I93" s="440"/>
      <c r="J93" s="440">
        <v>679</v>
      </c>
      <c r="K93" s="443"/>
      <c r="L93" s="443"/>
      <c r="M93" s="440"/>
      <c r="N93" s="440"/>
      <c r="O93" s="443"/>
      <c r="P93" s="443"/>
      <c r="Q93" s="465"/>
      <c r="R93" s="444"/>
    </row>
    <row r="94" spans="1:18" ht="14.4" customHeight="1" x14ac:dyDescent="0.3">
      <c r="A94" s="439"/>
      <c r="B94" s="440" t="s">
        <v>1256</v>
      </c>
      <c r="C94" s="440" t="s">
        <v>1248</v>
      </c>
      <c r="D94" s="440" t="s">
        <v>1313</v>
      </c>
      <c r="E94" s="440" t="s">
        <v>1314</v>
      </c>
      <c r="F94" s="440" t="s">
        <v>1315</v>
      </c>
      <c r="G94" s="443">
        <v>11</v>
      </c>
      <c r="H94" s="443">
        <v>4864.4500000000007</v>
      </c>
      <c r="I94" s="440">
        <v>0.5383678912739126</v>
      </c>
      <c r="J94" s="440">
        <v>442.22272727272735</v>
      </c>
      <c r="K94" s="443">
        <v>19</v>
      </c>
      <c r="L94" s="443">
        <v>9035.5499999999993</v>
      </c>
      <c r="M94" s="440">
        <v>1</v>
      </c>
      <c r="N94" s="440">
        <v>475.55526315789467</v>
      </c>
      <c r="O94" s="443">
        <v>13</v>
      </c>
      <c r="P94" s="443">
        <v>6615.5599999999995</v>
      </c>
      <c r="Q94" s="465">
        <v>0.73217015012921183</v>
      </c>
      <c r="R94" s="444">
        <v>508.88923076923072</v>
      </c>
    </row>
    <row r="95" spans="1:18" ht="14.4" customHeight="1" x14ac:dyDescent="0.3">
      <c r="A95" s="439"/>
      <c r="B95" s="440" t="s">
        <v>1256</v>
      </c>
      <c r="C95" s="440" t="s">
        <v>1248</v>
      </c>
      <c r="D95" s="440" t="s">
        <v>1313</v>
      </c>
      <c r="E95" s="440" t="s">
        <v>1316</v>
      </c>
      <c r="F95" s="440" t="s">
        <v>1317</v>
      </c>
      <c r="G95" s="443">
        <v>261</v>
      </c>
      <c r="H95" s="443">
        <v>118900</v>
      </c>
      <c r="I95" s="440">
        <v>1.3736841399905448</v>
      </c>
      <c r="J95" s="440">
        <v>455.55555555555554</v>
      </c>
      <c r="K95" s="443">
        <v>190</v>
      </c>
      <c r="L95" s="443">
        <v>86555.56</v>
      </c>
      <c r="M95" s="440">
        <v>1</v>
      </c>
      <c r="N95" s="440">
        <v>455.55557894736842</v>
      </c>
      <c r="O95" s="443">
        <v>144</v>
      </c>
      <c r="P95" s="443">
        <v>72000</v>
      </c>
      <c r="Q95" s="465">
        <v>0.83183564406492205</v>
      </c>
      <c r="R95" s="444">
        <v>500</v>
      </c>
    </row>
    <row r="96" spans="1:18" ht="14.4" customHeight="1" x14ac:dyDescent="0.3">
      <c r="A96" s="439"/>
      <c r="B96" s="440" t="s">
        <v>1256</v>
      </c>
      <c r="C96" s="440" t="s">
        <v>1248</v>
      </c>
      <c r="D96" s="440" t="s">
        <v>1313</v>
      </c>
      <c r="E96" s="440" t="s">
        <v>1375</v>
      </c>
      <c r="F96" s="440" t="s">
        <v>1376</v>
      </c>
      <c r="G96" s="443">
        <v>58</v>
      </c>
      <c r="H96" s="443">
        <v>6122.22</v>
      </c>
      <c r="I96" s="440">
        <v>1.6571442491960895</v>
      </c>
      <c r="J96" s="440">
        <v>105.55551724137932</v>
      </c>
      <c r="K96" s="443">
        <v>35</v>
      </c>
      <c r="L96" s="443">
        <v>3694.4399999999996</v>
      </c>
      <c r="M96" s="440">
        <v>1</v>
      </c>
      <c r="N96" s="440">
        <v>105.55542857142856</v>
      </c>
      <c r="O96" s="443">
        <v>31</v>
      </c>
      <c r="P96" s="443">
        <v>3272.2299999999996</v>
      </c>
      <c r="Q96" s="465">
        <v>0.88571745650220324</v>
      </c>
      <c r="R96" s="444">
        <v>105.5558064516129</v>
      </c>
    </row>
    <row r="97" spans="1:18" ht="14.4" customHeight="1" x14ac:dyDescent="0.3">
      <c r="A97" s="439"/>
      <c r="B97" s="440" t="s">
        <v>1256</v>
      </c>
      <c r="C97" s="440" t="s">
        <v>1248</v>
      </c>
      <c r="D97" s="440" t="s">
        <v>1313</v>
      </c>
      <c r="E97" s="440" t="s">
        <v>1318</v>
      </c>
      <c r="F97" s="440" t="s">
        <v>1319</v>
      </c>
      <c r="G97" s="443">
        <v>1183</v>
      </c>
      <c r="H97" s="443">
        <v>92011.12</v>
      </c>
      <c r="I97" s="440">
        <v>0.71179301580268017</v>
      </c>
      <c r="J97" s="440">
        <v>77.777785291631446</v>
      </c>
      <c r="K97" s="443">
        <v>1662</v>
      </c>
      <c r="L97" s="443">
        <v>129266.68</v>
      </c>
      <c r="M97" s="440">
        <v>1</v>
      </c>
      <c r="N97" s="440">
        <v>77.777785800240665</v>
      </c>
      <c r="O97" s="443">
        <v>1454</v>
      </c>
      <c r="P97" s="443">
        <v>113088.89</v>
      </c>
      <c r="Q97" s="465">
        <v>0.87484949717901017</v>
      </c>
      <c r="R97" s="444">
        <v>77.777778541953225</v>
      </c>
    </row>
    <row r="98" spans="1:18" ht="14.4" customHeight="1" x14ac:dyDescent="0.3">
      <c r="A98" s="439"/>
      <c r="B98" s="440" t="s">
        <v>1256</v>
      </c>
      <c r="C98" s="440" t="s">
        <v>1248</v>
      </c>
      <c r="D98" s="440" t="s">
        <v>1313</v>
      </c>
      <c r="E98" s="440" t="s">
        <v>1320</v>
      </c>
      <c r="F98" s="440" t="s">
        <v>1321</v>
      </c>
      <c r="G98" s="443">
        <v>3</v>
      </c>
      <c r="H98" s="443">
        <v>750</v>
      </c>
      <c r="I98" s="440">
        <v>3</v>
      </c>
      <c r="J98" s="440">
        <v>250</v>
      </c>
      <c r="K98" s="443">
        <v>1</v>
      </c>
      <c r="L98" s="443">
        <v>250</v>
      </c>
      <c r="M98" s="440">
        <v>1</v>
      </c>
      <c r="N98" s="440">
        <v>250</v>
      </c>
      <c r="O98" s="443"/>
      <c r="P98" s="443"/>
      <c r="Q98" s="465"/>
      <c r="R98" s="444"/>
    </row>
    <row r="99" spans="1:18" ht="14.4" customHeight="1" x14ac:dyDescent="0.3">
      <c r="A99" s="439"/>
      <c r="B99" s="440" t="s">
        <v>1256</v>
      </c>
      <c r="C99" s="440" t="s">
        <v>1248</v>
      </c>
      <c r="D99" s="440" t="s">
        <v>1313</v>
      </c>
      <c r="E99" s="440" t="s">
        <v>1324</v>
      </c>
      <c r="F99" s="440" t="s">
        <v>1325</v>
      </c>
      <c r="G99" s="443">
        <v>381</v>
      </c>
      <c r="H99" s="443">
        <v>42333.33</v>
      </c>
      <c r="I99" s="440">
        <v>0.71148465739237932</v>
      </c>
      <c r="J99" s="440">
        <v>111.11110236220473</v>
      </c>
      <c r="K99" s="443">
        <v>510</v>
      </c>
      <c r="L99" s="443">
        <v>59499.990000000005</v>
      </c>
      <c r="M99" s="440">
        <v>1</v>
      </c>
      <c r="N99" s="440">
        <v>116.66664705882354</v>
      </c>
      <c r="O99" s="443">
        <v>461</v>
      </c>
      <c r="P99" s="443">
        <v>53783.34</v>
      </c>
      <c r="Q99" s="465">
        <v>0.90392183259190451</v>
      </c>
      <c r="R99" s="444">
        <v>116.66668112798264</v>
      </c>
    </row>
    <row r="100" spans="1:18" ht="14.4" customHeight="1" x14ac:dyDescent="0.3">
      <c r="A100" s="439"/>
      <c r="B100" s="440" t="s">
        <v>1256</v>
      </c>
      <c r="C100" s="440" t="s">
        <v>1248</v>
      </c>
      <c r="D100" s="440" t="s">
        <v>1313</v>
      </c>
      <c r="E100" s="440" t="s">
        <v>1377</v>
      </c>
      <c r="F100" s="440" t="s">
        <v>1378</v>
      </c>
      <c r="G100" s="443">
        <v>5</v>
      </c>
      <c r="H100" s="443">
        <v>1750</v>
      </c>
      <c r="I100" s="440"/>
      <c r="J100" s="440">
        <v>350</v>
      </c>
      <c r="K100" s="443"/>
      <c r="L100" s="443"/>
      <c r="M100" s="440"/>
      <c r="N100" s="440"/>
      <c r="O100" s="443"/>
      <c r="P100" s="443"/>
      <c r="Q100" s="465"/>
      <c r="R100" s="444"/>
    </row>
    <row r="101" spans="1:18" ht="14.4" customHeight="1" x14ac:dyDescent="0.3">
      <c r="A101" s="439"/>
      <c r="B101" s="440" t="s">
        <v>1256</v>
      </c>
      <c r="C101" s="440" t="s">
        <v>1248</v>
      </c>
      <c r="D101" s="440" t="s">
        <v>1313</v>
      </c>
      <c r="E101" s="440" t="s">
        <v>1326</v>
      </c>
      <c r="F101" s="440" t="s">
        <v>1327</v>
      </c>
      <c r="G101" s="443">
        <v>622</v>
      </c>
      <c r="H101" s="443">
        <v>167248.88999999998</v>
      </c>
      <c r="I101" s="440">
        <v>0.97635078809106823</v>
      </c>
      <c r="J101" s="440">
        <v>268.88889067524116</v>
      </c>
      <c r="K101" s="443">
        <v>571</v>
      </c>
      <c r="L101" s="443">
        <v>171300</v>
      </c>
      <c r="M101" s="440">
        <v>1</v>
      </c>
      <c r="N101" s="440">
        <v>300</v>
      </c>
      <c r="O101" s="443">
        <v>436</v>
      </c>
      <c r="P101" s="443">
        <v>130800</v>
      </c>
      <c r="Q101" s="465">
        <v>0.76357267950963226</v>
      </c>
      <c r="R101" s="444">
        <v>300</v>
      </c>
    </row>
    <row r="102" spans="1:18" ht="14.4" customHeight="1" x14ac:dyDescent="0.3">
      <c r="A102" s="439"/>
      <c r="B102" s="440" t="s">
        <v>1256</v>
      </c>
      <c r="C102" s="440" t="s">
        <v>1248</v>
      </c>
      <c r="D102" s="440" t="s">
        <v>1313</v>
      </c>
      <c r="E102" s="440" t="s">
        <v>1328</v>
      </c>
      <c r="F102" s="440" t="s">
        <v>1329</v>
      </c>
      <c r="G102" s="443">
        <v>227</v>
      </c>
      <c r="H102" s="443">
        <v>66838.89</v>
      </c>
      <c r="I102" s="440">
        <v>1.3511904076017245</v>
      </c>
      <c r="J102" s="440">
        <v>294.44444933920704</v>
      </c>
      <c r="K102" s="443">
        <v>168</v>
      </c>
      <c r="L102" s="443">
        <v>49466.67</v>
      </c>
      <c r="M102" s="440">
        <v>1</v>
      </c>
      <c r="N102" s="440">
        <v>294.44446428571428</v>
      </c>
      <c r="O102" s="443">
        <v>79</v>
      </c>
      <c r="P102" s="443">
        <v>23261.100000000002</v>
      </c>
      <c r="Q102" s="465">
        <v>0.47023783893276022</v>
      </c>
      <c r="R102" s="444">
        <v>294.44430379746836</v>
      </c>
    </row>
    <row r="103" spans="1:18" ht="14.4" customHeight="1" x14ac:dyDescent="0.3">
      <c r="A103" s="439"/>
      <c r="B103" s="440" t="s">
        <v>1256</v>
      </c>
      <c r="C103" s="440" t="s">
        <v>1248</v>
      </c>
      <c r="D103" s="440" t="s">
        <v>1313</v>
      </c>
      <c r="E103" s="440" t="s">
        <v>1332</v>
      </c>
      <c r="F103" s="440" t="s">
        <v>1317</v>
      </c>
      <c r="G103" s="443">
        <v>410</v>
      </c>
      <c r="H103" s="443">
        <v>153066.66999999998</v>
      </c>
      <c r="I103" s="440">
        <v>1.0148514848202905</v>
      </c>
      <c r="J103" s="440">
        <v>373.33334146341457</v>
      </c>
      <c r="K103" s="443">
        <v>404</v>
      </c>
      <c r="L103" s="443">
        <v>150826.67000000001</v>
      </c>
      <c r="M103" s="440">
        <v>1</v>
      </c>
      <c r="N103" s="440">
        <v>373.33334158415846</v>
      </c>
      <c r="O103" s="443">
        <v>290</v>
      </c>
      <c r="P103" s="443">
        <v>121155.56</v>
      </c>
      <c r="Q103" s="465">
        <v>0.80327676796152825</v>
      </c>
      <c r="R103" s="444">
        <v>417.77779310344829</v>
      </c>
    </row>
    <row r="104" spans="1:18" ht="14.4" customHeight="1" x14ac:dyDescent="0.3">
      <c r="A104" s="439"/>
      <c r="B104" s="440" t="s">
        <v>1256</v>
      </c>
      <c r="C104" s="440" t="s">
        <v>1248</v>
      </c>
      <c r="D104" s="440" t="s">
        <v>1313</v>
      </c>
      <c r="E104" s="440" t="s">
        <v>1333</v>
      </c>
      <c r="F104" s="440" t="s">
        <v>1334</v>
      </c>
      <c r="G104" s="443">
        <v>15</v>
      </c>
      <c r="H104" s="443">
        <v>2800</v>
      </c>
      <c r="I104" s="440">
        <v>0.49122807017543857</v>
      </c>
      <c r="J104" s="440">
        <v>186.66666666666666</v>
      </c>
      <c r="K104" s="443">
        <v>27</v>
      </c>
      <c r="L104" s="443">
        <v>5700</v>
      </c>
      <c r="M104" s="440">
        <v>1</v>
      </c>
      <c r="N104" s="440">
        <v>211.11111111111111</v>
      </c>
      <c r="O104" s="443">
        <v>33</v>
      </c>
      <c r="P104" s="443">
        <v>6966.66</v>
      </c>
      <c r="Q104" s="465">
        <v>1.2222210526315789</v>
      </c>
      <c r="R104" s="444">
        <v>211.11090909090908</v>
      </c>
    </row>
    <row r="105" spans="1:18" ht="14.4" customHeight="1" x14ac:dyDescent="0.3">
      <c r="A105" s="439"/>
      <c r="B105" s="440" t="s">
        <v>1256</v>
      </c>
      <c r="C105" s="440" t="s">
        <v>1248</v>
      </c>
      <c r="D105" s="440" t="s">
        <v>1313</v>
      </c>
      <c r="E105" s="440" t="s">
        <v>1335</v>
      </c>
      <c r="F105" s="440" t="s">
        <v>1336</v>
      </c>
      <c r="G105" s="443">
        <v>15</v>
      </c>
      <c r="H105" s="443">
        <v>8750</v>
      </c>
      <c r="I105" s="440">
        <v>1</v>
      </c>
      <c r="J105" s="440">
        <v>583.33333333333337</v>
      </c>
      <c r="K105" s="443">
        <v>15</v>
      </c>
      <c r="L105" s="443">
        <v>8750</v>
      </c>
      <c r="M105" s="440">
        <v>1</v>
      </c>
      <c r="N105" s="440">
        <v>583.33333333333337</v>
      </c>
      <c r="O105" s="443">
        <v>17</v>
      </c>
      <c r="P105" s="443">
        <v>9916.65</v>
      </c>
      <c r="Q105" s="465">
        <v>1.1333314285714284</v>
      </c>
      <c r="R105" s="444">
        <v>583.3323529411764</v>
      </c>
    </row>
    <row r="106" spans="1:18" ht="14.4" customHeight="1" x14ac:dyDescent="0.3">
      <c r="A106" s="439"/>
      <c r="B106" s="440" t="s">
        <v>1256</v>
      </c>
      <c r="C106" s="440" t="s">
        <v>1248</v>
      </c>
      <c r="D106" s="440" t="s">
        <v>1313</v>
      </c>
      <c r="E106" s="440" t="s">
        <v>1337</v>
      </c>
      <c r="F106" s="440" t="s">
        <v>1338</v>
      </c>
      <c r="G106" s="443">
        <v>78</v>
      </c>
      <c r="H106" s="443">
        <v>36400</v>
      </c>
      <c r="I106" s="440">
        <v>0.67826082743721572</v>
      </c>
      <c r="J106" s="440">
        <v>466.66666666666669</v>
      </c>
      <c r="K106" s="443">
        <v>115</v>
      </c>
      <c r="L106" s="443">
        <v>53666.67</v>
      </c>
      <c r="M106" s="440">
        <v>1</v>
      </c>
      <c r="N106" s="440">
        <v>466.66669565217387</v>
      </c>
      <c r="O106" s="443">
        <v>62</v>
      </c>
      <c r="P106" s="443">
        <v>28933.34</v>
      </c>
      <c r="Q106" s="465">
        <v>0.5391305255198432</v>
      </c>
      <c r="R106" s="444">
        <v>466.66677419354841</v>
      </c>
    </row>
    <row r="107" spans="1:18" ht="14.4" customHeight="1" x14ac:dyDescent="0.3">
      <c r="A107" s="439"/>
      <c r="B107" s="440" t="s">
        <v>1256</v>
      </c>
      <c r="C107" s="440" t="s">
        <v>1248</v>
      </c>
      <c r="D107" s="440" t="s">
        <v>1313</v>
      </c>
      <c r="E107" s="440" t="s">
        <v>1339</v>
      </c>
      <c r="F107" s="440" t="s">
        <v>1340</v>
      </c>
      <c r="G107" s="443">
        <v>23</v>
      </c>
      <c r="H107" s="443">
        <v>1150</v>
      </c>
      <c r="I107" s="440">
        <v>0.92</v>
      </c>
      <c r="J107" s="440">
        <v>50</v>
      </c>
      <c r="K107" s="443">
        <v>25</v>
      </c>
      <c r="L107" s="443">
        <v>1250</v>
      </c>
      <c r="M107" s="440">
        <v>1</v>
      </c>
      <c r="N107" s="440">
        <v>50</v>
      </c>
      <c r="O107" s="443">
        <v>19</v>
      </c>
      <c r="P107" s="443">
        <v>950</v>
      </c>
      <c r="Q107" s="465">
        <v>0.76</v>
      </c>
      <c r="R107" s="444">
        <v>50</v>
      </c>
    </row>
    <row r="108" spans="1:18" ht="14.4" customHeight="1" x14ac:dyDescent="0.3">
      <c r="A108" s="439"/>
      <c r="B108" s="440" t="s">
        <v>1256</v>
      </c>
      <c r="C108" s="440" t="s">
        <v>1248</v>
      </c>
      <c r="D108" s="440" t="s">
        <v>1313</v>
      </c>
      <c r="E108" s="440" t="s">
        <v>1341</v>
      </c>
      <c r="F108" s="440" t="s">
        <v>1342</v>
      </c>
      <c r="G108" s="443">
        <v>2</v>
      </c>
      <c r="H108" s="443">
        <v>202.22</v>
      </c>
      <c r="I108" s="440">
        <v>0.5</v>
      </c>
      <c r="J108" s="440">
        <v>101.11</v>
      </c>
      <c r="K108" s="443">
        <v>4</v>
      </c>
      <c r="L108" s="443">
        <v>404.44</v>
      </c>
      <c r="M108" s="440">
        <v>1</v>
      </c>
      <c r="N108" s="440">
        <v>101.11</v>
      </c>
      <c r="O108" s="443">
        <v>6</v>
      </c>
      <c r="P108" s="443">
        <v>606.66</v>
      </c>
      <c r="Q108" s="465">
        <v>1.5</v>
      </c>
      <c r="R108" s="444">
        <v>101.11</v>
      </c>
    </row>
    <row r="109" spans="1:18" ht="14.4" customHeight="1" x14ac:dyDescent="0.3">
      <c r="A109" s="439"/>
      <c r="B109" s="440" t="s">
        <v>1256</v>
      </c>
      <c r="C109" s="440" t="s">
        <v>1248</v>
      </c>
      <c r="D109" s="440" t="s">
        <v>1313</v>
      </c>
      <c r="E109" s="440" t="s">
        <v>1343</v>
      </c>
      <c r="F109" s="440" t="s">
        <v>1344</v>
      </c>
      <c r="G109" s="443"/>
      <c r="H109" s="443"/>
      <c r="I109" s="440"/>
      <c r="J109" s="440"/>
      <c r="K109" s="443">
        <v>4</v>
      </c>
      <c r="L109" s="443">
        <v>306.67</v>
      </c>
      <c r="M109" s="440">
        <v>1</v>
      </c>
      <c r="N109" s="440">
        <v>76.667500000000004</v>
      </c>
      <c r="O109" s="443"/>
      <c r="P109" s="443"/>
      <c r="Q109" s="465"/>
      <c r="R109" s="444"/>
    </row>
    <row r="110" spans="1:18" ht="14.4" customHeight="1" x14ac:dyDescent="0.3">
      <c r="A110" s="439"/>
      <c r="B110" s="440" t="s">
        <v>1256</v>
      </c>
      <c r="C110" s="440" t="s">
        <v>1248</v>
      </c>
      <c r="D110" s="440" t="s">
        <v>1313</v>
      </c>
      <c r="E110" s="440" t="s">
        <v>1345</v>
      </c>
      <c r="F110" s="440" t="s">
        <v>1346</v>
      </c>
      <c r="G110" s="443">
        <v>1</v>
      </c>
      <c r="H110" s="443">
        <v>0</v>
      </c>
      <c r="I110" s="440"/>
      <c r="J110" s="440">
        <v>0</v>
      </c>
      <c r="K110" s="443">
        <v>1</v>
      </c>
      <c r="L110" s="443">
        <v>0</v>
      </c>
      <c r="M110" s="440"/>
      <c r="N110" s="440">
        <v>0</v>
      </c>
      <c r="O110" s="443"/>
      <c r="P110" s="443"/>
      <c r="Q110" s="465"/>
      <c r="R110" s="444"/>
    </row>
    <row r="111" spans="1:18" ht="14.4" customHeight="1" x14ac:dyDescent="0.3">
      <c r="A111" s="439"/>
      <c r="B111" s="440" t="s">
        <v>1256</v>
      </c>
      <c r="C111" s="440" t="s">
        <v>1248</v>
      </c>
      <c r="D111" s="440" t="s">
        <v>1313</v>
      </c>
      <c r="E111" s="440" t="s">
        <v>1347</v>
      </c>
      <c r="F111" s="440" t="s">
        <v>1348</v>
      </c>
      <c r="G111" s="443">
        <v>208</v>
      </c>
      <c r="H111" s="443">
        <v>63555.569999999992</v>
      </c>
      <c r="I111" s="440">
        <v>0.85596715744550045</v>
      </c>
      <c r="J111" s="440">
        <v>305.55562499999996</v>
      </c>
      <c r="K111" s="443">
        <v>243</v>
      </c>
      <c r="L111" s="443">
        <v>74250.010000000009</v>
      </c>
      <c r="M111" s="440">
        <v>1</v>
      </c>
      <c r="N111" s="440">
        <v>305.55559670781895</v>
      </c>
      <c r="O111" s="443">
        <v>191</v>
      </c>
      <c r="P111" s="443">
        <v>58361.119999999995</v>
      </c>
      <c r="Q111" s="465">
        <v>0.78600824430865379</v>
      </c>
      <c r="R111" s="444">
        <v>305.55560209424084</v>
      </c>
    </row>
    <row r="112" spans="1:18" ht="14.4" customHeight="1" x14ac:dyDescent="0.3">
      <c r="A112" s="439"/>
      <c r="B112" s="440" t="s">
        <v>1256</v>
      </c>
      <c r="C112" s="440" t="s">
        <v>1248</v>
      </c>
      <c r="D112" s="440" t="s">
        <v>1313</v>
      </c>
      <c r="E112" s="440" t="s">
        <v>1349</v>
      </c>
      <c r="F112" s="440" t="s">
        <v>1350</v>
      </c>
      <c r="G112" s="443">
        <v>165</v>
      </c>
      <c r="H112" s="443">
        <v>0</v>
      </c>
      <c r="I112" s="440">
        <v>0</v>
      </c>
      <c r="J112" s="440">
        <v>0</v>
      </c>
      <c r="K112" s="443">
        <v>176</v>
      </c>
      <c r="L112" s="443">
        <v>5866.67</v>
      </c>
      <c r="M112" s="440">
        <v>1</v>
      </c>
      <c r="N112" s="440">
        <v>33.333352272727275</v>
      </c>
      <c r="O112" s="443">
        <v>177</v>
      </c>
      <c r="P112" s="443">
        <v>5900</v>
      </c>
      <c r="Q112" s="465">
        <v>1.0056812467720189</v>
      </c>
      <c r="R112" s="444">
        <v>33.333333333333336</v>
      </c>
    </row>
    <row r="113" spans="1:18" ht="14.4" customHeight="1" x14ac:dyDescent="0.3">
      <c r="A113" s="439"/>
      <c r="B113" s="440" t="s">
        <v>1256</v>
      </c>
      <c r="C113" s="440" t="s">
        <v>1248</v>
      </c>
      <c r="D113" s="440" t="s">
        <v>1313</v>
      </c>
      <c r="E113" s="440" t="s">
        <v>1351</v>
      </c>
      <c r="F113" s="440" t="s">
        <v>1352</v>
      </c>
      <c r="G113" s="443">
        <v>261</v>
      </c>
      <c r="H113" s="443">
        <v>118900</v>
      </c>
      <c r="I113" s="440">
        <v>1.1201716151904315</v>
      </c>
      <c r="J113" s="440">
        <v>455.55555555555554</v>
      </c>
      <c r="K113" s="443">
        <v>233</v>
      </c>
      <c r="L113" s="443">
        <v>106144.45</v>
      </c>
      <c r="M113" s="440">
        <v>1</v>
      </c>
      <c r="N113" s="440">
        <v>455.55557939914161</v>
      </c>
      <c r="O113" s="443">
        <v>215</v>
      </c>
      <c r="P113" s="443">
        <v>97944.44</v>
      </c>
      <c r="Q113" s="465">
        <v>0.92274669094804307</v>
      </c>
      <c r="R113" s="444">
        <v>455.55553488372095</v>
      </c>
    </row>
    <row r="114" spans="1:18" ht="14.4" customHeight="1" x14ac:dyDescent="0.3">
      <c r="A114" s="439"/>
      <c r="B114" s="440" t="s">
        <v>1256</v>
      </c>
      <c r="C114" s="440" t="s">
        <v>1248</v>
      </c>
      <c r="D114" s="440" t="s">
        <v>1313</v>
      </c>
      <c r="E114" s="440" t="s">
        <v>1379</v>
      </c>
      <c r="F114" s="440" t="s">
        <v>1380</v>
      </c>
      <c r="G114" s="443">
        <v>1</v>
      </c>
      <c r="H114" s="443">
        <v>58.89</v>
      </c>
      <c r="I114" s="440"/>
      <c r="J114" s="440">
        <v>58.89</v>
      </c>
      <c r="K114" s="443"/>
      <c r="L114" s="443"/>
      <c r="M114" s="440"/>
      <c r="N114" s="440"/>
      <c r="O114" s="443"/>
      <c r="P114" s="443"/>
      <c r="Q114" s="465"/>
      <c r="R114" s="444"/>
    </row>
    <row r="115" spans="1:18" ht="14.4" customHeight="1" x14ac:dyDescent="0.3">
      <c r="A115" s="439"/>
      <c r="B115" s="440" t="s">
        <v>1256</v>
      </c>
      <c r="C115" s="440" t="s">
        <v>1248</v>
      </c>
      <c r="D115" s="440" t="s">
        <v>1313</v>
      </c>
      <c r="E115" s="440" t="s">
        <v>1353</v>
      </c>
      <c r="F115" s="440" t="s">
        <v>1354</v>
      </c>
      <c r="G115" s="443">
        <v>212</v>
      </c>
      <c r="H115" s="443">
        <v>16488.88</v>
      </c>
      <c r="I115" s="440">
        <v>0.87966731485853145</v>
      </c>
      <c r="J115" s="440">
        <v>77.777735849056612</v>
      </c>
      <c r="K115" s="443">
        <v>241</v>
      </c>
      <c r="L115" s="443">
        <v>18744.45</v>
      </c>
      <c r="M115" s="440">
        <v>1</v>
      </c>
      <c r="N115" s="440">
        <v>77.777800829875517</v>
      </c>
      <c r="O115" s="443">
        <v>198</v>
      </c>
      <c r="P115" s="443">
        <v>15400</v>
      </c>
      <c r="Q115" s="465">
        <v>0.82157651998324832</v>
      </c>
      <c r="R115" s="444">
        <v>77.777777777777771</v>
      </c>
    </row>
    <row r="116" spans="1:18" ht="14.4" customHeight="1" x14ac:dyDescent="0.3">
      <c r="A116" s="439"/>
      <c r="B116" s="440" t="s">
        <v>1256</v>
      </c>
      <c r="C116" s="440" t="s">
        <v>1248</v>
      </c>
      <c r="D116" s="440" t="s">
        <v>1313</v>
      </c>
      <c r="E116" s="440" t="s">
        <v>1355</v>
      </c>
      <c r="F116" s="440" t="s">
        <v>1356</v>
      </c>
      <c r="G116" s="443"/>
      <c r="H116" s="443"/>
      <c r="I116" s="440"/>
      <c r="J116" s="440"/>
      <c r="K116" s="443">
        <v>7</v>
      </c>
      <c r="L116" s="443">
        <v>1890</v>
      </c>
      <c r="M116" s="440">
        <v>1</v>
      </c>
      <c r="N116" s="440">
        <v>270</v>
      </c>
      <c r="O116" s="443"/>
      <c r="P116" s="443"/>
      <c r="Q116" s="465"/>
      <c r="R116" s="444"/>
    </row>
    <row r="117" spans="1:18" ht="14.4" customHeight="1" x14ac:dyDescent="0.3">
      <c r="A117" s="439"/>
      <c r="B117" s="440" t="s">
        <v>1256</v>
      </c>
      <c r="C117" s="440" t="s">
        <v>1248</v>
      </c>
      <c r="D117" s="440" t="s">
        <v>1313</v>
      </c>
      <c r="E117" s="440" t="s">
        <v>1357</v>
      </c>
      <c r="F117" s="440" t="s">
        <v>1358</v>
      </c>
      <c r="G117" s="443">
        <v>284</v>
      </c>
      <c r="H117" s="443">
        <v>25244.440000000002</v>
      </c>
      <c r="I117" s="440">
        <v>0.75506807129292841</v>
      </c>
      <c r="J117" s="440">
        <v>88.888873239436634</v>
      </c>
      <c r="K117" s="443">
        <v>354</v>
      </c>
      <c r="L117" s="443">
        <v>33433.33</v>
      </c>
      <c r="M117" s="440">
        <v>1</v>
      </c>
      <c r="N117" s="440">
        <v>94.444435028248591</v>
      </c>
      <c r="O117" s="443">
        <v>267</v>
      </c>
      <c r="P117" s="443">
        <v>25216.659999999996</v>
      </c>
      <c r="Q117" s="465">
        <v>0.75423716393192053</v>
      </c>
      <c r="R117" s="444">
        <v>94.444419475655423</v>
      </c>
    </row>
    <row r="118" spans="1:18" ht="14.4" customHeight="1" x14ac:dyDescent="0.3">
      <c r="A118" s="439"/>
      <c r="B118" s="440" t="s">
        <v>1256</v>
      </c>
      <c r="C118" s="440" t="s">
        <v>1248</v>
      </c>
      <c r="D118" s="440" t="s">
        <v>1313</v>
      </c>
      <c r="E118" s="440" t="s">
        <v>1359</v>
      </c>
      <c r="F118" s="440" t="s">
        <v>1360</v>
      </c>
      <c r="G118" s="443"/>
      <c r="H118" s="443"/>
      <c r="I118" s="440"/>
      <c r="J118" s="440"/>
      <c r="K118" s="443">
        <v>1</v>
      </c>
      <c r="L118" s="443">
        <v>43.33</v>
      </c>
      <c r="M118" s="440">
        <v>1</v>
      </c>
      <c r="N118" s="440">
        <v>43.33</v>
      </c>
      <c r="O118" s="443"/>
      <c r="P118" s="443"/>
      <c r="Q118" s="465"/>
      <c r="R118" s="444"/>
    </row>
    <row r="119" spans="1:18" ht="14.4" customHeight="1" x14ac:dyDescent="0.3">
      <c r="A119" s="439"/>
      <c r="B119" s="440" t="s">
        <v>1256</v>
      </c>
      <c r="C119" s="440" t="s">
        <v>1248</v>
      </c>
      <c r="D119" s="440" t="s">
        <v>1313</v>
      </c>
      <c r="E119" s="440" t="s">
        <v>1361</v>
      </c>
      <c r="F119" s="440" t="s">
        <v>1362</v>
      </c>
      <c r="G119" s="443">
        <v>34</v>
      </c>
      <c r="H119" s="443">
        <v>3286.67</v>
      </c>
      <c r="I119" s="440"/>
      <c r="J119" s="440">
        <v>96.666764705882358</v>
      </c>
      <c r="K119" s="443"/>
      <c r="L119" s="443"/>
      <c r="M119" s="440"/>
      <c r="N119" s="440"/>
      <c r="O119" s="443"/>
      <c r="P119" s="443"/>
      <c r="Q119" s="465"/>
      <c r="R119" s="444"/>
    </row>
    <row r="120" spans="1:18" ht="14.4" customHeight="1" x14ac:dyDescent="0.3">
      <c r="A120" s="439"/>
      <c r="B120" s="440" t="s">
        <v>1256</v>
      </c>
      <c r="C120" s="440" t="s">
        <v>1248</v>
      </c>
      <c r="D120" s="440" t="s">
        <v>1313</v>
      </c>
      <c r="E120" s="440" t="s">
        <v>1381</v>
      </c>
      <c r="F120" s="440" t="s">
        <v>1382</v>
      </c>
      <c r="G120" s="443"/>
      <c r="H120" s="443"/>
      <c r="I120" s="440"/>
      <c r="J120" s="440"/>
      <c r="K120" s="443"/>
      <c r="L120" s="443"/>
      <c r="M120" s="440"/>
      <c r="N120" s="440"/>
      <c r="O120" s="443">
        <v>1</v>
      </c>
      <c r="P120" s="443">
        <v>201.11</v>
      </c>
      <c r="Q120" s="465"/>
      <c r="R120" s="444">
        <v>201.11</v>
      </c>
    </row>
    <row r="121" spans="1:18" ht="14.4" customHeight="1" x14ac:dyDescent="0.3">
      <c r="A121" s="439"/>
      <c r="B121" s="440" t="s">
        <v>1256</v>
      </c>
      <c r="C121" s="440" t="s">
        <v>1248</v>
      </c>
      <c r="D121" s="440" t="s">
        <v>1313</v>
      </c>
      <c r="E121" s="440" t="s">
        <v>1363</v>
      </c>
      <c r="F121" s="440" t="s">
        <v>1364</v>
      </c>
      <c r="G121" s="443">
        <v>55</v>
      </c>
      <c r="H121" s="443">
        <v>7700</v>
      </c>
      <c r="I121" s="440"/>
      <c r="J121" s="440">
        <v>140</v>
      </c>
      <c r="K121" s="443"/>
      <c r="L121" s="443"/>
      <c r="M121" s="440"/>
      <c r="N121" s="440"/>
      <c r="O121" s="443"/>
      <c r="P121" s="443"/>
      <c r="Q121" s="465"/>
      <c r="R121" s="444"/>
    </row>
    <row r="122" spans="1:18" ht="14.4" customHeight="1" x14ac:dyDescent="0.3">
      <c r="A122" s="439"/>
      <c r="B122" s="440" t="s">
        <v>1256</v>
      </c>
      <c r="C122" s="440" t="s">
        <v>1248</v>
      </c>
      <c r="D122" s="440" t="s">
        <v>1313</v>
      </c>
      <c r="E122" s="440" t="s">
        <v>1383</v>
      </c>
      <c r="F122" s="440" t="s">
        <v>1384</v>
      </c>
      <c r="G122" s="443">
        <v>38</v>
      </c>
      <c r="H122" s="443">
        <v>2871.1099999999997</v>
      </c>
      <c r="I122" s="440"/>
      <c r="J122" s="440">
        <v>75.555526315789464</v>
      </c>
      <c r="K122" s="443"/>
      <c r="L122" s="443"/>
      <c r="M122" s="440"/>
      <c r="N122" s="440"/>
      <c r="O122" s="443"/>
      <c r="P122" s="443"/>
      <c r="Q122" s="465"/>
      <c r="R122" s="444"/>
    </row>
    <row r="123" spans="1:18" ht="14.4" customHeight="1" x14ac:dyDescent="0.3">
      <c r="A123" s="439"/>
      <c r="B123" s="440" t="s">
        <v>1256</v>
      </c>
      <c r="C123" s="440" t="s">
        <v>1248</v>
      </c>
      <c r="D123" s="440" t="s">
        <v>1313</v>
      </c>
      <c r="E123" s="440" t="s">
        <v>1365</v>
      </c>
      <c r="F123" s="440" t="s">
        <v>1366</v>
      </c>
      <c r="G123" s="443">
        <v>3</v>
      </c>
      <c r="H123" s="443">
        <v>350.01</v>
      </c>
      <c r="I123" s="440">
        <v>0.60002057154612309</v>
      </c>
      <c r="J123" s="440">
        <v>116.67</v>
      </c>
      <c r="K123" s="443">
        <v>5</v>
      </c>
      <c r="L123" s="443">
        <v>583.33000000000004</v>
      </c>
      <c r="M123" s="440">
        <v>1</v>
      </c>
      <c r="N123" s="440">
        <v>116.66600000000001</v>
      </c>
      <c r="O123" s="443">
        <v>5</v>
      </c>
      <c r="P123" s="443">
        <v>583.34</v>
      </c>
      <c r="Q123" s="465">
        <v>1.0000171429551026</v>
      </c>
      <c r="R123" s="444">
        <v>116.66800000000001</v>
      </c>
    </row>
    <row r="124" spans="1:18" ht="14.4" customHeight="1" x14ac:dyDescent="0.3">
      <c r="A124" s="439"/>
      <c r="B124" s="440" t="s">
        <v>1256</v>
      </c>
      <c r="C124" s="440" t="s">
        <v>1248</v>
      </c>
      <c r="D124" s="440" t="s">
        <v>1313</v>
      </c>
      <c r="E124" s="440" t="s">
        <v>1367</v>
      </c>
      <c r="F124" s="440" t="s">
        <v>1368</v>
      </c>
      <c r="G124" s="443"/>
      <c r="H124" s="443"/>
      <c r="I124" s="440"/>
      <c r="J124" s="440"/>
      <c r="K124" s="443">
        <v>9</v>
      </c>
      <c r="L124" s="443">
        <v>440</v>
      </c>
      <c r="M124" s="440">
        <v>1</v>
      </c>
      <c r="N124" s="440">
        <v>48.888888888888886</v>
      </c>
      <c r="O124" s="443">
        <v>9</v>
      </c>
      <c r="P124" s="443">
        <v>440</v>
      </c>
      <c r="Q124" s="465">
        <v>1</v>
      </c>
      <c r="R124" s="444">
        <v>48.888888888888886</v>
      </c>
    </row>
    <row r="125" spans="1:18" ht="14.4" customHeight="1" x14ac:dyDescent="0.3">
      <c r="A125" s="439"/>
      <c r="B125" s="440" t="s">
        <v>1256</v>
      </c>
      <c r="C125" s="440" t="s">
        <v>1248</v>
      </c>
      <c r="D125" s="440" t="s">
        <v>1313</v>
      </c>
      <c r="E125" s="440" t="s">
        <v>1371</v>
      </c>
      <c r="F125" s="440" t="s">
        <v>1372</v>
      </c>
      <c r="G125" s="443"/>
      <c r="H125" s="443"/>
      <c r="I125" s="440"/>
      <c r="J125" s="440"/>
      <c r="K125" s="443">
        <v>2</v>
      </c>
      <c r="L125" s="443">
        <v>584.44000000000005</v>
      </c>
      <c r="M125" s="440">
        <v>1</v>
      </c>
      <c r="N125" s="440">
        <v>292.22000000000003</v>
      </c>
      <c r="O125" s="443">
        <v>2</v>
      </c>
      <c r="P125" s="443">
        <v>584.44000000000005</v>
      </c>
      <c r="Q125" s="465">
        <v>1</v>
      </c>
      <c r="R125" s="444">
        <v>292.22000000000003</v>
      </c>
    </row>
    <row r="126" spans="1:18" ht="14.4" customHeight="1" x14ac:dyDescent="0.3">
      <c r="A126" s="439"/>
      <c r="B126" s="440" t="s">
        <v>1256</v>
      </c>
      <c r="C126" s="440" t="s">
        <v>1248</v>
      </c>
      <c r="D126" s="440" t="s">
        <v>1313</v>
      </c>
      <c r="E126" s="440" t="s">
        <v>1385</v>
      </c>
      <c r="F126" s="440" t="s">
        <v>1386</v>
      </c>
      <c r="G126" s="443">
        <v>1</v>
      </c>
      <c r="H126" s="443">
        <v>358.89</v>
      </c>
      <c r="I126" s="440"/>
      <c r="J126" s="440">
        <v>358.89</v>
      </c>
      <c r="K126" s="443"/>
      <c r="L126" s="443"/>
      <c r="M126" s="440"/>
      <c r="N126" s="440"/>
      <c r="O126" s="443"/>
      <c r="P126" s="443"/>
      <c r="Q126" s="465"/>
      <c r="R126" s="444"/>
    </row>
    <row r="127" spans="1:18" ht="14.4" customHeight="1" x14ac:dyDescent="0.3">
      <c r="A127" s="439"/>
      <c r="B127" s="440" t="s">
        <v>1256</v>
      </c>
      <c r="C127" s="440" t="s">
        <v>1249</v>
      </c>
      <c r="D127" s="440" t="s">
        <v>1257</v>
      </c>
      <c r="E127" s="440" t="s">
        <v>1387</v>
      </c>
      <c r="F127" s="440"/>
      <c r="G127" s="443">
        <v>1</v>
      </c>
      <c r="H127" s="443">
        <v>1657</v>
      </c>
      <c r="I127" s="440"/>
      <c r="J127" s="440">
        <v>1657</v>
      </c>
      <c r="K127" s="443"/>
      <c r="L127" s="443"/>
      <c r="M127" s="440"/>
      <c r="N127" s="440"/>
      <c r="O127" s="443">
        <v>1</v>
      </c>
      <c r="P127" s="443">
        <v>1657</v>
      </c>
      <c r="Q127" s="465"/>
      <c r="R127" s="444">
        <v>1657</v>
      </c>
    </row>
    <row r="128" spans="1:18" ht="14.4" customHeight="1" x14ac:dyDescent="0.3">
      <c r="A128" s="439"/>
      <c r="B128" s="440" t="s">
        <v>1256</v>
      </c>
      <c r="C128" s="440" t="s">
        <v>1249</v>
      </c>
      <c r="D128" s="440" t="s">
        <v>1257</v>
      </c>
      <c r="E128" s="440" t="s">
        <v>1388</v>
      </c>
      <c r="F128" s="440"/>
      <c r="G128" s="443">
        <v>1</v>
      </c>
      <c r="H128" s="443">
        <v>185</v>
      </c>
      <c r="I128" s="440"/>
      <c r="J128" s="440">
        <v>185</v>
      </c>
      <c r="K128" s="443"/>
      <c r="L128" s="443"/>
      <c r="M128" s="440"/>
      <c r="N128" s="440"/>
      <c r="O128" s="443"/>
      <c r="P128" s="443"/>
      <c r="Q128" s="465"/>
      <c r="R128" s="444"/>
    </row>
    <row r="129" spans="1:18" ht="14.4" customHeight="1" x14ac:dyDescent="0.3">
      <c r="A129" s="439"/>
      <c r="B129" s="440" t="s">
        <v>1256</v>
      </c>
      <c r="C129" s="440" t="s">
        <v>1249</v>
      </c>
      <c r="D129" s="440" t="s">
        <v>1257</v>
      </c>
      <c r="E129" s="440" t="s">
        <v>1389</v>
      </c>
      <c r="F129" s="440"/>
      <c r="G129" s="443"/>
      <c r="H129" s="443"/>
      <c r="I129" s="440"/>
      <c r="J129" s="440"/>
      <c r="K129" s="443"/>
      <c r="L129" s="443"/>
      <c r="M129" s="440"/>
      <c r="N129" s="440"/>
      <c r="O129" s="443">
        <v>1</v>
      </c>
      <c r="P129" s="443">
        <v>1281</v>
      </c>
      <c r="Q129" s="465"/>
      <c r="R129" s="444">
        <v>1281</v>
      </c>
    </row>
    <row r="130" spans="1:18" ht="14.4" customHeight="1" x14ac:dyDescent="0.3">
      <c r="A130" s="439"/>
      <c r="B130" s="440" t="s">
        <v>1256</v>
      </c>
      <c r="C130" s="440" t="s">
        <v>1249</v>
      </c>
      <c r="D130" s="440" t="s">
        <v>1257</v>
      </c>
      <c r="E130" s="440" t="s">
        <v>1261</v>
      </c>
      <c r="F130" s="440"/>
      <c r="G130" s="443"/>
      <c r="H130" s="443"/>
      <c r="I130" s="440"/>
      <c r="J130" s="440"/>
      <c r="K130" s="443"/>
      <c r="L130" s="443"/>
      <c r="M130" s="440"/>
      <c r="N130" s="440"/>
      <c r="O130" s="443">
        <v>1</v>
      </c>
      <c r="P130" s="443">
        <v>219</v>
      </c>
      <c r="Q130" s="465"/>
      <c r="R130" s="444">
        <v>219</v>
      </c>
    </row>
    <row r="131" spans="1:18" ht="14.4" customHeight="1" x14ac:dyDescent="0.3">
      <c r="A131" s="439"/>
      <c r="B131" s="440" t="s">
        <v>1256</v>
      </c>
      <c r="C131" s="440" t="s">
        <v>1249</v>
      </c>
      <c r="D131" s="440" t="s">
        <v>1257</v>
      </c>
      <c r="E131" s="440" t="s">
        <v>1285</v>
      </c>
      <c r="F131" s="440"/>
      <c r="G131" s="443"/>
      <c r="H131" s="443"/>
      <c r="I131" s="440"/>
      <c r="J131" s="440"/>
      <c r="K131" s="443"/>
      <c r="L131" s="443"/>
      <c r="M131" s="440"/>
      <c r="N131" s="440"/>
      <c r="O131" s="443">
        <v>1</v>
      </c>
      <c r="P131" s="443">
        <v>2000</v>
      </c>
      <c r="Q131" s="465"/>
      <c r="R131" s="444">
        <v>2000</v>
      </c>
    </row>
    <row r="132" spans="1:18" ht="14.4" customHeight="1" x14ac:dyDescent="0.3">
      <c r="A132" s="439"/>
      <c r="B132" s="440" t="s">
        <v>1256</v>
      </c>
      <c r="C132" s="440" t="s">
        <v>1249</v>
      </c>
      <c r="D132" s="440" t="s">
        <v>1257</v>
      </c>
      <c r="E132" s="440" t="s">
        <v>1295</v>
      </c>
      <c r="F132" s="440"/>
      <c r="G132" s="443">
        <v>1</v>
      </c>
      <c r="H132" s="443">
        <v>225</v>
      </c>
      <c r="I132" s="440"/>
      <c r="J132" s="440">
        <v>225</v>
      </c>
      <c r="K132" s="443"/>
      <c r="L132" s="443"/>
      <c r="M132" s="440"/>
      <c r="N132" s="440"/>
      <c r="O132" s="443"/>
      <c r="P132" s="443"/>
      <c r="Q132" s="465"/>
      <c r="R132" s="444"/>
    </row>
    <row r="133" spans="1:18" ht="14.4" customHeight="1" x14ac:dyDescent="0.3">
      <c r="A133" s="439"/>
      <c r="B133" s="440" t="s">
        <v>1256</v>
      </c>
      <c r="C133" s="440" t="s">
        <v>1249</v>
      </c>
      <c r="D133" s="440" t="s">
        <v>1313</v>
      </c>
      <c r="E133" s="440" t="s">
        <v>1314</v>
      </c>
      <c r="F133" s="440" t="s">
        <v>1315</v>
      </c>
      <c r="G133" s="443">
        <v>50</v>
      </c>
      <c r="H133" s="443">
        <v>22111.1</v>
      </c>
      <c r="I133" s="440">
        <v>1.2235600228430776</v>
      </c>
      <c r="J133" s="440">
        <v>442.22199999999998</v>
      </c>
      <c r="K133" s="443">
        <v>38</v>
      </c>
      <c r="L133" s="443">
        <v>18071.120000000003</v>
      </c>
      <c r="M133" s="440">
        <v>1</v>
      </c>
      <c r="N133" s="440">
        <v>475.55578947368429</v>
      </c>
      <c r="O133" s="443">
        <v>30</v>
      </c>
      <c r="P133" s="443">
        <v>15266.669999999998</v>
      </c>
      <c r="Q133" s="465">
        <v>0.84481039360039645</v>
      </c>
      <c r="R133" s="444">
        <v>508.88899999999995</v>
      </c>
    </row>
    <row r="134" spans="1:18" ht="14.4" customHeight="1" x14ac:dyDescent="0.3">
      <c r="A134" s="439"/>
      <c r="B134" s="440" t="s">
        <v>1256</v>
      </c>
      <c r="C134" s="440" t="s">
        <v>1249</v>
      </c>
      <c r="D134" s="440" t="s">
        <v>1313</v>
      </c>
      <c r="E134" s="440" t="s">
        <v>1316</v>
      </c>
      <c r="F134" s="440" t="s">
        <v>1317</v>
      </c>
      <c r="G134" s="443">
        <v>74</v>
      </c>
      <c r="H134" s="443">
        <v>33711.11</v>
      </c>
      <c r="I134" s="440">
        <v>0.67889899942725451</v>
      </c>
      <c r="J134" s="440">
        <v>455.55554054054056</v>
      </c>
      <c r="K134" s="443">
        <v>109</v>
      </c>
      <c r="L134" s="443">
        <v>49655.56</v>
      </c>
      <c r="M134" s="440">
        <v>1</v>
      </c>
      <c r="N134" s="440">
        <v>455.55559633027519</v>
      </c>
      <c r="O134" s="443">
        <v>56</v>
      </c>
      <c r="P134" s="443">
        <v>28000</v>
      </c>
      <c r="Q134" s="465">
        <v>0.5638844874571951</v>
      </c>
      <c r="R134" s="444">
        <v>500</v>
      </c>
    </row>
    <row r="135" spans="1:18" ht="14.4" customHeight="1" x14ac:dyDescent="0.3">
      <c r="A135" s="439"/>
      <c r="B135" s="440" t="s">
        <v>1256</v>
      </c>
      <c r="C135" s="440" t="s">
        <v>1249</v>
      </c>
      <c r="D135" s="440" t="s">
        <v>1313</v>
      </c>
      <c r="E135" s="440" t="s">
        <v>1375</v>
      </c>
      <c r="F135" s="440" t="s">
        <v>1376</v>
      </c>
      <c r="G135" s="443">
        <v>258</v>
      </c>
      <c r="H135" s="443">
        <v>27233.329999999994</v>
      </c>
      <c r="I135" s="440">
        <v>0.82692305940516775</v>
      </c>
      <c r="J135" s="440">
        <v>105.5555426356589</v>
      </c>
      <c r="K135" s="443">
        <v>312</v>
      </c>
      <c r="L135" s="443">
        <v>32933.33</v>
      </c>
      <c r="M135" s="440">
        <v>1</v>
      </c>
      <c r="N135" s="440">
        <v>105.55554487179488</v>
      </c>
      <c r="O135" s="443">
        <v>321</v>
      </c>
      <c r="P135" s="443">
        <v>33883.350000000006</v>
      </c>
      <c r="Q135" s="465">
        <v>1.0288467640533163</v>
      </c>
      <c r="R135" s="444">
        <v>105.55560747663553</v>
      </c>
    </row>
    <row r="136" spans="1:18" ht="14.4" customHeight="1" x14ac:dyDescent="0.3">
      <c r="A136" s="439"/>
      <c r="B136" s="440" t="s">
        <v>1256</v>
      </c>
      <c r="C136" s="440" t="s">
        <v>1249</v>
      </c>
      <c r="D136" s="440" t="s">
        <v>1313</v>
      </c>
      <c r="E136" s="440" t="s">
        <v>1318</v>
      </c>
      <c r="F136" s="440" t="s">
        <v>1319</v>
      </c>
      <c r="G136" s="443">
        <v>117</v>
      </c>
      <c r="H136" s="443">
        <v>9099.9999999999982</v>
      </c>
      <c r="I136" s="440">
        <v>0.75974011878661984</v>
      </c>
      <c r="J136" s="440">
        <v>77.777777777777757</v>
      </c>
      <c r="K136" s="443">
        <v>154</v>
      </c>
      <c r="L136" s="443">
        <v>11977.779999999999</v>
      </c>
      <c r="M136" s="440">
        <v>1</v>
      </c>
      <c r="N136" s="440">
        <v>77.777792207792203</v>
      </c>
      <c r="O136" s="443">
        <v>215</v>
      </c>
      <c r="P136" s="443">
        <v>16722.22</v>
      </c>
      <c r="Q136" s="465">
        <v>1.3961034515578015</v>
      </c>
      <c r="R136" s="444">
        <v>77.777767441860476</v>
      </c>
    </row>
    <row r="137" spans="1:18" ht="14.4" customHeight="1" x14ac:dyDescent="0.3">
      <c r="A137" s="439"/>
      <c r="B137" s="440" t="s">
        <v>1256</v>
      </c>
      <c r="C137" s="440" t="s">
        <v>1249</v>
      </c>
      <c r="D137" s="440" t="s">
        <v>1313</v>
      </c>
      <c r="E137" s="440" t="s">
        <v>1324</v>
      </c>
      <c r="F137" s="440" t="s">
        <v>1325</v>
      </c>
      <c r="G137" s="443">
        <v>132</v>
      </c>
      <c r="H137" s="443">
        <v>14666.67</v>
      </c>
      <c r="I137" s="440">
        <v>1.1125163369194278</v>
      </c>
      <c r="J137" s="440">
        <v>111.11113636363636</v>
      </c>
      <c r="K137" s="443">
        <v>113</v>
      </c>
      <c r="L137" s="443">
        <v>13183.33</v>
      </c>
      <c r="M137" s="440">
        <v>1</v>
      </c>
      <c r="N137" s="440">
        <v>116.66663716814159</v>
      </c>
      <c r="O137" s="443">
        <v>155</v>
      </c>
      <c r="P137" s="443">
        <v>18083.34</v>
      </c>
      <c r="Q137" s="465">
        <v>1.371682268440523</v>
      </c>
      <c r="R137" s="444">
        <v>116.66670967741936</v>
      </c>
    </row>
    <row r="138" spans="1:18" ht="14.4" customHeight="1" x14ac:dyDescent="0.3">
      <c r="A138" s="439"/>
      <c r="B138" s="440" t="s">
        <v>1256</v>
      </c>
      <c r="C138" s="440" t="s">
        <v>1249</v>
      </c>
      <c r="D138" s="440" t="s">
        <v>1313</v>
      </c>
      <c r="E138" s="440" t="s">
        <v>1377</v>
      </c>
      <c r="F138" s="440" t="s">
        <v>1378</v>
      </c>
      <c r="G138" s="443">
        <v>39</v>
      </c>
      <c r="H138" s="443">
        <v>13650</v>
      </c>
      <c r="I138" s="440">
        <v>1.3499988131878564</v>
      </c>
      <c r="J138" s="440">
        <v>350</v>
      </c>
      <c r="K138" s="443">
        <v>26</v>
      </c>
      <c r="L138" s="443">
        <v>10111.120000000001</v>
      </c>
      <c r="M138" s="440">
        <v>1</v>
      </c>
      <c r="N138" s="440">
        <v>388.88923076923078</v>
      </c>
      <c r="O138" s="443">
        <v>30</v>
      </c>
      <c r="P138" s="443">
        <v>11666.67</v>
      </c>
      <c r="Q138" s="465">
        <v>1.1538454691468403</v>
      </c>
      <c r="R138" s="444">
        <v>388.88900000000001</v>
      </c>
    </row>
    <row r="139" spans="1:18" ht="14.4" customHeight="1" x14ac:dyDescent="0.3">
      <c r="A139" s="439"/>
      <c r="B139" s="440" t="s">
        <v>1256</v>
      </c>
      <c r="C139" s="440" t="s">
        <v>1249</v>
      </c>
      <c r="D139" s="440" t="s">
        <v>1313</v>
      </c>
      <c r="E139" s="440" t="s">
        <v>1326</v>
      </c>
      <c r="F139" s="440" t="s">
        <v>1327</v>
      </c>
      <c r="G139" s="443">
        <v>261</v>
      </c>
      <c r="H139" s="443">
        <v>70180</v>
      </c>
      <c r="I139" s="440">
        <v>0.55172955974842763</v>
      </c>
      <c r="J139" s="440">
        <v>268.88888888888891</v>
      </c>
      <c r="K139" s="443">
        <v>424</v>
      </c>
      <c r="L139" s="443">
        <v>127200</v>
      </c>
      <c r="M139" s="440">
        <v>1</v>
      </c>
      <c r="N139" s="440">
        <v>300</v>
      </c>
      <c r="O139" s="443">
        <v>392</v>
      </c>
      <c r="P139" s="443">
        <v>117600</v>
      </c>
      <c r="Q139" s="465">
        <v>0.92452830188679247</v>
      </c>
      <c r="R139" s="444">
        <v>300</v>
      </c>
    </row>
    <row r="140" spans="1:18" ht="14.4" customHeight="1" x14ac:dyDescent="0.3">
      <c r="A140" s="439"/>
      <c r="B140" s="440" t="s">
        <v>1256</v>
      </c>
      <c r="C140" s="440" t="s">
        <v>1249</v>
      </c>
      <c r="D140" s="440" t="s">
        <v>1313</v>
      </c>
      <c r="E140" s="440" t="s">
        <v>1328</v>
      </c>
      <c r="F140" s="440" t="s">
        <v>1329</v>
      </c>
      <c r="G140" s="443">
        <v>8</v>
      </c>
      <c r="H140" s="443">
        <v>2355.5499999999997</v>
      </c>
      <c r="I140" s="440">
        <v>0.88889014675527056</v>
      </c>
      <c r="J140" s="440">
        <v>294.44374999999997</v>
      </c>
      <c r="K140" s="443">
        <v>9</v>
      </c>
      <c r="L140" s="443">
        <v>2649.9900000000002</v>
      </c>
      <c r="M140" s="440">
        <v>1</v>
      </c>
      <c r="N140" s="440">
        <v>294.44333333333338</v>
      </c>
      <c r="O140" s="443">
        <v>7</v>
      </c>
      <c r="P140" s="443">
        <v>2061.11</v>
      </c>
      <c r="Q140" s="465">
        <v>0.77778029351054156</v>
      </c>
      <c r="R140" s="444">
        <v>294.44428571428574</v>
      </c>
    </row>
    <row r="141" spans="1:18" ht="14.4" customHeight="1" x14ac:dyDescent="0.3">
      <c r="A141" s="439"/>
      <c r="B141" s="440" t="s">
        <v>1256</v>
      </c>
      <c r="C141" s="440" t="s">
        <v>1249</v>
      </c>
      <c r="D141" s="440" t="s">
        <v>1313</v>
      </c>
      <c r="E141" s="440" t="s">
        <v>1330</v>
      </c>
      <c r="F141" s="440" t="s">
        <v>1331</v>
      </c>
      <c r="G141" s="443"/>
      <c r="H141" s="443"/>
      <c r="I141" s="440"/>
      <c r="J141" s="440"/>
      <c r="K141" s="443">
        <v>2</v>
      </c>
      <c r="L141" s="443">
        <v>66.66</v>
      </c>
      <c r="M141" s="440">
        <v>1</v>
      </c>
      <c r="N141" s="440">
        <v>33.33</v>
      </c>
      <c r="O141" s="443">
        <v>2</v>
      </c>
      <c r="P141" s="443">
        <v>66.66</v>
      </c>
      <c r="Q141" s="465">
        <v>1</v>
      </c>
      <c r="R141" s="444">
        <v>33.33</v>
      </c>
    </row>
    <row r="142" spans="1:18" ht="14.4" customHeight="1" x14ac:dyDescent="0.3">
      <c r="A142" s="439"/>
      <c r="B142" s="440" t="s">
        <v>1256</v>
      </c>
      <c r="C142" s="440" t="s">
        <v>1249</v>
      </c>
      <c r="D142" s="440" t="s">
        <v>1313</v>
      </c>
      <c r="E142" s="440" t="s">
        <v>1332</v>
      </c>
      <c r="F142" s="440" t="s">
        <v>1317</v>
      </c>
      <c r="G142" s="443">
        <v>434</v>
      </c>
      <c r="H142" s="443">
        <v>162026.66999999998</v>
      </c>
      <c r="I142" s="440">
        <v>0.84435796469017621</v>
      </c>
      <c r="J142" s="440">
        <v>373.33334101382485</v>
      </c>
      <c r="K142" s="443">
        <v>514</v>
      </c>
      <c r="L142" s="443">
        <v>191893.34</v>
      </c>
      <c r="M142" s="440">
        <v>1</v>
      </c>
      <c r="N142" s="440">
        <v>373.33334630350191</v>
      </c>
      <c r="O142" s="443">
        <v>488</v>
      </c>
      <c r="P142" s="443">
        <v>203875.55</v>
      </c>
      <c r="Q142" s="465">
        <v>1.0624420315994292</v>
      </c>
      <c r="R142" s="444">
        <v>417.77776639344262</v>
      </c>
    </row>
    <row r="143" spans="1:18" ht="14.4" customHeight="1" x14ac:dyDescent="0.3">
      <c r="A143" s="439"/>
      <c r="B143" s="440" t="s">
        <v>1256</v>
      </c>
      <c r="C143" s="440" t="s">
        <v>1249</v>
      </c>
      <c r="D143" s="440" t="s">
        <v>1313</v>
      </c>
      <c r="E143" s="440" t="s">
        <v>1333</v>
      </c>
      <c r="F143" s="440" t="s">
        <v>1334</v>
      </c>
      <c r="G143" s="443">
        <v>20</v>
      </c>
      <c r="H143" s="443">
        <v>3733.34</v>
      </c>
      <c r="I143" s="440">
        <v>0.63158019390605158</v>
      </c>
      <c r="J143" s="440">
        <v>186.667</v>
      </c>
      <c r="K143" s="443">
        <v>28</v>
      </c>
      <c r="L143" s="443">
        <v>5911.11</v>
      </c>
      <c r="M143" s="440">
        <v>1</v>
      </c>
      <c r="N143" s="440">
        <v>211.11107142857142</v>
      </c>
      <c r="O143" s="443">
        <v>31</v>
      </c>
      <c r="P143" s="443">
        <v>6544.43</v>
      </c>
      <c r="Q143" s="465">
        <v>1.107140621642974</v>
      </c>
      <c r="R143" s="444">
        <v>211.11064516129034</v>
      </c>
    </row>
    <row r="144" spans="1:18" ht="14.4" customHeight="1" x14ac:dyDescent="0.3">
      <c r="A144" s="439"/>
      <c r="B144" s="440" t="s">
        <v>1256</v>
      </c>
      <c r="C144" s="440" t="s">
        <v>1249</v>
      </c>
      <c r="D144" s="440" t="s">
        <v>1313</v>
      </c>
      <c r="E144" s="440" t="s">
        <v>1335</v>
      </c>
      <c r="F144" s="440" t="s">
        <v>1336</v>
      </c>
      <c r="G144" s="443">
        <v>21</v>
      </c>
      <c r="H144" s="443">
        <v>12250</v>
      </c>
      <c r="I144" s="440">
        <v>1.4000016000018287</v>
      </c>
      <c r="J144" s="440">
        <v>583.33333333333337</v>
      </c>
      <c r="K144" s="443">
        <v>15</v>
      </c>
      <c r="L144" s="443">
        <v>8749.99</v>
      </c>
      <c r="M144" s="440">
        <v>1</v>
      </c>
      <c r="N144" s="440">
        <v>583.33266666666668</v>
      </c>
      <c r="O144" s="443">
        <v>16</v>
      </c>
      <c r="P144" s="443">
        <v>9333.34</v>
      </c>
      <c r="Q144" s="465">
        <v>1.0666686476213116</v>
      </c>
      <c r="R144" s="444">
        <v>583.33375000000001</v>
      </c>
    </row>
    <row r="145" spans="1:18" ht="14.4" customHeight="1" x14ac:dyDescent="0.3">
      <c r="A145" s="439"/>
      <c r="B145" s="440" t="s">
        <v>1256</v>
      </c>
      <c r="C145" s="440" t="s">
        <v>1249</v>
      </c>
      <c r="D145" s="440" t="s">
        <v>1313</v>
      </c>
      <c r="E145" s="440" t="s">
        <v>1337</v>
      </c>
      <c r="F145" s="440" t="s">
        <v>1338</v>
      </c>
      <c r="G145" s="443">
        <v>11</v>
      </c>
      <c r="H145" s="443">
        <v>5133.34</v>
      </c>
      <c r="I145" s="440">
        <v>0.78571570699780968</v>
      </c>
      <c r="J145" s="440">
        <v>466.66727272727275</v>
      </c>
      <c r="K145" s="443">
        <v>14</v>
      </c>
      <c r="L145" s="443">
        <v>6533.33</v>
      </c>
      <c r="M145" s="440">
        <v>1</v>
      </c>
      <c r="N145" s="440">
        <v>466.66642857142858</v>
      </c>
      <c r="O145" s="443">
        <v>8</v>
      </c>
      <c r="P145" s="443">
        <v>3733.34</v>
      </c>
      <c r="Q145" s="465">
        <v>0.5714298833825936</v>
      </c>
      <c r="R145" s="444">
        <v>466.66750000000002</v>
      </c>
    </row>
    <row r="146" spans="1:18" ht="14.4" customHeight="1" x14ac:dyDescent="0.3">
      <c r="A146" s="439"/>
      <c r="B146" s="440" t="s">
        <v>1256</v>
      </c>
      <c r="C146" s="440" t="s">
        <v>1249</v>
      </c>
      <c r="D146" s="440" t="s">
        <v>1313</v>
      </c>
      <c r="E146" s="440" t="s">
        <v>1390</v>
      </c>
      <c r="F146" s="440" t="s">
        <v>1338</v>
      </c>
      <c r="G146" s="443">
        <v>2</v>
      </c>
      <c r="H146" s="443">
        <v>2000</v>
      </c>
      <c r="I146" s="440">
        <v>0.66666666666666663</v>
      </c>
      <c r="J146" s="440">
        <v>1000</v>
      </c>
      <c r="K146" s="443">
        <v>3</v>
      </c>
      <c r="L146" s="443">
        <v>3000</v>
      </c>
      <c r="M146" s="440">
        <v>1</v>
      </c>
      <c r="N146" s="440">
        <v>1000</v>
      </c>
      <c r="O146" s="443">
        <v>2</v>
      </c>
      <c r="P146" s="443">
        <v>2000</v>
      </c>
      <c r="Q146" s="465">
        <v>0.66666666666666663</v>
      </c>
      <c r="R146" s="444">
        <v>1000</v>
      </c>
    </row>
    <row r="147" spans="1:18" ht="14.4" customHeight="1" x14ac:dyDescent="0.3">
      <c r="A147" s="439"/>
      <c r="B147" s="440" t="s">
        <v>1256</v>
      </c>
      <c r="C147" s="440" t="s">
        <v>1249</v>
      </c>
      <c r="D147" s="440" t="s">
        <v>1313</v>
      </c>
      <c r="E147" s="440" t="s">
        <v>1339</v>
      </c>
      <c r="F147" s="440" t="s">
        <v>1340</v>
      </c>
      <c r="G147" s="443">
        <v>91</v>
      </c>
      <c r="H147" s="443">
        <v>4550</v>
      </c>
      <c r="I147" s="440">
        <v>1.3</v>
      </c>
      <c r="J147" s="440">
        <v>50</v>
      </c>
      <c r="K147" s="443">
        <v>70</v>
      </c>
      <c r="L147" s="443">
        <v>3500</v>
      </c>
      <c r="M147" s="440">
        <v>1</v>
      </c>
      <c r="N147" s="440">
        <v>50</v>
      </c>
      <c r="O147" s="443">
        <v>76</v>
      </c>
      <c r="P147" s="443">
        <v>3800</v>
      </c>
      <c r="Q147" s="465">
        <v>1.0857142857142856</v>
      </c>
      <c r="R147" s="444">
        <v>50</v>
      </c>
    </row>
    <row r="148" spans="1:18" ht="14.4" customHeight="1" x14ac:dyDescent="0.3">
      <c r="A148" s="439"/>
      <c r="B148" s="440" t="s">
        <v>1256</v>
      </c>
      <c r="C148" s="440" t="s">
        <v>1249</v>
      </c>
      <c r="D148" s="440" t="s">
        <v>1313</v>
      </c>
      <c r="E148" s="440" t="s">
        <v>1345</v>
      </c>
      <c r="F148" s="440" t="s">
        <v>1346</v>
      </c>
      <c r="G148" s="443">
        <v>4</v>
      </c>
      <c r="H148" s="443">
        <v>0</v>
      </c>
      <c r="I148" s="440"/>
      <c r="J148" s="440">
        <v>0</v>
      </c>
      <c r="K148" s="443"/>
      <c r="L148" s="443"/>
      <c r="M148" s="440"/>
      <c r="N148" s="440"/>
      <c r="O148" s="443">
        <v>2</v>
      </c>
      <c r="P148" s="443">
        <v>0</v>
      </c>
      <c r="Q148" s="465"/>
      <c r="R148" s="444">
        <v>0</v>
      </c>
    </row>
    <row r="149" spans="1:18" ht="14.4" customHeight="1" x14ac:dyDescent="0.3">
      <c r="A149" s="439"/>
      <c r="B149" s="440" t="s">
        <v>1256</v>
      </c>
      <c r="C149" s="440" t="s">
        <v>1249</v>
      </c>
      <c r="D149" s="440" t="s">
        <v>1313</v>
      </c>
      <c r="E149" s="440" t="s">
        <v>1347</v>
      </c>
      <c r="F149" s="440" t="s">
        <v>1348</v>
      </c>
      <c r="G149" s="443">
        <v>133</v>
      </c>
      <c r="H149" s="443">
        <v>40638.879999999997</v>
      </c>
      <c r="I149" s="440">
        <v>1.0310074392382715</v>
      </c>
      <c r="J149" s="440">
        <v>305.55548872180447</v>
      </c>
      <c r="K149" s="443">
        <v>129</v>
      </c>
      <c r="L149" s="443">
        <v>39416.67</v>
      </c>
      <c r="M149" s="440">
        <v>1</v>
      </c>
      <c r="N149" s="440">
        <v>305.55558139534884</v>
      </c>
      <c r="O149" s="443">
        <v>213</v>
      </c>
      <c r="P149" s="443">
        <v>65083.32</v>
      </c>
      <c r="Q149" s="465">
        <v>1.6511623127981132</v>
      </c>
      <c r="R149" s="444">
        <v>305.55549295774648</v>
      </c>
    </row>
    <row r="150" spans="1:18" ht="14.4" customHeight="1" x14ac:dyDescent="0.3">
      <c r="A150" s="439"/>
      <c r="B150" s="440" t="s">
        <v>1256</v>
      </c>
      <c r="C150" s="440" t="s">
        <v>1249</v>
      </c>
      <c r="D150" s="440" t="s">
        <v>1313</v>
      </c>
      <c r="E150" s="440" t="s">
        <v>1349</v>
      </c>
      <c r="F150" s="440" t="s">
        <v>1350</v>
      </c>
      <c r="G150" s="443">
        <v>90</v>
      </c>
      <c r="H150" s="443">
        <v>0</v>
      </c>
      <c r="I150" s="440">
        <v>0</v>
      </c>
      <c r="J150" s="440">
        <v>0</v>
      </c>
      <c r="K150" s="443">
        <v>65</v>
      </c>
      <c r="L150" s="443">
        <v>2166.66</v>
      </c>
      <c r="M150" s="440">
        <v>1</v>
      </c>
      <c r="N150" s="440">
        <v>33.333230769230767</v>
      </c>
      <c r="O150" s="443">
        <v>47</v>
      </c>
      <c r="P150" s="443">
        <v>1566.67</v>
      </c>
      <c r="Q150" s="465">
        <v>0.72308068640211209</v>
      </c>
      <c r="R150" s="444">
        <v>33.333404255319152</v>
      </c>
    </row>
    <row r="151" spans="1:18" ht="14.4" customHeight="1" x14ac:dyDescent="0.3">
      <c r="A151" s="439"/>
      <c r="B151" s="440" t="s">
        <v>1256</v>
      </c>
      <c r="C151" s="440" t="s">
        <v>1249</v>
      </c>
      <c r="D151" s="440" t="s">
        <v>1313</v>
      </c>
      <c r="E151" s="440" t="s">
        <v>1351</v>
      </c>
      <c r="F151" s="440" t="s">
        <v>1352</v>
      </c>
      <c r="G151" s="443">
        <v>515</v>
      </c>
      <c r="H151" s="443">
        <v>234611.11</v>
      </c>
      <c r="I151" s="440">
        <v>1.0640495763754807</v>
      </c>
      <c r="J151" s="440">
        <v>455.55555339805824</v>
      </c>
      <c r="K151" s="443">
        <v>484</v>
      </c>
      <c r="L151" s="443">
        <v>220488.89</v>
      </c>
      <c r="M151" s="440">
        <v>1</v>
      </c>
      <c r="N151" s="440">
        <v>455.55555785123971</v>
      </c>
      <c r="O151" s="443">
        <v>598</v>
      </c>
      <c r="P151" s="443">
        <v>272422.20999999996</v>
      </c>
      <c r="Q151" s="465">
        <v>1.2355371284240215</v>
      </c>
      <c r="R151" s="444">
        <v>455.55553511705682</v>
      </c>
    </row>
    <row r="152" spans="1:18" ht="14.4" customHeight="1" x14ac:dyDescent="0.3">
      <c r="A152" s="439"/>
      <c r="B152" s="440" t="s">
        <v>1256</v>
      </c>
      <c r="C152" s="440" t="s">
        <v>1249</v>
      </c>
      <c r="D152" s="440" t="s">
        <v>1313</v>
      </c>
      <c r="E152" s="440" t="s">
        <v>1353</v>
      </c>
      <c r="F152" s="440" t="s">
        <v>1354</v>
      </c>
      <c r="G152" s="443">
        <v>186</v>
      </c>
      <c r="H152" s="443">
        <v>14466.67</v>
      </c>
      <c r="I152" s="440">
        <v>1.1071419825081812</v>
      </c>
      <c r="J152" s="440">
        <v>77.777795698924734</v>
      </c>
      <c r="K152" s="443">
        <v>168</v>
      </c>
      <c r="L152" s="443">
        <v>13066.68</v>
      </c>
      <c r="M152" s="440">
        <v>1</v>
      </c>
      <c r="N152" s="440">
        <v>77.777857142857144</v>
      </c>
      <c r="O152" s="443">
        <v>274</v>
      </c>
      <c r="P152" s="443">
        <v>21311.11</v>
      </c>
      <c r="Q152" s="465">
        <v>1.6309506316830289</v>
      </c>
      <c r="R152" s="444">
        <v>77.777773722627742</v>
      </c>
    </row>
    <row r="153" spans="1:18" ht="14.4" customHeight="1" x14ac:dyDescent="0.3">
      <c r="A153" s="439"/>
      <c r="B153" s="440" t="s">
        <v>1256</v>
      </c>
      <c r="C153" s="440" t="s">
        <v>1249</v>
      </c>
      <c r="D153" s="440" t="s">
        <v>1313</v>
      </c>
      <c r="E153" s="440" t="s">
        <v>1391</v>
      </c>
      <c r="F153" s="440" t="s">
        <v>1392</v>
      </c>
      <c r="G153" s="443">
        <v>8</v>
      </c>
      <c r="H153" s="443">
        <v>5600</v>
      </c>
      <c r="I153" s="440">
        <v>0.36363636363636365</v>
      </c>
      <c r="J153" s="440">
        <v>700</v>
      </c>
      <c r="K153" s="443">
        <v>22</v>
      </c>
      <c r="L153" s="443">
        <v>15400</v>
      </c>
      <c r="M153" s="440">
        <v>1</v>
      </c>
      <c r="N153" s="440">
        <v>700</v>
      </c>
      <c r="O153" s="443">
        <v>25</v>
      </c>
      <c r="P153" s="443">
        <v>17500</v>
      </c>
      <c r="Q153" s="465">
        <v>1.1363636363636365</v>
      </c>
      <c r="R153" s="444">
        <v>700</v>
      </c>
    </row>
    <row r="154" spans="1:18" ht="14.4" customHeight="1" x14ac:dyDescent="0.3">
      <c r="A154" s="439"/>
      <c r="B154" s="440" t="s">
        <v>1256</v>
      </c>
      <c r="C154" s="440" t="s">
        <v>1249</v>
      </c>
      <c r="D154" s="440" t="s">
        <v>1313</v>
      </c>
      <c r="E154" s="440" t="s">
        <v>1357</v>
      </c>
      <c r="F154" s="440" t="s">
        <v>1358</v>
      </c>
      <c r="G154" s="443">
        <v>275</v>
      </c>
      <c r="H154" s="443">
        <v>24444.45</v>
      </c>
      <c r="I154" s="440">
        <v>0.90497761846884495</v>
      </c>
      <c r="J154" s="440">
        <v>88.888909090909095</v>
      </c>
      <c r="K154" s="443">
        <v>286</v>
      </c>
      <c r="L154" s="443">
        <v>27011.109999999997</v>
      </c>
      <c r="M154" s="440">
        <v>1</v>
      </c>
      <c r="N154" s="440">
        <v>94.444440559440551</v>
      </c>
      <c r="O154" s="443">
        <v>353</v>
      </c>
      <c r="P154" s="443">
        <v>33338.890000000007</v>
      </c>
      <c r="Q154" s="465">
        <v>1.2342658261730084</v>
      </c>
      <c r="R154" s="444">
        <v>94.444447592068002</v>
      </c>
    </row>
    <row r="155" spans="1:18" ht="14.4" customHeight="1" x14ac:dyDescent="0.3">
      <c r="A155" s="439"/>
      <c r="B155" s="440" t="s">
        <v>1256</v>
      </c>
      <c r="C155" s="440" t="s">
        <v>1249</v>
      </c>
      <c r="D155" s="440" t="s">
        <v>1313</v>
      </c>
      <c r="E155" s="440" t="s">
        <v>1359</v>
      </c>
      <c r="F155" s="440" t="s">
        <v>1360</v>
      </c>
      <c r="G155" s="443"/>
      <c r="H155" s="443"/>
      <c r="I155" s="440"/>
      <c r="J155" s="440"/>
      <c r="K155" s="443">
        <v>1</v>
      </c>
      <c r="L155" s="443">
        <v>43.33</v>
      </c>
      <c r="M155" s="440">
        <v>1</v>
      </c>
      <c r="N155" s="440">
        <v>43.33</v>
      </c>
      <c r="O155" s="443"/>
      <c r="P155" s="443"/>
      <c r="Q155" s="465"/>
      <c r="R155" s="444"/>
    </row>
    <row r="156" spans="1:18" ht="14.4" customHeight="1" x14ac:dyDescent="0.3">
      <c r="A156" s="439"/>
      <c r="B156" s="440" t="s">
        <v>1256</v>
      </c>
      <c r="C156" s="440" t="s">
        <v>1249</v>
      </c>
      <c r="D156" s="440" t="s">
        <v>1313</v>
      </c>
      <c r="E156" s="440" t="s">
        <v>1361</v>
      </c>
      <c r="F156" s="440" t="s">
        <v>1362</v>
      </c>
      <c r="G156" s="443">
        <v>239</v>
      </c>
      <c r="H156" s="443">
        <v>23103.34</v>
      </c>
      <c r="I156" s="440">
        <v>0.93725479218872521</v>
      </c>
      <c r="J156" s="440">
        <v>96.666694560669455</v>
      </c>
      <c r="K156" s="443">
        <v>255</v>
      </c>
      <c r="L156" s="443">
        <v>24650.010000000002</v>
      </c>
      <c r="M156" s="440">
        <v>1</v>
      </c>
      <c r="N156" s="440">
        <v>96.666705882352943</v>
      </c>
      <c r="O156" s="443">
        <v>314</v>
      </c>
      <c r="P156" s="443">
        <v>30353.339999999997</v>
      </c>
      <c r="Q156" s="465">
        <v>1.231372319930093</v>
      </c>
      <c r="R156" s="444">
        <v>96.666687898089165</v>
      </c>
    </row>
    <row r="157" spans="1:18" ht="14.4" customHeight="1" x14ac:dyDescent="0.3">
      <c r="A157" s="439"/>
      <c r="B157" s="440" t="s">
        <v>1256</v>
      </c>
      <c r="C157" s="440" t="s">
        <v>1249</v>
      </c>
      <c r="D157" s="440" t="s">
        <v>1313</v>
      </c>
      <c r="E157" s="440" t="s">
        <v>1363</v>
      </c>
      <c r="F157" s="440" t="s">
        <v>1364</v>
      </c>
      <c r="G157" s="443">
        <v>267</v>
      </c>
      <c r="H157" s="443">
        <v>37380</v>
      </c>
      <c r="I157" s="440">
        <v>0.43942004547727098</v>
      </c>
      <c r="J157" s="440">
        <v>140</v>
      </c>
      <c r="K157" s="443">
        <v>435</v>
      </c>
      <c r="L157" s="443">
        <v>85066.67</v>
      </c>
      <c r="M157" s="440">
        <v>1</v>
      </c>
      <c r="N157" s="440">
        <v>195.5555632183908</v>
      </c>
      <c r="O157" s="443">
        <v>319</v>
      </c>
      <c r="P157" s="443">
        <v>62382.22</v>
      </c>
      <c r="Q157" s="465">
        <v>0.73333327847440133</v>
      </c>
      <c r="R157" s="444">
        <v>195.5555485893417</v>
      </c>
    </row>
    <row r="158" spans="1:18" ht="14.4" customHeight="1" x14ac:dyDescent="0.3">
      <c r="A158" s="439"/>
      <c r="B158" s="440" t="s">
        <v>1256</v>
      </c>
      <c r="C158" s="440" t="s">
        <v>1249</v>
      </c>
      <c r="D158" s="440" t="s">
        <v>1313</v>
      </c>
      <c r="E158" s="440" t="s">
        <v>1383</v>
      </c>
      <c r="F158" s="440" t="s">
        <v>1384</v>
      </c>
      <c r="G158" s="443">
        <v>385</v>
      </c>
      <c r="H158" s="443">
        <v>29088.890000000003</v>
      </c>
      <c r="I158" s="440">
        <v>0.91232215076628276</v>
      </c>
      <c r="J158" s="440">
        <v>75.555558441558446</v>
      </c>
      <c r="K158" s="443">
        <v>422</v>
      </c>
      <c r="L158" s="443">
        <v>31884.449999999997</v>
      </c>
      <c r="M158" s="440">
        <v>1</v>
      </c>
      <c r="N158" s="440">
        <v>75.555568720379142</v>
      </c>
      <c r="O158" s="443">
        <v>447</v>
      </c>
      <c r="P158" s="443">
        <v>33773.340000000004</v>
      </c>
      <c r="Q158" s="465">
        <v>1.0592417306869024</v>
      </c>
      <c r="R158" s="444">
        <v>75.555570469798667</v>
      </c>
    </row>
    <row r="159" spans="1:18" ht="14.4" customHeight="1" x14ac:dyDescent="0.3">
      <c r="A159" s="439"/>
      <c r="B159" s="440" t="s">
        <v>1256</v>
      </c>
      <c r="C159" s="440" t="s">
        <v>1249</v>
      </c>
      <c r="D159" s="440" t="s">
        <v>1313</v>
      </c>
      <c r="E159" s="440" t="s">
        <v>1393</v>
      </c>
      <c r="F159" s="440" t="s">
        <v>1394</v>
      </c>
      <c r="G159" s="443">
        <v>51</v>
      </c>
      <c r="H159" s="443">
        <v>65449.990000000005</v>
      </c>
      <c r="I159" s="440">
        <v>1.961537378007042</v>
      </c>
      <c r="J159" s="440">
        <v>1283.3331372549021</v>
      </c>
      <c r="K159" s="443">
        <v>26</v>
      </c>
      <c r="L159" s="443">
        <v>33366.68</v>
      </c>
      <c r="M159" s="440">
        <v>1</v>
      </c>
      <c r="N159" s="440">
        <v>1283.3338461538463</v>
      </c>
      <c r="O159" s="443">
        <v>43</v>
      </c>
      <c r="P159" s="443">
        <v>55183.33</v>
      </c>
      <c r="Q159" s="465">
        <v>1.653845393068774</v>
      </c>
      <c r="R159" s="444">
        <v>1283.3332558139534</v>
      </c>
    </row>
    <row r="160" spans="1:18" ht="14.4" customHeight="1" x14ac:dyDescent="0.3">
      <c r="A160" s="439"/>
      <c r="B160" s="440" t="s">
        <v>1256</v>
      </c>
      <c r="C160" s="440" t="s">
        <v>1249</v>
      </c>
      <c r="D160" s="440" t="s">
        <v>1313</v>
      </c>
      <c r="E160" s="440" t="s">
        <v>1365</v>
      </c>
      <c r="F160" s="440" t="s">
        <v>1366</v>
      </c>
      <c r="G160" s="443"/>
      <c r="H160" s="443"/>
      <c r="I160" s="440"/>
      <c r="J160" s="440"/>
      <c r="K160" s="443"/>
      <c r="L160" s="443"/>
      <c r="M160" s="440"/>
      <c r="N160" s="440"/>
      <c r="O160" s="443">
        <v>1</v>
      </c>
      <c r="P160" s="443">
        <v>116.67</v>
      </c>
      <c r="Q160" s="465"/>
      <c r="R160" s="444">
        <v>116.67</v>
      </c>
    </row>
    <row r="161" spans="1:18" ht="14.4" customHeight="1" x14ac:dyDescent="0.3">
      <c r="A161" s="439"/>
      <c r="B161" s="440" t="s">
        <v>1256</v>
      </c>
      <c r="C161" s="440" t="s">
        <v>1249</v>
      </c>
      <c r="D161" s="440" t="s">
        <v>1313</v>
      </c>
      <c r="E161" s="440" t="s">
        <v>1395</v>
      </c>
      <c r="F161" s="440" t="s">
        <v>1396</v>
      </c>
      <c r="G161" s="443"/>
      <c r="H161" s="443"/>
      <c r="I161" s="440"/>
      <c r="J161" s="440"/>
      <c r="K161" s="443"/>
      <c r="L161" s="443"/>
      <c r="M161" s="440"/>
      <c r="N161" s="440"/>
      <c r="O161" s="443">
        <v>1</v>
      </c>
      <c r="P161" s="443">
        <v>466.67</v>
      </c>
      <c r="Q161" s="465"/>
      <c r="R161" s="444">
        <v>466.67</v>
      </c>
    </row>
    <row r="162" spans="1:18" ht="14.4" customHeight="1" x14ac:dyDescent="0.3">
      <c r="A162" s="439"/>
      <c r="B162" s="440" t="s">
        <v>1256</v>
      </c>
      <c r="C162" s="440" t="s">
        <v>1249</v>
      </c>
      <c r="D162" s="440" t="s">
        <v>1313</v>
      </c>
      <c r="E162" s="440" t="s">
        <v>1369</v>
      </c>
      <c r="F162" s="440" t="s">
        <v>1370</v>
      </c>
      <c r="G162" s="443">
        <v>1</v>
      </c>
      <c r="H162" s="443">
        <v>327.78</v>
      </c>
      <c r="I162" s="440">
        <v>0.95163163395656714</v>
      </c>
      <c r="J162" s="440">
        <v>327.78</v>
      </c>
      <c r="K162" s="443">
        <v>1</v>
      </c>
      <c r="L162" s="443">
        <v>344.44</v>
      </c>
      <c r="M162" s="440">
        <v>1</v>
      </c>
      <c r="N162" s="440">
        <v>344.44</v>
      </c>
      <c r="O162" s="443"/>
      <c r="P162" s="443"/>
      <c r="Q162" s="465"/>
      <c r="R162" s="444"/>
    </row>
    <row r="163" spans="1:18" ht="14.4" customHeight="1" x14ac:dyDescent="0.3">
      <c r="A163" s="439"/>
      <c r="B163" s="440" t="s">
        <v>1256</v>
      </c>
      <c r="C163" s="440" t="s">
        <v>1249</v>
      </c>
      <c r="D163" s="440" t="s">
        <v>1313</v>
      </c>
      <c r="E163" s="440" t="s">
        <v>1397</v>
      </c>
      <c r="F163" s="440" t="s">
        <v>1398</v>
      </c>
      <c r="G163" s="443"/>
      <c r="H163" s="443"/>
      <c r="I163" s="440"/>
      <c r="J163" s="440"/>
      <c r="K163" s="443">
        <v>1</v>
      </c>
      <c r="L163" s="443">
        <v>466.67</v>
      </c>
      <c r="M163" s="440">
        <v>1</v>
      </c>
      <c r="N163" s="440">
        <v>466.67</v>
      </c>
      <c r="O163" s="443"/>
      <c r="P163" s="443"/>
      <c r="Q163" s="465"/>
      <c r="R163" s="444"/>
    </row>
    <row r="164" spans="1:18" ht="14.4" customHeight="1" x14ac:dyDescent="0.3">
      <c r="A164" s="439"/>
      <c r="B164" s="440" t="s">
        <v>1256</v>
      </c>
      <c r="C164" s="440" t="s">
        <v>1249</v>
      </c>
      <c r="D164" s="440" t="s">
        <v>1313</v>
      </c>
      <c r="E164" s="440" t="s">
        <v>1399</v>
      </c>
      <c r="F164" s="440" t="s">
        <v>1400</v>
      </c>
      <c r="G164" s="443"/>
      <c r="H164" s="443"/>
      <c r="I164" s="440"/>
      <c r="J164" s="440"/>
      <c r="K164" s="443">
        <v>11</v>
      </c>
      <c r="L164" s="443">
        <v>1283.3399999999999</v>
      </c>
      <c r="M164" s="440">
        <v>1</v>
      </c>
      <c r="N164" s="440">
        <v>116.66727272727272</v>
      </c>
      <c r="O164" s="443">
        <v>1</v>
      </c>
      <c r="P164" s="443">
        <v>116.67</v>
      </c>
      <c r="Q164" s="465">
        <v>9.0911216045630933E-2</v>
      </c>
      <c r="R164" s="444">
        <v>116.67</v>
      </c>
    </row>
    <row r="165" spans="1:18" ht="14.4" customHeight="1" x14ac:dyDescent="0.3">
      <c r="A165" s="439"/>
      <c r="B165" s="440" t="s">
        <v>1256</v>
      </c>
      <c r="C165" s="440" t="s">
        <v>1250</v>
      </c>
      <c r="D165" s="440" t="s">
        <v>1313</v>
      </c>
      <c r="E165" s="440" t="s">
        <v>1314</v>
      </c>
      <c r="F165" s="440" t="s">
        <v>1315</v>
      </c>
      <c r="G165" s="443">
        <v>1</v>
      </c>
      <c r="H165" s="443">
        <v>442.22</v>
      </c>
      <c r="I165" s="440"/>
      <c r="J165" s="440">
        <v>442.22</v>
      </c>
      <c r="K165" s="443"/>
      <c r="L165" s="443"/>
      <c r="M165" s="440"/>
      <c r="N165" s="440"/>
      <c r="O165" s="443"/>
      <c r="P165" s="443"/>
      <c r="Q165" s="465"/>
      <c r="R165" s="444"/>
    </row>
    <row r="166" spans="1:18" ht="14.4" customHeight="1" x14ac:dyDescent="0.3">
      <c r="A166" s="439"/>
      <c r="B166" s="440" t="s">
        <v>1256</v>
      </c>
      <c r="C166" s="440" t="s">
        <v>1250</v>
      </c>
      <c r="D166" s="440" t="s">
        <v>1313</v>
      </c>
      <c r="E166" s="440" t="s">
        <v>1318</v>
      </c>
      <c r="F166" s="440" t="s">
        <v>1319</v>
      </c>
      <c r="G166" s="443">
        <v>57</v>
      </c>
      <c r="H166" s="443">
        <v>4433.33</v>
      </c>
      <c r="I166" s="440">
        <v>0.54285584839861489</v>
      </c>
      <c r="J166" s="440">
        <v>77.777719298245614</v>
      </c>
      <c r="K166" s="443">
        <v>105</v>
      </c>
      <c r="L166" s="443">
        <v>8166.6799999999994</v>
      </c>
      <c r="M166" s="440">
        <v>1</v>
      </c>
      <c r="N166" s="440">
        <v>77.77790476190475</v>
      </c>
      <c r="O166" s="443">
        <v>215</v>
      </c>
      <c r="P166" s="443">
        <v>16722.22</v>
      </c>
      <c r="Q166" s="465">
        <v>2.0476154324646005</v>
      </c>
      <c r="R166" s="444">
        <v>77.777767441860476</v>
      </c>
    </row>
    <row r="167" spans="1:18" ht="14.4" customHeight="1" x14ac:dyDescent="0.3">
      <c r="A167" s="439"/>
      <c r="B167" s="440" t="s">
        <v>1256</v>
      </c>
      <c r="C167" s="440" t="s">
        <v>1250</v>
      </c>
      <c r="D167" s="440" t="s">
        <v>1313</v>
      </c>
      <c r="E167" s="440" t="s">
        <v>1320</v>
      </c>
      <c r="F167" s="440" t="s">
        <v>1321</v>
      </c>
      <c r="G167" s="443">
        <v>3</v>
      </c>
      <c r="H167" s="443">
        <v>750</v>
      </c>
      <c r="I167" s="440">
        <v>1.5</v>
      </c>
      <c r="J167" s="440">
        <v>250</v>
      </c>
      <c r="K167" s="443">
        <v>2</v>
      </c>
      <c r="L167" s="443">
        <v>500</v>
      </c>
      <c r="M167" s="440">
        <v>1</v>
      </c>
      <c r="N167" s="440">
        <v>250</v>
      </c>
      <c r="O167" s="443">
        <v>7</v>
      </c>
      <c r="P167" s="443">
        <v>1750</v>
      </c>
      <c r="Q167" s="465">
        <v>3.5</v>
      </c>
      <c r="R167" s="444">
        <v>250</v>
      </c>
    </row>
    <row r="168" spans="1:18" ht="14.4" customHeight="1" x14ac:dyDescent="0.3">
      <c r="A168" s="439"/>
      <c r="B168" s="440" t="s">
        <v>1256</v>
      </c>
      <c r="C168" s="440" t="s">
        <v>1250</v>
      </c>
      <c r="D168" s="440" t="s">
        <v>1313</v>
      </c>
      <c r="E168" s="440" t="s">
        <v>1322</v>
      </c>
      <c r="F168" s="440" t="s">
        <v>1323</v>
      </c>
      <c r="G168" s="443"/>
      <c r="H168" s="443"/>
      <c r="I168" s="440"/>
      <c r="J168" s="440"/>
      <c r="K168" s="443">
        <v>2</v>
      </c>
      <c r="L168" s="443">
        <v>600</v>
      </c>
      <c r="M168" s="440">
        <v>1</v>
      </c>
      <c r="N168" s="440">
        <v>300</v>
      </c>
      <c r="O168" s="443"/>
      <c r="P168" s="443"/>
      <c r="Q168" s="465"/>
      <c r="R168" s="444"/>
    </row>
    <row r="169" spans="1:18" ht="14.4" customHeight="1" x14ac:dyDescent="0.3">
      <c r="A169" s="439"/>
      <c r="B169" s="440" t="s">
        <v>1256</v>
      </c>
      <c r="C169" s="440" t="s">
        <v>1250</v>
      </c>
      <c r="D169" s="440" t="s">
        <v>1313</v>
      </c>
      <c r="E169" s="440" t="s">
        <v>1324</v>
      </c>
      <c r="F169" s="440" t="s">
        <v>1325</v>
      </c>
      <c r="G169" s="443">
        <v>91</v>
      </c>
      <c r="H169" s="443">
        <v>10111.120000000001</v>
      </c>
      <c r="I169" s="440">
        <v>0.84142445452858405</v>
      </c>
      <c r="J169" s="440">
        <v>111.1112087912088</v>
      </c>
      <c r="K169" s="443">
        <v>103</v>
      </c>
      <c r="L169" s="443">
        <v>12016.67</v>
      </c>
      <c r="M169" s="440">
        <v>1</v>
      </c>
      <c r="N169" s="440">
        <v>116.66669902912622</v>
      </c>
      <c r="O169" s="443">
        <v>192</v>
      </c>
      <c r="P169" s="443">
        <v>22400</v>
      </c>
      <c r="Q169" s="465">
        <v>1.8640771528218716</v>
      </c>
      <c r="R169" s="444">
        <v>116.66666666666667</v>
      </c>
    </row>
    <row r="170" spans="1:18" ht="14.4" customHeight="1" x14ac:dyDescent="0.3">
      <c r="A170" s="439"/>
      <c r="B170" s="440" t="s">
        <v>1256</v>
      </c>
      <c r="C170" s="440" t="s">
        <v>1250</v>
      </c>
      <c r="D170" s="440" t="s">
        <v>1313</v>
      </c>
      <c r="E170" s="440" t="s">
        <v>1326</v>
      </c>
      <c r="F170" s="440" t="s">
        <v>1327</v>
      </c>
      <c r="G170" s="443">
        <v>3</v>
      </c>
      <c r="H170" s="443">
        <v>806.67</v>
      </c>
      <c r="I170" s="440">
        <v>0.26888999999999996</v>
      </c>
      <c r="J170" s="440">
        <v>268.89</v>
      </c>
      <c r="K170" s="443">
        <v>10</v>
      </c>
      <c r="L170" s="443">
        <v>3000</v>
      </c>
      <c r="M170" s="440">
        <v>1</v>
      </c>
      <c r="N170" s="440">
        <v>300</v>
      </c>
      <c r="O170" s="443">
        <v>23</v>
      </c>
      <c r="P170" s="443">
        <v>6900</v>
      </c>
      <c r="Q170" s="465">
        <v>2.2999999999999998</v>
      </c>
      <c r="R170" s="444">
        <v>300</v>
      </c>
    </row>
    <row r="171" spans="1:18" ht="14.4" customHeight="1" x14ac:dyDescent="0.3">
      <c r="A171" s="439"/>
      <c r="B171" s="440" t="s">
        <v>1256</v>
      </c>
      <c r="C171" s="440" t="s">
        <v>1250</v>
      </c>
      <c r="D171" s="440" t="s">
        <v>1313</v>
      </c>
      <c r="E171" s="440" t="s">
        <v>1328</v>
      </c>
      <c r="F171" s="440" t="s">
        <v>1329</v>
      </c>
      <c r="G171" s="443">
        <v>1</v>
      </c>
      <c r="H171" s="443">
        <v>294.44</v>
      </c>
      <c r="I171" s="440">
        <v>0.5</v>
      </c>
      <c r="J171" s="440">
        <v>294.44</v>
      </c>
      <c r="K171" s="443">
        <v>2</v>
      </c>
      <c r="L171" s="443">
        <v>588.88</v>
      </c>
      <c r="M171" s="440">
        <v>1</v>
      </c>
      <c r="N171" s="440">
        <v>294.44</v>
      </c>
      <c r="O171" s="443">
        <v>3</v>
      </c>
      <c r="P171" s="443">
        <v>883.33</v>
      </c>
      <c r="Q171" s="465">
        <v>1.5000169813883983</v>
      </c>
      <c r="R171" s="444">
        <v>294.44333333333333</v>
      </c>
    </row>
    <row r="172" spans="1:18" ht="14.4" customHeight="1" x14ac:dyDescent="0.3">
      <c r="A172" s="439"/>
      <c r="B172" s="440" t="s">
        <v>1256</v>
      </c>
      <c r="C172" s="440" t="s">
        <v>1250</v>
      </c>
      <c r="D172" s="440" t="s">
        <v>1313</v>
      </c>
      <c r="E172" s="440" t="s">
        <v>1401</v>
      </c>
      <c r="F172" s="440" t="s">
        <v>1402</v>
      </c>
      <c r="G172" s="443">
        <v>1248</v>
      </c>
      <c r="H172" s="443">
        <v>970666.66</v>
      </c>
      <c r="I172" s="440">
        <v>1.2199413508164338</v>
      </c>
      <c r="J172" s="440">
        <v>777.77777243589742</v>
      </c>
      <c r="K172" s="443">
        <v>1023</v>
      </c>
      <c r="L172" s="443">
        <v>795666.65999999992</v>
      </c>
      <c r="M172" s="440">
        <v>1</v>
      </c>
      <c r="N172" s="440">
        <v>777.77777126099704</v>
      </c>
      <c r="O172" s="443">
        <v>515</v>
      </c>
      <c r="P172" s="443">
        <v>400555.55999999994</v>
      </c>
      <c r="Q172" s="465">
        <v>0.50342131967676007</v>
      </c>
      <c r="R172" s="444">
        <v>777.77778640776683</v>
      </c>
    </row>
    <row r="173" spans="1:18" ht="14.4" customHeight="1" x14ac:dyDescent="0.3">
      <c r="A173" s="439"/>
      <c r="B173" s="440" t="s">
        <v>1256</v>
      </c>
      <c r="C173" s="440" t="s">
        <v>1250</v>
      </c>
      <c r="D173" s="440" t="s">
        <v>1313</v>
      </c>
      <c r="E173" s="440" t="s">
        <v>1403</v>
      </c>
      <c r="F173" s="440" t="s">
        <v>1404</v>
      </c>
      <c r="G173" s="443">
        <v>848</v>
      </c>
      <c r="H173" s="443">
        <v>79146.67</v>
      </c>
      <c r="I173" s="440">
        <v>0.71803557160894005</v>
      </c>
      <c r="J173" s="440">
        <v>93.333337264150941</v>
      </c>
      <c r="K173" s="443">
        <v>1181</v>
      </c>
      <c r="L173" s="443">
        <v>110226.67</v>
      </c>
      <c r="M173" s="440">
        <v>1</v>
      </c>
      <c r="N173" s="440">
        <v>93.333336155800168</v>
      </c>
      <c r="O173" s="443">
        <v>2170</v>
      </c>
      <c r="P173" s="443">
        <v>202533.33000000002</v>
      </c>
      <c r="Q173" s="465">
        <v>1.8374258244397659</v>
      </c>
      <c r="R173" s="444">
        <v>93.333331797235033</v>
      </c>
    </row>
    <row r="174" spans="1:18" ht="14.4" customHeight="1" x14ac:dyDescent="0.3">
      <c r="A174" s="439"/>
      <c r="B174" s="440" t="s">
        <v>1256</v>
      </c>
      <c r="C174" s="440" t="s">
        <v>1250</v>
      </c>
      <c r="D174" s="440" t="s">
        <v>1313</v>
      </c>
      <c r="E174" s="440" t="s">
        <v>1405</v>
      </c>
      <c r="F174" s="440" t="s">
        <v>1406</v>
      </c>
      <c r="G174" s="443">
        <v>19</v>
      </c>
      <c r="H174" s="443">
        <v>12666.66</v>
      </c>
      <c r="I174" s="440">
        <v>0.9499990250004875</v>
      </c>
      <c r="J174" s="440">
        <v>666.66631578947363</v>
      </c>
      <c r="K174" s="443">
        <v>20</v>
      </c>
      <c r="L174" s="443">
        <v>13333.34</v>
      </c>
      <c r="M174" s="440">
        <v>1</v>
      </c>
      <c r="N174" s="440">
        <v>666.66700000000003</v>
      </c>
      <c r="O174" s="443">
        <v>42</v>
      </c>
      <c r="P174" s="443">
        <v>28000</v>
      </c>
      <c r="Q174" s="465">
        <v>2.0999989500005252</v>
      </c>
      <c r="R174" s="444">
        <v>666.66666666666663</v>
      </c>
    </row>
    <row r="175" spans="1:18" ht="14.4" customHeight="1" x14ac:dyDescent="0.3">
      <c r="A175" s="439"/>
      <c r="B175" s="440" t="s">
        <v>1256</v>
      </c>
      <c r="C175" s="440" t="s">
        <v>1250</v>
      </c>
      <c r="D175" s="440" t="s">
        <v>1313</v>
      </c>
      <c r="E175" s="440" t="s">
        <v>1407</v>
      </c>
      <c r="F175" s="440" t="s">
        <v>1408</v>
      </c>
      <c r="G175" s="443">
        <v>103</v>
      </c>
      <c r="H175" s="443">
        <v>80111.12</v>
      </c>
      <c r="I175" s="440">
        <v>1.0300000848571405</v>
      </c>
      <c r="J175" s="440">
        <v>777.77786407766985</v>
      </c>
      <c r="K175" s="443">
        <v>100</v>
      </c>
      <c r="L175" s="443">
        <v>77777.78</v>
      </c>
      <c r="M175" s="440">
        <v>1</v>
      </c>
      <c r="N175" s="440">
        <v>777.77779999999996</v>
      </c>
      <c r="O175" s="443">
        <v>84</v>
      </c>
      <c r="P175" s="443">
        <v>65333.340000000011</v>
      </c>
      <c r="Q175" s="465">
        <v>0.8400000617142841</v>
      </c>
      <c r="R175" s="444">
        <v>777.77785714285733</v>
      </c>
    </row>
    <row r="176" spans="1:18" ht="14.4" customHeight="1" x14ac:dyDescent="0.3">
      <c r="A176" s="439"/>
      <c r="B176" s="440" t="s">
        <v>1256</v>
      </c>
      <c r="C176" s="440" t="s">
        <v>1250</v>
      </c>
      <c r="D176" s="440" t="s">
        <v>1313</v>
      </c>
      <c r="E176" s="440" t="s">
        <v>1409</v>
      </c>
      <c r="F176" s="440" t="s">
        <v>1410</v>
      </c>
      <c r="G176" s="443">
        <v>33</v>
      </c>
      <c r="H176" s="443">
        <v>11000</v>
      </c>
      <c r="I176" s="440">
        <v>1.0312496777344757</v>
      </c>
      <c r="J176" s="440">
        <v>333.33333333333331</v>
      </c>
      <c r="K176" s="443">
        <v>32</v>
      </c>
      <c r="L176" s="443">
        <v>10666.67</v>
      </c>
      <c r="M176" s="440">
        <v>1</v>
      </c>
      <c r="N176" s="440">
        <v>333.3334375</v>
      </c>
      <c r="O176" s="443">
        <v>44</v>
      </c>
      <c r="P176" s="443">
        <v>14666.66</v>
      </c>
      <c r="Q176" s="465">
        <v>1.3749989453128295</v>
      </c>
      <c r="R176" s="444">
        <v>333.3331818181818</v>
      </c>
    </row>
    <row r="177" spans="1:18" ht="14.4" customHeight="1" x14ac:dyDescent="0.3">
      <c r="A177" s="439"/>
      <c r="B177" s="440" t="s">
        <v>1256</v>
      </c>
      <c r="C177" s="440" t="s">
        <v>1250</v>
      </c>
      <c r="D177" s="440" t="s">
        <v>1313</v>
      </c>
      <c r="E177" s="440" t="s">
        <v>1332</v>
      </c>
      <c r="F177" s="440" t="s">
        <v>1317</v>
      </c>
      <c r="G177" s="443">
        <v>1</v>
      </c>
      <c r="H177" s="443">
        <v>373.33</v>
      </c>
      <c r="I177" s="440">
        <v>1</v>
      </c>
      <c r="J177" s="440">
        <v>373.33</v>
      </c>
      <c r="K177" s="443">
        <v>1</v>
      </c>
      <c r="L177" s="443">
        <v>373.33</v>
      </c>
      <c r="M177" s="440">
        <v>1</v>
      </c>
      <c r="N177" s="440">
        <v>373.33</v>
      </c>
      <c r="O177" s="443">
        <v>7</v>
      </c>
      <c r="P177" s="443">
        <v>2924.4399999999996</v>
      </c>
      <c r="Q177" s="465">
        <v>7.8333913695657991</v>
      </c>
      <c r="R177" s="444">
        <v>417.77714285714279</v>
      </c>
    </row>
    <row r="178" spans="1:18" ht="14.4" customHeight="1" x14ac:dyDescent="0.3">
      <c r="A178" s="439"/>
      <c r="B178" s="440" t="s">
        <v>1256</v>
      </c>
      <c r="C178" s="440" t="s">
        <v>1250</v>
      </c>
      <c r="D178" s="440" t="s">
        <v>1313</v>
      </c>
      <c r="E178" s="440" t="s">
        <v>1333</v>
      </c>
      <c r="F178" s="440" t="s">
        <v>1334</v>
      </c>
      <c r="G178" s="443">
        <v>17</v>
      </c>
      <c r="H178" s="443">
        <v>3173.33</v>
      </c>
      <c r="I178" s="440">
        <v>0.28906846375132311</v>
      </c>
      <c r="J178" s="440">
        <v>186.66647058823528</v>
      </c>
      <c r="K178" s="443">
        <v>52</v>
      </c>
      <c r="L178" s="443">
        <v>10977.78</v>
      </c>
      <c r="M178" s="440">
        <v>1</v>
      </c>
      <c r="N178" s="440">
        <v>211.11115384615385</v>
      </c>
      <c r="O178" s="443">
        <v>38</v>
      </c>
      <c r="P178" s="443">
        <v>8022.2100000000009</v>
      </c>
      <c r="Q178" s="465">
        <v>0.7307679694801682</v>
      </c>
      <c r="R178" s="444">
        <v>211.11078947368424</v>
      </c>
    </row>
    <row r="179" spans="1:18" ht="14.4" customHeight="1" x14ac:dyDescent="0.3">
      <c r="A179" s="439"/>
      <c r="B179" s="440" t="s">
        <v>1256</v>
      </c>
      <c r="C179" s="440" t="s">
        <v>1250</v>
      </c>
      <c r="D179" s="440" t="s">
        <v>1313</v>
      </c>
      <c r="E179" s="440" t="s">
        <v>1335</v>
      </c>
      <c r="F179" s="440" t="s">
        <v>1336</v>
      </c>
      <c r="G179" s="443">
        <v>16</v>
      </c>
      <c r="H179" s="443">
        <v>9333.32</v>
      </c>
      <c r="I179" s="440">
        <v>0.61538400676220073</v>
      </c>
      <c r="J179" s="440">
        <v>583.33249999999998</v>
      </c>
      <c r="K179" s="443">
        <v>26</v>
      </c>
      <c r="L179" s="443">
        <v>15166.66</v>
      </c>
      <c r="M179" s="440">
        <v>1</v>
      </c>
      <c r="N179" s="440">
        <v>583.33307692307687</v>
      </c>
      <c r="O179" s="443">
        <v>34</v>
      </c>
      <c r="P179" s="443">
        <v>19833.330000000002</v>
      </c>
      <c r="Q179" s="465">
        <v>1.3076926627220498</v>
      </c>
      <c r="R179" s="444">
        <v>583.33323529411769</v>
      </c>
    </row>
    <row r="180" spans="1:18" ht="14.4" customHeight="1" x14ac:dyDescent="0.3">
      <c r="A180" s="439"/>
      <c r="B180" s="440" t="s">
        <v>1256</v>
      </c>
      <c r="C180" s="440" t="s">
        <v>1250</v>
      </c>
      <c r="D180" s="440" t="s">
        <v>1313</v>
      </c>
      <c r="E180" s="440" t="s">
        <v>1337</v>
      </c>
      <c r="F180" s="440" t="s">
        <v>1338</v>
      </c>
      <c r="G180" s="443">
        <v>33</v>
      </c>
      <c r="H180" s="443">
        <v>15400.01</v>
      </c>
      <c r="I180" s="440">
        <v>1.2692319420966873</v>
      </c>
      <c r="J180" s="440">
        <v>466.66696969696972</v>
      </c>
      <c r="K180" s="443">
        <v>26</v>
      </c>
      <c r="L180" s="443">
        <v>12133.33</v>
      </c>
      <c r="M180" s="440">
        <v>1</v>
      </c>
      <c r="N180" s="440">
        <v>466.66653846153844</v>
      </c>
      <c r="O180" s="443">
        <v>34</v>
      </c>
      <c r="P180" s="443">
        <v>15866.67</v>
      </c>
      <c r="Q180" s="465">
        <v>1.3076929416738852</v>
      </c>
      <c r="R180" s="444">
        <v>466.66676470588237</v>
      </c>
    </row>
    <row r="181" spans="1:18" ht="14.4" customHeight="1" x14ac:dyDescent="0.3">
      <c r="A181" s="439"/>
      <c r="B181" s="440" t="s">
        <v>1256</v>
      </c>
      <c r="C181" s="440" t="s">
        <v>1250</v>
      </c>
      <c r="D181" s="440" t="s">
        <v>1313</v>
      </c>
      <c r="E181" s="440" t="s">
        <v>1390</v>
      </c>
      <c r="F181" s="440" t="s">
        <v>1338</v>
      </c>
      <c r="G181" s="443">
        <v>17</v>
      </c>
      <c r="H181" s="443">
        <v>17000</v>
      </c>
      <c r="I181" s="440">
        <v>0.85</v>
      </c>
      <c r="J181" s="440">
        <v>1000</v>
      </c>
      <c r="K181" s="443">
        <v>20</v>
      </c>
      <c r="L181" s="443">
        <v>20000</v>
      </c>
      <c r="M181" s="440">
        <v>1</v>
      </c>
      <c r="N181" s="440">
        <v>1000</v>
      </c>
      <c r="O181" s="443">
        <v>14</v>
      </c>
      <c r="P181" s="443">
        <v>14000</v>
      </c>
      <c r="Q181" s="465">
        <v>0.7</v>
      </c>
      <c r="R181" s="444">
        <v>1000</v>
      </c>
    </row>
    <row r="182" spans="1:18" ht="14.4" customHeight="1" x14ac:dyDescent="0.3">
      <c r="A182" s="439"/>
      <c r="B182" s="440" t="s">
        <v>1256</v>
      </c>
      <c r="C182" s="440" t="s">
        <v>1250</v>
      </c>
      <c r="D182" s="440" t="s">
        <v>1313</v>
      </c>
      <c r="E182" s="440" t="s">
        <v>1339</v>
      </c>
      <c r="F182" s="440" t="s">
        <v>1340</v>
      </c>
      <c r="G182" s="443">
        <v>173</v>
      </c>
      <c r="H182" s="443">
        <v>8650</v>
      </c>
      <c r="I182" s="440">
        <v>0.92021276595744683</v>
      </c>
      <c r="J182" s="440">
        <v>50</v>
      </c>
      <c r="K182" s="443">
        <v>188</v>
      </c>
      <c r="L182" s="443">
        <v>9400</v>
      </c>
      <c r="M182" s="440">
        <v>1</v>
      </c>
      <c r="N182" s="440">
        <v>50</v>
      </c>
      <c r="O182" s="443">
        <v>201</v>
      </c>
      <c r="P182" s="443">
        <v>10050</v>
      </c>
      <c r="Q182" s="465">
        <v>1.0691489361702127</v>
      </c>
      <c r="R182" s="444">
        <v>50</v>
      </c>
    </row>
    <row r="183" spans="1:18" ht="14.4" customHeight="1" x14ac:dyDescent="0.3">
      <c r="A183" s="439"/>
      <c r="B183" s="440" t="s">
        <v>1256</v>
      </c>
      <c r="C183" s="440" t="s">
        <v>1250</v>
      </c>
      <c r="D183" s="440" t="s">
        <v>1313</v>
      </c>
      <c r="E183" s="440" t="s">
        <v>1341</v>
      </c>
      <c r="F183" s="440" t="s">
        <v>1342</v>
      </c>
      <c r="G183" s="443"/>
      <c r="H183" s="443"/>
      <c r="I183" s="440"/>
      <c r="J183" s="440"/>
      <c r="K183" s="443"/>
      <c r="L183" s="443"/>
      <c r="M183" s="440"/>
      <c r="N183" s="440"/>
      <c r="O183" s="443">
        <v>1</v>
      </c>
      <c r="P183" s="443">
        <v>101.11</v>
      </c>
      <c r="Q183" s="465"/>
      <c r="R183" s="444">
        <v>101.11</v>
      </c>
    </row>
    <row r="184" spans="1:18" ht="14.4" customHeight="1" x14ac:dyDescent="0.3">
      <c r="A184" s="439"/>
      <c r="B184" s="440" t="s">
        <v>1256</v>
      </c>
      <c r="C184" s="440" t="s">
        <v>1250</v>
      </c>
      <c r="D184" s="440" t="s">
        <v>1313</v>
      </c>
      <c r="E184" s="440" t="s">
        <v>1411</v>
      </c>
      <c r="F184" s="440" t="s">
        <v>1412</v>
      </c>
      <c r="G184" s="443"/>
      <c r="H184" s="443"/>
      <c r="I184" s="440"/>
      <c r="J184" s="440"/>
      <c r="K184" s="443">
        <v>1</v>
      </c>
      <c r="L184" s="443">
        <v>0</v>
      </c>
      <c r="M184" s="440"/>
      <c r="N184" s="440">
        <v>0</v>
      </c>
      <c r="O184" s="443"/>
      <c r="P184" s="443"/>
      <c r="Q184" s="465"/>
      <c r="R184" s="444"/>
    </row>
    <row r="185" spans="1:18" ht="14.4" customHeight="1" x14ac:dyDescent="0.3">
      <c r="A185" s="439"/>
      <c r="B185" s="440" t="s">
        <v>1256</v>
      </c>
      <c r="C185" s="440" t="s">
        <v>1250</v>
      </c>
      <c r="D185" s="440" t="s">
        <v>1313</v>
      </c>
      <c r="E185" s="440" t="s">
        <v>1347</v>
      </c>
      <c r="F185" s="440" t="s">
        <v>1348</v>
      </c>
      <c r="G185" s="443">
        <v>211</v>
      </c>
      <c r="H185" s="443">
        <v>64472.229999999996</v>
      </c>
      <c r="I185" s="440">
        <v>0.94618830066232362</v>
      </c>
      <c r="J185" s="440">
        <v>305.55559241706158</v>
      </c>
      <c r="K185" s="443">
        <v>223</v>
      </c>
      <c r="L185" s="443">
        <v>68138.899999999994</v>
      </c>
      <c r="M185" s="440">
        <v>1</v>
      </c>
      <c r="N185" s="440">
        <v>305.55560538116589</v>
      </c>
      <c r="O185" s="443">
        <v>287</v>
      </c>
      <c r="P185" s="443">
        <v>87694.44</v>
      </c>
      <c r="Q185" s="465">
        <v>1.2869952406041192</v>
      </c>
      <c r="R185" s="444">
        <v>305.5555400696864</v>
      </c>
    </row>
    <row r="186" spans="1:18" ht="14.4" customHeight="1" x14ac:dyDescent="0.3">
      <c r="A186" s="439"/>
      <c r="B186" s="440" t="s">
        <v>1256</v>
      </c>
      <c r="C186" s="440" t="s">
        <v>1250</v>
      </c>
      <c r="D186" s="440" t="s">
        <v>1313</v>
      </c>
      <c r="E186" s="440" t="s">
        <v>1349</v>
      </c>
      <c r="F186" s="440" t="s">
        <v>1350</v>
      </c>
      <c r="G186" s="443">
        <v>1082</v>
      </c>
      <c r="H186" s="443">
        <v>0</v>
      </c>
      <c r="I186" s="440">
        <v>0</v>
      </c>
      <c r="J186" s="440">
        <v>0</v>
      </c>
      <c r="K186" s="443">
        <v>1524</v>
      </c>
      <c r="L186" s="443">
        <v>50800</v>
      </c>
      <c r="M186" s="440">
        <v>1</v>
      </c>
      <c r="N186" s="440">
        <v>33.333333333333336</v>
      </c>
      <c r="O186" s="443">
        <v>1616</v>
      </c>
      <c r="P186" s="443">
        <v>53866.67</v>
      </c>
      <c r="Q186" s="465">
        <v>1.0603675196850393</v>
      </c>
      <c r="R186" s="444">
        <v>33.333335396039601</v>
      </c>
    </row>
    <row r="187" spans="1:18" ht="14.4" customHeight="1" x14ac:dyDescent="0.3">
      <c r="A187" s="439"/>
      <c r="B187" s="440" t="s">
        <v>1256</v>
      </c>
      <c r="C187" s="440" t="s">
        <v>1250</v>
      </c>
      <c r="D187" s="440" t="s">
        <v>1313</v>
      </c>
      <c r="E187" s="440" t="s">
        <v>1351</v>
      </c>
      <c r="F187" s="440" t="s">
        <v>1352</v>
      </c>
      <c r="G187" s="443">
        <v>124</v>
      </c>
      <c r="H187" s="443">
        <v>56488.89</v>
      </c>
      <c r="I187" s="440">
        <v>1.1071427101481059</v>
      </c>
      <c r="J187" s="440">
        <v>455.55556451612904</v>
      </c>
      <c r="K187" s="443">
        <v>112</v>
      </c>
      <c r="L187" s="443">
        <v>51022.23</v>
      </c>
      <c r="M187" s="440">
        <v>1</v>
      </c>
      <c r="N187" s="440">
        <v>455.55562500000002</v>
      </c>
      <c r="O187" s="443">
        <v>129</v>
      </c>
      <c r="P187" s="443">
        <v>58766.67</v>
      </c>
      <c r="Q187" s="465">
        <v>1.1517856040396508</v>
      </c>
      <c r="R187" s="444">
        <v>455.55558139534884</v>
      </c>
    </row>
    <row r="188" spans="1:18" ht="14.4" customHeight="1" x14ac:dyDescent="0.3">
      <c r="A188" s="439"/>
      <c r="B188" s="440" t="s">
        <v>1256</v>
      </c>
      <c r="C188" s="440" t="s">
        <v>1250</v>
      </c>
      <c r="D188" s="440" t="s">
        <v>1313</v>
      </c>
      <c r="E188" s="440" t="s">
        <v>1379</v>
      </c>
      <c r="F188" s="440" t="s">
        <v>1380</v>
      </c>
      <c r="G188" s="443">
        <v>51</v>
      </c>
      <c r="H188" s="443">
        <v>3003.32</v>
      </c>
      <c r="I188" s="440">
        <v>0.72856681941570467</v>
      </c>
      <c r="J188" s="440">
        <v>58.888627450980394</v>
      </c>
      <c r="K188" s="443">
        <v>70</v>
      </c>
      <c r="L188" s="443">
        <v>4122.2299999999996</v>
      </c>
      <c r="M188" s="440">
        <v>1</v>
      </c>
      <c r="N188" s="440">
        <v>58.888999999999996</v>
      </c>
      <c r="O188" s="443">
        <v>65</v>
      </c>
      <c r="P188" s="443">
        <v>3827.7799999999997</v>
      </c>
      <c r="Q188" s="465">
        <v>0.92857021563571174</v>
      </c>
      <c r="R188" s="444">
        <v>58.888923076923071</v>
      </c>
    </row>
    <row r="189" spans="1:18" ht="14.4" customHeight="1" x14ac:dyDescent="0.3">
      <c r="A189" s="439"/>
      <c r="B189" s="440" t="s">
        <v>1256</v>
      </c>
      <c r="C189" s="440" t="s">
        <v>1250</v>
      </c>
      <c r="D189" s="440" t="s">
        <v>1313</v>
      </c>
      <c r="E189" s="440" t="s">
        <v>1353</v>
      </c>
      <c r="F189" s="440" t="s">
        <v>1354</v>
      </c>
      <c r="G189" s="443">
        <v>228</v>
      </c>
      <c r="H189" s="443">
        <v>17733.329999999998</v>
      </c>
      <c r="I189" s="440">
        <v>0.88372105771463705</v>
      </c>
      <c r="J189" s="440">
        <v>77.777763157894725</v>
      </c>
      <c r="K189" s="443">
        <v>258</v>
      </c>
      <c r="L189" s="443">
        <v>20066.66</v>
      </c>
      <c r="M189" s="440">
        <v>1</v>
      </c>
      <c r="N189" s="440">
        <v>77.77775193798449</v>
      </c>
      <c r="O189" s="443">
        <v>274</v>
      </c>
      <c r="P189" s="443">
        <v>21311.11</v>
      </c>
      <c r="Q189" s="465">
        <v>1.0620158013341534</v>
      </c>
      <c r="R189" s="444">
        <v>77.777773722627742</v>
      </c>
    </row>
    <row r="190" spans="1:18" ht="14.4" customHeight="1" x14ac:dyDescent="0.3">
      <c r="A190" s="439"/>
      <c r="B190" s="440" t="s">
        <v>1256</v>
      </c>
      <c r="C190" s="440" t="s">
        <v>1250</v>
      </c>
      <c r="D190" s="440" t="s">
        <v>1313</v>
      </c>
      <c r="E190" s="440" t="s">
        <v>1413</v>
      </c>
      <c r="F190" s="440" t="s">
        <v>1414</v>
      </c>
      <c r="G190" s="443">
        <v>87</v>
      </c>
      <c r="H190" s="443">
        <v>96666.66</v>
      </c>
      <c r="I190" s="440">
        <v>0.79816508989142287</v>
      </c>
      <c r="J190" s="440">
        <v>1111.1110344827587</v>
      </c>
      <c r="K190" s="443">
        <v>109</v>
      </c>
      <c r="L190" s="443">
        <v>121111.11</v>
      </c>
      <c r="M190" s="440">
        <v>1</v>
      </c>
      <c r="N190" s="440">
        <v>1111.1111009174313</v>
      </c>
      <c r="O190" s="443">
        <v>95</v>
      </c>
      <c r="P190" s="443">
        <v>105555.56</v>
      </c>
      <c r="Q190" s="465">
        <v>0.87155967772073095</v>
      </c>
      <c r="R190" s="444">
        <v>1111.1111578947368</v>
      </c>
    </row>
    <row r="191" spans="1:18" ht="14.4" customHeight="1" x14ac:dyDescent="0.3">
      <c r="A191" s="439"/>
      <c r="B191" s="440" t="s">
        <v>1256</v>
      </c>
      <c r="C191" s="440" t="s">
        <v>1250</v>
      </c>
      <c r="D191" s="440" t="s">
        <v>1313</v>
      </c>
      <c r="E191" s="440" t="s">
        <v>1355</v>
      </c>
      <c r="F191" s="440" t="s">
        <v>1356</v>
      </c>
      <c r="G191" s="443">
        <v>19</v>
      </c>
      <c r="H191" s="443">
        <v>5130</v>
      </c>
      <c r="I191" s="440">
        <v>5.5718475073313782E-2</v>
      </c>
      <c r="J191" s="440">
        <v>270</v>
      </c>
      <c r="K191" s="443">
        <v>341</v>
      </c>
      <c r="L191" s="443">
        <v>92070</v>
      </c>
      <c r="M191" s="440">
        <v>1</v>
      </c>
      <c r="N191" s="440">
        <v>270</v>
      </c>
      <c r="O191" s="443">
        <v>776</v>
      </c>
      <c r="P191" s="443">
        <v>209520</v>
      </c>
      <c r="Q191" s="465">
        <v>2.275659824046921</v>
      </c>
      <c r="R191" s="444">
        <v>270</v>
      </c>
    </row>
    <row r="192" spans="1:18" ht="14.4" customHeight="1" x14ac:dyDescent="0.3">
      <c r="A192" s="439"/>
      <c r="B192" s="440" t="s">
        <v>1256</v>
      </c>
      <c r="C192" s="440" t="s">
        <v>1250</v>
      </c>
      <c r="D192" s="440" t="s">
        <v>1313</v>
      </c>
      <c r="E192" s="440" t="s">
        <v>1357</v>
      </c>
      <c r="F192" s="440" t="s">
        <v>1358</v>
      </c>
      <c r="G192" s="443">
        <v>312</v>
      </c>
      <c r="H192" s="443">
        <v>27733.33</v>
      </c>
      <c r="I192" s="440">
        <v>0.6689000050649887</v>
      </c>
      <c r="J192" s="440">
        <v>88.888878205128208</v>
      </c>
      <c r="K192" s="443">
        <v>439</v>
      </c>
      <c r="L192" s="443">
        <v>41461.1</v>
      </c>
      <c r="M192" s="440">
        <v>1</v>
      </c>
      <c r="N192" s="440">
        <v>94.444419134396355</v>
      </c>
      <c r="O192" s="443">
        <v>522</v>
      </c>
      <c r="P192" s="443">
        <v>49300</v>
      </c>
      <c r="Q192" s="465">
        <v>1.1890663778819184</v>
      </c>
      <c r="R192" s="444">
        <v>94.444444444444443</v>
      </c>
    </row>
    <row r="193" spans="1:18" ht="14.4" customHeight="1" x14ac:dyDescent="0.3">
      <c r="A193" s="439"/>
      <c r="B193" s="440" t="s">
        <v>1256</v>
      </c>
      <c r="C193" s="440" t="s">
        <v>1250</v>
      </c>
      <c r="D193" s="440" t="s">
        <v>1313</v>
      </c>
      <c r="E193" s="440" t="s">
        <v>1361</v>
      </c>
      <c r="F193" s="440" t="s">
        <v>1362</v>
      </c>
      <c r="G193" s="443">
        <v>1</v>
      </c>
      <c r="H193" s="443">
        <v>96.67</v>
      </c>
      <c r="I193" s="440">
        <v>1</v>
      </c>
      <c r="J193" s="440">
        <v>96.67</v>
      </c>
      <c r="K193" s="443">
        <v>1</v>
      </c>
      <c r="L193" s="443">
        <v>96.67</v>
      </c>
      <c r="M193" s="440">
        <v>1</v>
      </c>
      <c r="N193" s="440">
        <v>96.67</v>
      </c>
      <c r="O193" s="443"/>
      <c r="P193" s="443"/>
      <c r="Q193" s="465"/>
      <c r="R193" s="444"/>
    </row>
    <row r="194" spans="1:18" ht="14.4" customHeight="1" x14ac:dyDescent="0.3">
      <c r="A194" s="439"/>
      <c r="B194" s="440" t="s">
        <v>1256</v>
      </c>
      <c r="C194" s="440" t="s">
        <v>1250</v>
      </c>
      <c r="D194" s="440" t="s">
        <v>1313</v>
      </c>
      <c r="E194" s="440" t="s">
        <v>1393</v>
      </c>
      <c r="F194" s="440" t="s">
        <v>1394</v>
      </c>
      <c r="G194" s="443">
        <v>17</v>
      </c>
      <c r="H194" s="443">
        <v>21816.660000000003</v>
      </c>
      <c r="I194" s="440">
        <v>0.89473632406388981</v>
      </c>
      <c r="J194" s="440">
        <v>1283.3329411764707</v>
      </c>
      <c r="K194" s="443">
        <v>19</v>
      </c>
      <c r="L194" s="443">
        <v>24383.339999999997</v>
      </c>
      <c r="M194" s="440">
        <v>1</v>
      </c>
      <c r="N194" s="440">
        <v>1283.3336842105261</v>
      </c>
      <c r="O194" s="443">
        <v>17</v>
      </c>
      <c r="P194" s="443">
        <v>21816.65</v>
      </c>
      <c r="Q194" s="465">
        <v>0.89473591394780227</v>
      </c>
      <c r="R194" s="444">
        <v>1283.3323529411766</v>
      </c>
    </row>
    <row r="195" spans="1:18" ht="14.4" customHeight="1" x14ac:dyDescent="0.3">
      <c r="A195" s="439"/>
      <c r="B195" s="440" t="s">
        <v>1256</v>
      </c>
      <c r="C195" s="440" t="s">
        <v>1250</v>
      </c>
      <c r="D195" s="440" t="s">
        <v>1313</v>
      </c>
      <c r="E195" s="440" t="s">
        <v>1365</v>
      </c>
      <c r="F195" s="440" t="s">
        <v>1366</v>
      </c>
      <c r="G195" s="443">
        <v>3</v>
      </c>
      <c r="H195" s="443">
        <v>350</v>
      </c>
      <c r="I195" s="440">
        <v>0.99997142938773176</v>
      </c>
      <c r="J195" s="440">
        <v>116.66666666666667</v>
      </c>
      <c r="K195" s="443">
        <v>3</v>
      </c>
      <c r="L195" s="443">
        <v>350.01</v>
      </c>
      <c r="M195" s="440">
        <v>1</v>
      </c>
      <c r="N195" s="440">
        <v>116.67</v>
      </c>
      <c r="O195" s="443">
        <v>2</v>
      </c>
      <c r="P195" s="443">
        <v>233.33</v>
      </c>
      <c r="Q195" s="465">
        <v>0.6666380960543985</v>
      </c>
      <c r="R195" s="444">
        <v>116.66500000000001</v>
      </c>
    </row>
    <row r="196" spans="1:18" ht="14.4" customHeight="1" x14ac:dyDescent="0.3">
      <c r="A196" s="439"/>
      <c r="B196" s="440" t="s">
        <v>1256</v>
      </c>
      <c r="C196" s="440" t="s">
        <v>1250</v>
      </c>
      <c r="D196" s="440" t="s">
        <v>1313</v>
      </c>
      <c r="E196" s="440" t="s">
        <v>1367</v>
      </c>
      <c r="F196" s="440" t="s">
        <v>1368</v>
      </c>
      <c r="G196" s="443">
        <v>32</v>
      </c>
      <c r="H196" s="443">
        <v>1564.4499999999998</v>
      </c>
      <c r="I196" s="440">
        <v>1.4545581330482078</v>
      </c>
      <c r="J196" s="440">
        <v>48.889062499999994</v>
      </c>
      <c r="K196" s="443">
        <v>22</v>
      </c>
      <c r="L196" s="443">
        <v>1075.55</v>
      </c>
      <c r="M196" s="440">
        <v>1</v>
      </c>
      <c r="N196" s="440">
        <v>48.888636363636358</v>
      </c>
      <c r="O196" s="443">
        <v>45</v>
      </c>
      <c r="P196" s="443">
        <v>2200.0100000000002</v>
      </c>
      <c r="Q196" s="465">
        <v>2.0454744084421925</v>
      </c>
      <c r="R196" s="444">
        <v>48.889111111111113</v>
      </c>
    </row>
    <row r="197" spans="1:18" ht="14.4" customHeight="1" x14ac:dyDescent="0.3">
      <c r="A197" s="439"/>
      <c r="B197" s="440" t="s">
        <v>1256</v>
      </c>
      <c r="C197" s="440" t="s">
        <v>1250</v>
      </c>
      <c r="D197" s="440" t="s">
        <v>1313</v>
      </c>
      <c r="E197" s="440" t="s">
        <v>1395</v>
      </c>
      <c r="F197" s="440" t="s">
        <v>1396</v>
      </c>
      <c r="G197" s="443">
        <v>5</v>
      </c>
      <c r="H197" s="443">
        <v>2333.33</v>
      </c>
      <c r="I197" s="440">
        <v>1.2499959821500317</v>
      </c>
      <c r="J197" s="440">
        <v>466.666</v>
      </c>
      <c r="K197" s="443">
        <v>4</v>
      </c>
      <c r="L197" s="443">
        <v>1866.67</v>
      </c>
      <c r="M197" s="440">
        <v>1</v>
      </c>
      <c r="N197" s="440">
        <v>466.66750000000002</v>
      </c>
      <c r="O197" s="443">
        <v>5</v>
      </c>
      <c r="P197" s="443">
        <v>2333.33</v>
      </c>
      <c r="Q197" s="465">
        <v>1.2499959821500317</v>
      </c>
      <c r="R197" s="444">
        <v>466.666</v>
      </c>
    </row>
    <row r="198" spans="1:18" ht="14.4" customHeight="1" x14ac:dyDescent="0.3">
      <c r="A198" s="439"/>
      <c r="B198" s="440" t="s">
        <v>1256</v>
      </c>
      <c r="C198" s="440" t="s">
        <v>1250</v>
      </c>
      <c r="D198" s="440" t="s">
        <v>1313</v>
      </c>
      <c r="E198" s="440" t="s">
        <v>1397</v>
      </c>
      <c r="F198" s="440" t="s">
        <v>1398</v>
      </c>
      <c r="G198" s="443">
        <v>91</v>
      </c>
      <c r="H198" s="443">
        <v>42466.66</v>
      </c>
      <c r="I198" s="440">
        <v>1.5689656573807038</v>
      </c>
      <c r="J198" s="440">
        <v>466.66659340659345</v>
      </c>
      <c r="K198" s="443">
        <v>58</v>
      </c>
      <c r="L198" s="443">
        <v>27066.66</v>
      </c>
      <c r="M198" s="440">
        <v>1</v>
      </c>
      <c r="N198" s="440">
        <v>466.66655172413795</v>
      </c>
      <c r="O198" s="443">
        <v>24</v>
      </c>
      <c r="P198" s="443">
        <v>11200</v>
      </c>
      <c r="Q198" s="465">
        <v>0.41379320536778458</v>
      </c>
      <c r="R198" s="444">
        <v>466.66666666666669</v>
      </c>
    </row>
    <row r="199" spans="1:18" ht="14.4" customHeight="1" x14ac:dyDescent="0.3">
      <c r="A199" s="439"/>
      <c r="B199" s="440" t="s">
        <v>1256</v>
      </c>
      <c r="C199" s="440" t="s">
        <v>1250</v>
      </c>
      <c r="D199" s="440" t="s">
        <v>1313</v>
      </c>
      <c r="E199" s="440" t="s">
        <v>1415</v>
      </c>
      <c r="F199" s="440" t="s">
        <v>1416</v>
      </c>
      <c r="G199" s="443">
        <v>10</v>
      </c>
      <c r="H199" s="443">
        <v>977.78</v>
      </c>
      <c r="I199" s="440">
        <v>1.2500063920636137</v>
      </c>
      <c r="J199" s="440">
        <v>97.777999999999992</v>
      </c>
      <c r="K199" s="443">
        <v>8</v>
      </c>
      <c r="L199" s="443">
        <v>782.22</v>
      </c>
      <c r="M199" s="440">
        <v>1</v>
      </c>
      <c r="N199" s="440">
        <v>97.777500000000003</v>
      </c>
      <c r="O199" s="443">
        <v>10</v>
      </c>
      <c r="P199" s="443">
        <v>977.78</v>
      </c>
      <c r="Q199" s="465">
        <v>1.2500063920636137</v>
      </c>
      <c r="R199" s="444">
        <v>97.777999999999992</v>
      </c>
    </row>
    <row r="200" spans="1:18" ht="14.4" customHeight="1" x14ac:dyDescent="0.3">
      <c r="A200" s="439"/>
      <c r="B200" s="440" t="s">
        <v>1256</v>
      </c>
      <c r="C200" s="440" t="s">
        <v>1250</v>
      </c>
      <c r="D200" s="440" t="s">
        <v>1313</v>
      </c>
      <c r="E200" s="440" t="s">
        <v>1417</v>
      </c>
      <c r="F200" s="440" t="s">
        <v>1418</v>
      </c>
      <c r="G200" s="443"/>
      <c r="H200" s="443"/>
      <c r="I200" s="440"/>
      <c r="J200" s="440"/>
      <c r="K200" s="443">
        <v>1</v>
      </c>
      <c r="L200" s="443">
        <v>481.11</v>
      </c>
      <c r="M200" s="440">
        <v>1</v>
      </c>
      <c r="N200" s="440">
        <v>481.11</v>
      </c>
      <c r="O200" s="443"/>
      <c r="P200" s="443"/>
      <c r="Q200" s="465"/>
      <c r="R200" s="444"/>
    </row>
    <row r="201" spans="1:18" ht="14.4" customHeight="1" x14ac:dyDescent="0.3">
      <c r="A201" s="439"/>
      <c r="B201" s="440" t="s">
        <v>1419</v>
      </c>
      <c r="C201" s="440" t="s">
        <v>1247</v>
      </c>
      <c r="D201" s="440" t="s">
        <v>1257</v>
      </c>
      <c r="E201" s="440" t="s">
        <v>1420</v>
      </c>
      <c r="F201" s="440"/>
      <c r="G201" s="443">
        <v>2</v>
      </c>
      <c r="H201" s="443">
        <v>226</v>
      </c>
      <c r="I201" s="440">
        <v>1</v>
      </c>
      <c r="J201" s="440">
        <v>113</v>
      </c>
      <c r="K201" s="443">
        <v>2</v>
      </c>
      <c r="L201" s="443">
        <v>226</v>
      </c>
      <c r="M201" s="440">
        <v>1</v>
      </c>
      <c r="N201" s="440">
        <v>113</v>
      </c>
      <c r="O201" s="443">
        <v>2</v>
      </c>
      <c r="P201" s="443">
        <v>226</v>
      </c>
      <c r="Q201" s="465">
        <v>1</v>
      </c>
      <c r="R201" s="444">
        <v>113</v>
      </c>
    </row>
    <row r="202" spans="1:18" ht="14.4" customHeight="1" x14ac:dyDescent="0.3">
      <c r="A202" s="439"/>
      <c r="B202" s="440" t="s">
        <v>1419</v>
      </c>
      <c r="C202" s="440" t="s">
        <v>1247</v>
      </c>
      <c r="D202" s="440" t="s">
        <v>1257</v>
      </c>
      <c r="E202" s="440" t="s">
        <v>1421</v>
      </c>
      <c r="F202" s="440"/>
      <c r="G202" s="443">
        <v>5</v>
      </c>
      <c r="H202" s="443">
        <v>5040</v>
      </c>
      <c r="I202" s="440">
        <v>2.5</v>
      </c>
      <c r="J202" s="440">
        <v>1008</v>
      </c>
      <c r="K202" s="443">
        <v>2</v>
      </c>
      <c r="L202" s="443">
        <v>2016</v>
      </c>
      <c r="M202" s="440">
        <v>1</v>
      </c>
      <c r="N202" s="440">
        <v>1008</v>
      </c>
      <c r="O202" s="443">
        <v>4</v>
      </c>
      <c r="P202" s="443">
        <v>4032</v>
      </c>
      <c r="Q202" s="465">
        <v>2</v>
      </c>
      <c r="R202" s="444">
        <v>1008</v>
      </c>
    </row>
    <row r="203" spans="1:18" ht="14.4" customHeight="1" x14ac:dyDescent="0.3">
      <c r="A203" s="439"/>
      <c r="B203" s="440" t="s">
        <v>1419</v>
      </c>
      <c r="C203" s="440" t="s">
        <v>1247</v>
      </c>
      <c r="D203" s="440" t="s">
        <v>1257</v>
      </c>
      <c r="E203" s="440" t="s">
        <v>1422</v>
      </c>
      <c r="F203" s="440"/>
      <c r="G203" s="443">
        <v>143</v>
      </c>
      <c r="H203" s="443">
        <v>31031</v>
      </c>
      <c r="I203" s="440">
        <v>0.94078947368421051</v>
      </c>
      <c r="J203" s="440">
        <v>217</v>
      </c>
      <c r="K203" s="443">
        <v>152</v>
      </c>
      <c r="L203" s="443">
        <v>32984</v>
      </c>
      <c r="M203" s="440">
        <v>1</v>
      </c>
      <c r="N203" s="440">
        <v>217</v>
      </c>
      <c r="O203" s="443">
        <v>163</v>
      </c>
      <c r="P203" s="443">
        <v>35371</v>
      </c>
      <c r="Q203" s="465">
        <v>1.0723684210526316</v>
      </c>
      <c r="R203" s="444">
        <v>217</v>
      </c>
    </row>
    <row r="204" spans="1:18" ht="14.4" customHeight="1" x14ac:dyDescent="0.3">
      <c r="A204" s="439"/>
      <c r="B204" s="440" t="s">
        <v>1419</v>
      </c>
      <c r="C204" s="440" t="s">
        <v>1247</v>
      </c>
      <c r="D204" s="440" t="s">
        <v>1257</v>
      </c>
      <c r="E204" s="440" t="s">
        <v>1423</v>
      </c>
      <c r="F204" s="440"/>
      <c r="G204" s="443">
        <v>1</v>
      </c>
      <c r="H204" s="443">
        <v>1289</v>
      </c>
      <c r="I204" s="440">
        <v>0.5</v>
      </c>
      <c r="J204" s="440">
        <v>1289</v>
      </c>
      <c r="K204" s="443">
        <v>2</v>
      </c>
      <c r="L204" s="443">
        <v>2578</v>
      </c>
      <c r="M204" s="440">
        <v>1</v>
      </c>
      <c r="N204" s="440">
        <v>1289</v>
      </c>
      <c r="O204" s="443"/>
      <c r="P204" s="443"/>
      <c r="Q204" s="465"/>
      <c r="R204" s="444"/>
    </row>
    <row r="205" spans="1:18" ht="14.4" customHeight="1" x14ac:dyDescent="0.3">
      <c r="A205" s="439"/>
      <c r="B205" s="440" t="s">
        <v>1419</v>
      </c>
      <c r="C205" s="440" t="s">
        <v>1247</v>
      </c>
      <c r="D205" s="440" t="s">
        <v>1257</v>
      </c>
      <c r="E205" s="440" t="s">
        <v>1424</v>
      </c>
      <c r="F205" s="440"/>
      <c r="G205" s="443"/>
      <c r="H205" s="443"/>
      <c r="I205" s="440"/>
      <c r="J205" s="440"/>
      <c r="K205" s="443">
        <v>2</v>
      </c>
      <c r="L205" s="443">
        <v>3540</v>
      </c>
      <c r="M205" s="440">
        <v>1</v>
      </c>
      <c r="N205" s="440">
        <v>1770</v>
      </c>
      <c r="O205" s="443">
        <v>1</v>
      </c>
      <c r="P205" s="443">
        <v>1770</v>
      </c>
      <c r="Q205" s="465">
        <v>0.5</v>
      </c>
      <c r="R205" s="444">
        <v>1770</v>
      </c>
    </row>
    <row r="206" spans="1:18" ht="14.4" customHeight="1" x14ac:dyDescent="0.3">
      <c r="A206" s="439"/>
      <c r="B206" s="440" t="s">
        <v>1419</v>
      </c>
      <c r="C206" s="440" t="s">
        <v>1247</v>
      </c>
      <c r="D206" s="440" t="s">
        <v>1257</v>
      </c>
      <c r="E206" s="440" t="s">
        <v>1425</v>
      </c>
      <c r="F206" s="440"/>
      <c r="G206" s="443">
        <v>1</v>
      </c>
      <c r="H206" s="443">
        <v>2450</v>
      </c>
      <c r="I206" s="440">
        <v>1</v>
      </c>
      <c r="J206" s="440">
        <v>2450</v>
      </c>
      <c r="K206" s="443">
        <v>1</v>
      </c>
      <c r="L206" s="443">
        <v>2450</v>
      </c>
      <c r="M206" s="440">
        <v>1</v>
      </c>
      <c r="N206" s="440">
        <v>2450</v>
      </c>
      <c r="O206" s="443">
        <v>2</v>
      </c>
      <c r="P206" s="443">
        <v>4900</v>
      </c>
      <c r="Q206" s="465">
        <v>2</v>
      </c>
      <c r="R206" s="444">
        <v>2450</v>
      </c>
    </row>
    <row r="207" spans="1:18" ht="14.4" customHeight="1" x14ac:dyDescent="0.3">
      <c r="A207" s="439"/>
      <c r="B207" s="440" t="s">
        <v>1419</v>
      </c>
      <c r="C207" s="440" t="s">
        <v>1247</v>
      </c>
      <c r="D207" s="440" t="s">
        <v>1257</v>
      </c>
      <c r="E207" s="440" t="s">
        <v>1426</v>
      </c>
      <c r="F207" s="440"/>
      <c r="G207" s="443"/>
      <c r="H207" s="443"/>
      <c r="I207" s="440"/>
      <c r="J207" s="440"/>
      <c r="K207" s="443">
        <v>2</v>
      </c>
      <c r="L207" s="443">
        <v>2606</v>
      </c>
      <c r="M207" s="440">
        <v>1</v>
      </c>
      <c r="N207" s="440">
        <v>1303</v>
      </c>
      <c r="O207" s="443"/>
      <c r="P207" s="443"/>
      <c r="Q207" s="465"/>
      <c r="R207" s="444"/>
    </row>
    <row r="208" spans="1:18" ht="14.4" customHeight="1" x14ac:dyDescent="0.3">
      <c r="A208" s="439"/>
      <c r="B208" s="440" t="s">
        <v>1419</v>
      </c>
      <c r="C208" s="440" t="s">
        <v>1247</v>
      </c>
      <c r="D208" s="440" t="s">
        <v>1257</v>
      </c>
      <c r="E208" s="440" t="s">
        <v>1427</v>
      </c>
      <c r="F208" s="440"/>
      <c r="G208" s="443">
        <v>67</v>
      </c>
      <c r="H208" s="443">
        <v>69881</v>
      </c>
      <c r="I208" s="440">
        <v>1.0151515151515151</v>
      </c>
      <c r="J208" s="440">
        <v>1043</v>
      </c>
      <c r="K208" s="443">
        <v>66</v>
      </c>
      <c r="L208" s="443">
        <v>68838</v>
      </c>
      <c r="M208" s="440">
        <v>1</v>
      </c>
      <c r="N208" s="440">
        <v>1043</v>
      </c>
      <c r="O208" s="443">
        <v>90</v>
      </c>
      <c r="P208" s="443">
        <v>93870</v>
      </c>
      <c r="Q208" s="465">
        <v>1.3636363636363635</v>
      </c>
      <c r="R208" s="444">
        <v>1043</v>
      </c>
    </row>
    <row r="209" spans="1:18" ht="14.4" customHeight="1" x14ac:dyDescent="0.3">
      <c r="A209" s="439"/>
      <c r="B209" s="440" t="s">
        <v>1419</v>
      </c>
      <c r="C209" s="440" t="s">
        <v>1247</v>
      </c>
      <c r="D209" s="440" t="s">
        <v>1257</v>
      </c>
      <c r="E209" s="440" t="s">
        <v>1428</v>
      </c>
      <c r="F209" s="440"/>
      <c r="G209" s="443"/>
      <c r="H209" s="443"/>
      <c r="I209" s="440"/>
      <c r="J209" s="440"/>
      <c r="K209" s="443">
        <v>1</v>
      </c>
      <c r="L209" s="443">
        <v>1654</v>
      </c>
      <c r="M209" s="440">
        <v>1</v>
      </c>
      <c r="N209" s="440">
        <v>1654</v>
      </c>
      <c r="O209" s="443">
        <v>2</v>
      </c>
      <c r="P209" s="443">
        <v>3308</v>
      </c>
      <c r="Q209" s="465">
        <v>2</v>
      </c>
      <c r="R209" s="444">
        <v>1654</v>
      </c>
    </row>
    <row r="210" spans="1:18" ht="14.4" customHeight="1" x14ac:dyDescent="0.3">
      <c r="A210" s="439"/>
      <c r="B210" s="440" t="s">
        <v>1419</v>
      </c>
      <c r="C210" s="440" t="s">
        <v>1247</v>
      </c>
      <c r="D210" s="440" t="s">
        <v>1257</v>
      </c>
      <c r="E210" s="440" t="s">
        <v>1429</v>
      </c>
      <c r="F210" s="440"/>
      <c r="G210" s="443">
        <v>7</v>
      </c>
      <c r="H210" s="443">
        <v>9261</v>
      </c>
      <c r="I210" s="440">
        <v>0.7</v>
      </c>
      <c r="J210" s="440">
        <v>1323</v>
      </c>
      <c r="K210" s="443">
        <v>10</v>
      </c>
      <c r="L210" s="443">
        <v>13230</v>
      </c>
      <c r="M210" s="440">
        <v>1</v>
      </c>
      <c r="N210" s="440">
        <v>1323</v>
      </c>
      <c r="O210" s="443">
        <v>8</v>
      </c>
      <c r="P210" s="443">
        <v>10584</v>
      </c>
      <c r="Q210" s="465">
        <v>0.8</v>
      </c>
      <c r="R210" s="444">
        <v>1323</v>
      </c>
    </row>
    <row r="211" spans="1:18" ht="14.4" customHeight="1" x14ac:dyDescent="0.3">
      <c r="A211" s="439"/>
      <c r="B211" s="440" t="s">
        <v>1419</v>
      </c>
      <c r="C211" s="440" t="s">
        <v>1247</v>
      </c>
      <c r="D211" s="440" t="s">
        <v>1257</v>
      </c>
      <c r="E211" s="440" t="s">
        <v>1430</v>
      </c>
      <c r="F211" s="440"/>
      <c r="G211" s="443"/>
      <c r="H211" s="443"/>
      <c r="I211" s="440"/>
      <c r="J211" s="440"/>
      <c r="K211" s="443">
        <v>1</v>
      </c>
      <c r="L211" s="443">
        <v>2416</v>
      </c>
      <c r="M211" s="440">
        <v>1</v>
      </c>
      <c r="N211" s="440">
        <v>2416</v>
      </c>
      <c r="O211" s="443"/>
      <c r="P211" s="443"/>
      <c r="Q211" s="465"/>
      <c r="R211" s="444"/>
    </row>
    <row r="212" spans="1:18" ht="14.4" customHeight="1" x14ac:dyDescent="0.3">
      <c r="A212" s="439"/>
      <c r="B212" s="440" t="s">
        <v>1419</v>
      </c>
      <c r="C212" s="440" t="s">
        <v>1247</v>
      </c>
      <c r="D212" s="440" t="s">
        <v>1257</v>
      </c>
      <c r="E212" s="440" t="s">
        <v>1431</v>
      </c>
      <c r="F212" s="440"/>
      <c r="G212" s="443">
        <v>2</v>
      </c>
      <c r="H212" s="443">
        <v>3866</v>
      </c>
      <c r="I212" s="440"/>
      <c r="J212" s="440">
        <v>1933</v>
      </c>
      <c r="K212" s="443"/>
      <c r="L212" s="443"/>
      <c r="M212" s="440"/>
      <c r="N212" s="440"/>
      <c r="O212" s="443"/>
      <c r="P212" s="443"/>
      <c r="Q212" s="465"/>
      <c r="R212" s="444"/>
    </row>
    <row r="213" spans="1:18" ht="14.4" customHeight="1" x14ac:dyDescent="0.3">
      <c r="A213" s="439"/>
      <c r="B213" s="440" t="s">
        <v>1419</v>
      </c>
      <c r="C213" s="440" t="s">
        <v>1247</v>
      </c>
      <c r="D213" s="440" t="s">
        <v>1257</v>
      </c>
      <c r="E213" s="440" t="s">
        <v>1432</v>
      </c>
      <c r="F213" s="440"/>
      <c r="G213" s="443">
        <v>34</v>
      </c>
      <c r="H213" s="443">
        <v>18428</v>
      </c>
      <c r="I213" s="440">
        <v>1.6190476190476191</v>
      </c>
      <c r="J213" s="440">
        <v>542</v>
      </c>
      <c r="K213" s="443">
        <v>21</v>
      </c>
      <c r="L213" s="443">
        <v>11382</v>
      </c>
      <c r="M213" s="440">
        <v>1</v>
      </c>
      <c r="N213" s="440">
        <v>542</v>
      </c>
      <c r="O213" s="443">
        <v>31</v>
      </c>
      <c r="P213" s="443">
        <v>16802</v>
      </c>
      <c r="Q213" s="465">
        <v>1.4761904761904763</v>
      </c>
      <c r="R213" s="444">
        <v>542</v>
      </c>
    </row>
    <row r="214" spans="1:18" ht="14.4" customHeight="1" x14ac:dyDescent="0.3">
      <c r="A214" s="439"/>
      <c r="B214" s="440" t="s">
        <v>1419</v>
      </c>
      <c r="C214" s="440" t="s">
        <v>1247</v>
      </c>
      <c r="D214" s="440" t="s">
        <v>1257</v>
      </c>
      <c r="E214" s="440" t="s">
        <v>1433</v>
      </c>
      <c r="F214" s="440"/>
      <c r="G214" s="443"/>
      <c r="H214" s="443"/>
      <c r="I214" s="440"/>
      <c r="J214" s="440"/>
      <c r="K214" s="443">
        <v>2</v>
      </c>
      <c r="L214" s="443">
        <v>596</v>
      </c>
      <c r="M214" s="440">
        <v>1</v>
      </c>
      <c r="N214" s="440">
        <v>298</v>
      </c>
      <c r="O214" s="443"/>
      <c r="P214" s="443"/>
      <c r="Q214" s="465"/>
      <c r="R214" s="444"/>
    </row>
    <row r="215" spans="1:18" ht="14.4" customHeight="1" x14ac:dyDescent="0.3">
      <c r="A215" s="439"/>
      <c r="B215" s="440" t="s">
        <v>1419</v>
      </c>
      <c r="C215" s="440" t="s">
        <v>1247</v>
      </c>
      <c r="D215" s="440" t="s">
        <v>1257</v>
      </c>
      <c r="E215" s="440" t="s">
        <v>1434</v>
      </c>
      <c r="F215" s="440"/>
      <c r="G215" s="443">
        <v>12</v>
      </c>
      <c r="H215" s="443">
        <v>6948</v>
      </c>
      <c r="I215" s="440">
        <v>0.5714285714285714</v>
      </c>
      <c r="J215" s="440">
        <v>579</v>
      </c>
      <c r="K215" s="443">
        <v>21</v>
      </c>
      <c r="L215" s="443">
        <v>12159</v>
      </c>
      <c r="M215" s="440">
        <v>1</v>
      </c>
      <c r="N215" s="440">
        <v>579</v>
      </c>
      <c r="O215" s="443">
        <v>18</v>
      </c>
      <c r="P215" s="443">
        <v>10422</v>
      </c>
      <c r="Q215" s="465">
        <v>0.8571428571428571</v>
      </c>
      <c r="R215" s="444">
        <v>579</v>
      </c>
    </row>
    <row r="216" spans="1:18" ht="14.4" customHeight="1" x14ac:dyDescent="0.3">
      <c r="A216" s="439"/>
      <c r="B216" s="440" t="s">
        <v>1419</v>
      </c>
      <c r="C216" s="440" t="s">
        <v>1247</v>
      </c>
      <c r="D216" s="440" t="s">
        <v>1257</v>
      </c>
      <c r="E216" s="440" t="s">
        <v>1259</v>
      </c>
      <c r="F216" s="440"/>
      <c r="G216" s="443">
        <v>9</v>
      </c>
      <c r="H216" s="443">
        <v>1017</v>
      </c>
      <c r="I216" s="440">
        <v>1.2857142857142858</v>
      </c>
      <c r="J216" s="440">
        <v>113</v>
      </c>
      <c r="K216" s="443">
        <v>7</v>
      </c>
      <c r="L216" s="443">
        <v>791</v>
      </c>
      <c r="M216" s="440">
        <v>1</v>
      </c>
      <c r="N216" s="440">
        <v>113</v>
      </c>
      <c r="O216" s="443">
        <v>6</v>
      </c>
      <c r="P216" s="443">
        <v>678</v>
      </c>
      <c r="Q216" s="465">
        <v>0.8571428571428571</v>
      </c>
      <c r="R216" s="444">
        <v>113</v>
      </c>
    </row>
    <row r="217" spans="1:18" ht="14.4" customHeight="1" x14ac:dyDescent="0.3">
      <c r="A217" s="439"/>
      <c r="B217" s="440" t="s">
        <v>1419</v>
      </c>
      <c r="C217" s="440" t="s">
        <v>1247</v>
      </c>
      <c r="D217" s="440" t="s">
        <v>1257</v>
      </c>
      <c r="E217" s="440" t="s">
        <v>1260</v>
      </c>
      <c r="F217" s="440"/>
      <c r="G217" s="443">
        <v>2</v>
      </c>
      <c r="H217" s="443">
        <v>264</v>
      </c>
      <c r="I217" s="440">
        <v>0.66666666666666663</v>
      </c>
      <c r="J217" s="440">
        <v>132</v>
      </c>
      <c r="K217" s="443">
        <v>3</v>
      </c>
      <c r="L217" s="443">
        <v>396</v>
      </c>
      <c r="M217" s="440">
        <v>1</v>
      </c>
      <c r="N217" s="440">
        <v>132</v>
      </c>
      <c r="O217" s="443"/>
      <c r="P217" s="443"/>
      <c r="Q217" s="465"/>
      <c r="R217" s="444"/>
    </row>
    <row r="218" spans="1:18" ht="14.4" customHeight="1" x14ac:dyDescent="0.3">
      <c r="A218" s="439"/>
      <c r="B218" s="440" t="s">
        <v>1419</v>
      </c>
      <c r="C218" s="440" t="s">
        <v>1247</v>
      </c>
      <c r="D218" s="440" t="s">
        <v>1257</v>
      </c>
      <c r="E218" s="440" t="s">
        <v>1435</v>
      </c>
      <c r="F218" s="440"/>
      <c r="G218" s="443">
        <v>1</v>
      </c>
      <c r="H218" s="443">
        <v>156</v>
      </c>
      <c r="I218" s="440">
        <v>0.33333333333333331</v>
      </c>
      <c r="J218" s="440">
        <v>156</v>
      </c>
      <c r="K218" s="443">
        <v>3</v>
      </c>
      <c r="L218" s="443">
        <v>468</v>
      </c>
      <c r="M218" s="440">
        <v>1</v>
      </c>
      <c r="N218" s="440">
        <v>156</v>
      </c>
      <c r="O218" s="443"/>
      <c r="P218" s="443"/>
      <c r="Q218" s="465"/>
      <c r="R218" s="444"/>
    </row>
    <row r="219" spans="1:18" ht="14.4" customHeight="1" x14ac:dyDescent="0.3">
      <c r="A219" s="439"/>
      <c r="B219" s="440" t="s">
        <v>1419</v>
      </c>
      <c r="C219" s="440" t="s">
        <v>1247</v>
      </c>
      <c r="D219" s="440" t="s">
        <v>1257</v>
      </c>
      <c r="E219" s="440" t="s">
        <v>1285</v>
      </c>
      <c r="F219" s="440"/>
      <c r="G219" s="443">
        <v>4</v>
      </c>
      <c r="H219" s="443">
        <v>6960</v>
      </c>
      <c r="I219" s="440"/>
      <c r="J219" s="440">
        <v>1740</v>
      </c>
      <c r="K219" s="443"/>
      <c r="L219" s="443"/>
      <c r="M219" s="440"/>
      <c r="N219" s="440"/>
      <c r="O219" s="443">
        <v>1</v>
      </c>
      <c r="P219" s="443">
        <v>2000</v>
      </c>
      <c r="Q219" s="465"/>
      <c r="R219" s="444">
        <v>2000</v>
      </c>
    </row>
    <row r="220" spans="1:18" ht="14.4" customHeight="1" x14ac:dyDescent="0.3">
      <c r="A220" s="439"/>
      <c r="B220" s="440" t="s">
        <v>1419</v>
      </c>
      <c r="C220" s="440" t="s">
        <v>1247</v>
      </c>
      <c r="D220" s="440" t="s">
        <v>1257</v>
      </c>
      <c r="E220" s="440" t="s">
        <v>1300</v>
      </c>
      <c r="F220" s="440"/>
      <c r="G220" s="443"/>
      <c r="H220" s="443"/>
      <c r="I220" s="440"/>
      <c r="J220" s="440"/>
      <c r="K220" s="443">
        <v>3</v>
      </c>
      <c r="L220" s="443">
        <v>3024</v>
      </c>
      <c r="M220" s="440">
        <v>1</v>
      </c>
      <c r="N220" s="440">
        <v>1008</v>
      </c>
      <c r="O220" s="443">
        <v>3</v>
      </c>
      <c r="P220" s="443">
        <v>3024</v>
      </c>
      <c r="Q220" s="465">
        <v>1</v>
      </c>
      <c r="R220" s="444">
        <v>1008</v>
      </c>
    </row>
    <row r="221" spans="1:18" ht="14.4" customHeight="1" x14ac:dyDescent="0.3">
      <c r="A221" s="439"/>
      <c r="B221" s="440" t="s">
        <v>1419</v>
      </c>
      <c r="C221" s="440" t="s">
        <v>1247</v>
      </c>
      <c r="D221" s="440" t="s">
        <v>1257</v>
      </c>
      <c r="E221" s="440" t="s">
        <v>1436</v>
      </c>
      <c r="F221" s="440"/>
      <c r="G221" s="443">
        <v>74</v>
      </c>
      <c r="H221" s="443">
        <v>16058</v>
      </c>
      <c r="I221" s="440">
        <v>0.97368421052631582</v>
      </c>
      <c r="J221" s="440">
        <v>217</v>
      </c>
      <c r="K221" s="443">
        <v>76</v>
      </c>
      <c r="L221" s="443">
        <v>16492</v>
      </c>
      <c r="M221" s="440">
        <v>1</v>
      </c>
      <c r="N221" s="440">
        <v>217</v>
      </c>
      <c r="O221" s="443">
        <v>76</v>
      </c>
      <c r="P221" s="443">
        <v>16492</v>
      </c>
      <c r="Q221" s="465">
        <v>1</v>
      </c>
      <c r="R221" s="444">
        <v>217</v>
      </c>
    </row>
    <row r="222" spans="1:18" ht="14.4" customHeight="1" x14ac:dyDescent="0.3">
      <c r="A222" s="439"/>
      <c r="B222" s="440" t="s">
        <v>1419</v>
      </c>
      <c r="C222" s="440" t="s">
        <v>1247</v>
      </c>
      <c r="D222" s="440" t="s">
        <v>1257</v>
      </c>
      <c r="E222" s="440" t="s">
        <v>1437</v>
      </c>
      <c r="F222" s="440"/>
      <c r="G222" s="443">
        <v>44</v>
      </c>
      <c r="H222" s="443">
        <v>45892</v>
      </c>
      <c r="I222" s="440">
        <v>1.0232558139534884</v>
      </c>
      <c r="J222" s="440">
        <v>1043</v>
      </c>
      <c r="K222" s="443">
        <v>43</v>
      </c>
      <c r="L222" s="443">
        <v>44849</v>
      </c>
      <c r="M222" s="440">
        <v>1</v>
      </c>
      <c r="N222" s="440">
        <v>1043</v>
      </c>
      <c r="O222" s="443">
        <v>51</v>
      </c>
      <c r="P222" s="443">
        <v>53193</v>
      </c>
      <c r="Q222" s="465">
        <v>1.1860465116279071</v>
      </c>
      <c r="R222" s="444">
        <v>1043</v>
      </c>
    </row>
    <row r="223" spans="1:18" ht="14.4" customHeight="1" x14ac:dyDescent="0.3">
      <c r="A223" s="439"/>
      <c r="B223" s="440" t="s">
        <v>1419</v>
      </c>
      <c r="C223" s="440" t="s">
        <v>1247</v>
      </c>
      <c r="D223" s="440" t="s">
        <v>1257</v>
      </c>
      <c r="E223" s="440" t="s">
        <v>1438</v>
      </c>
      <c r="F223" s="440"/>
      <c r="G223" s="443"/>
      <c r="H223" s="443"/>
      <c r="I223" s="440"/>
      <c r="J223" s="440"/>
      <c r="K223" s="443">
        <v>3</v>
      </c>
      <c r="L223" s="443">
        <v>3969</v>
      </c>
      <c r="M223" s="440">
        <v>1</v>
      </c>
      <c r="N223" s="440">
        <v>1323</v>
      </c>
      <c r="O223" s="443">
        <v>2</v>
      </c>
      <c r="P223" s="443">
        <v>2646</v>
      </c>
      <c r="Q223" s="465">
        <v>0.66666666666666663</v>
      </c>
      <c r="R223" s="444">
        <v>1323</v>
      </c>
    </row>
    <row r="224" spans="1:18" ht="14.4" customHeight="1" x14ac:dyDescent="0.3">
      <c r="A224" s="439"/>
      <c r="B224" s="440" t="s">
        <v>1419</v>
      </c>
      <c r="C224" s="440" t="s">
        <v>1247</v>
      </c>
      <c r="D224" s="440" t="s">
        <v>1257</v>
      </c>
      <c r="E224" s="440" t="s">
        <v>1439</v>
      </c>
      <c r="F224" s="440"/>
      <c r="G224" s="443">
        <v>6</v>
      </c>
      <c r="H224" s="443">
        <v>3252</v>
      </c>
      <c r="I224" s="440">
        <v>1.5</v>
      </c>
      <c r="J224" s="440">
        <v>542</v>
      </c>
      <c r="K224" s="443">
        <v>4</v>
      </c>
      <c r="L224" s="443">
        <v>2168</v>
      </c>
      <c r="M224" s="440">
        <v>1</v>
      </c>
      <c r="N224" s="440">
        <v>542</v>
      </c>
      <c r="O224" s="443">
        <v>8</v>
      </c>
      <c r="P224" s="443">
        <v>4336</v>
      </c>
      <c r="Q224" s="465">
        <v>2</v>
      </c>
      <c r="R224" s="444">
        <v>542</v>
      </c>
    </row>
    <row r="225" spans="1:18" ht="14.4" customHeight="1" x14ac:dyDescent="0.3">
      <c r="A225" s="439"/>
      <c r="B225" s="440" t="s">
        <v>1419</v>
      </c>
      <c r="C225" s="440" t="s">
        <v>1247</v>
      </c>
      <c r="D225" s="440" t="s">
        <v>1257</v>
      </c>
      <c r="E225" s="440" t="s">
        <v>1440</v>
      </c>
      <c r="F225" s="440"/>
      <c r="G225" s="443"/>
      <c r="H225" s="443"/>
      <c r="I225" s="440"/>
      <c r="J225" s="440"/>
      <c r="K225" s="443">
        <v>5</v>
      </c>
      <c r="L225" s="443">
        <v>1490</v>
      </c>
      <c r="M225" s="440">
        <v>1</v>
      </c>
      <c r="N225" s="440">
        <v>298</v>
      </c>
      <c r="O225" s="443"/>
      <c r="P225" s="443"/>
      <c r="Q225" s="465"/>
      <c r="R225" s="444"/>
    </row>
    <row r="226" spans="1:18" ht="14.4" customHeight="1" x14ac:dyDescent="0.3">
      <c r="A226" s="439"/>
      <c r="B226" s="440" t="s">
        <v>1419</v>
      </c>
      <c r="C226" s="440" t="s">
        <v>1247</v>
      </c>
      <c r="D226" s="440" t="s">
        <v>1257</v>
      </c>
      <c r="E226" s="440" t="s">
        <v>1441</v>
      </c>
      <c r="F226" s="440"/>
      <c r="G226" s="443">
        <v>25</v>
      </c>
      <c r="H226" s="443">
        <v>14475</v>
      </c>
      <c r="I226" s="440">
        <v>0.92592592592592593</v>
      </c>
      <c r="J226" s="440">
        <v>579</v>
      </c>
      <c r="K226" s="443">
        <v>27</v>
      </c>
      <c r="L226" s="443">
        <v>15633</v>
      </c>
      <c r="M226" s="440">
        <v>1</v>
      </c>
      <c r="N226" s="440">
        <v>579</v>
      </c>
      <c r="O226" s="443">
        <v>35</v>
      </c>
      <c r="P226" s="443">
        <v>20265</v>
      </c>
      <c r="Q226" s="465">
        <v>1.2962962962962963</v>
      </c>
      <c r="R226" s="444">
        <v>579</v>
      </c>
    </row>
    <row r="227" spans="1:18" ht="14.4" customHeight="1" x14ac:dyDescent="0.3">
      <c r="A227" s="439"/>
      <c r="B227" s="440" t="s">
        <v>1419</v>
      </c>
      <c r="C227" s="440" t="s">
        <v>1247</v>
      </c>
      <c r="D227" s="440" t="s">
        <v>1257</v>
      </c>
      <c r="E227" s="440" t="s">
        <v>1442</v>
      </c>
      <c r="F227" s="440"/>
      <c r="G227" s="443">
        <v>1</v>
      </c>
      <c r="H227" s="443">
        <v>678</v>
      </c>
      <c r="I227" s="440"/>
      <c r="J227" s="440">
        <v>678</v>
      </c>
      <c r="K227" s="443"/>
      <c r="L227" s="443"/>
      <c r="M227" s="440"/>
      <c r="N227" s="440"/>
      <c r="O227" s="443"/>
      <c r="P227" s="443"/>
      <c r="Q227" s="465"/>
      <c r="R227" s="444"/>
    </row>
    <row r="228" spans="1:18" ht="14.4" customHeight="1" x14ac:dyDescent="0.3">
      <c r="A228" s="439"/>
      <c r="B228" s="440" t="s">
        <v>1419</v>
      </c>
      <c r="C228" s="440" t="s">
        <v>1247</v>
      </c>
      <c r="D228" s="440" t="s">
        <v>1257</v>
      </c>
      <c r="E228" s="440" t="s">
        <v>1443</v>
      </c>
      <c r="F228" s="440"/>
      <c r="G228" s="443">
        <v>3</v>
      </c>
      <c r="H228" s="443">
        <v>3909</v>
      </c>
      <c r="I228" s="440"/>
      <c r="J228" s="440">
        <v>1303</v>
      </c>
      <c r="K228" s="443"/>
      <c r="L228" s="443"/>
      <c r="M228" s="440"/>
      <c r="N228" s="440"/>
      <c r="O228" s="443"/>
      <c r="P228" s="443"/>
      <c r="Q228" s="465"/>
      <c r="R228" s="444"/>
    </row>
    <row r="229" spans="1:18" ht="14.4" customHeight="1" x14ac:dyDescent="0.3">
      <c r="A229" s="439"/>
      <c r="B229" s="440" t="s">
        <v>1419</v>
      </c>
      <c r="C229" s="440" t="s">
        <v>1247</v>
      </c>
      <c r="D229" s="440" t="s">
        <v>1257</v>
      </c>
      <c r="E229" s="440" t="s">
        <v>1444</v>
      </c>
      <c r="F229" s="440"/>
      <c r="G229" s="443"/>
      <c r="H229" s="443"/>
      <c r="I229" s="440"/>
      <c r="J229" s="440"/>
      <c r="K229" s="443">
        <v>1</v>
      </c>
      <c r="L229" s="443">
        <v>2416</v>
      </c>
      <c r="M229" s="440">
        <v>1</v>
      </c>
      <c r="N229" s="440">
        <v>2416</v>
      </c>
      <c r="O229" s="443"/>
      <c r="P229" s="443"/>
      <c r="Q229" s="465"/>
      <c r="R229" s="444"/>
    </row>
    <row r="230" spans="1:18" ht="14.4" customHeight="1" x14ac:dyDescent="0.3">
      <c r="A230" s="439"/>
      <c r="B230" s="440" t="s">
        <v>1419</v>
      </c>
      <c r="C230" s="440" t="s">
        <v>1247</v>
      </c>
      <c r="D230" s="440" t="s">
        <v>1313</v>
      </c>
      <c r="E230" s="440" t="s">
        <v>1318</v>
      </c>
      <c r="F230" s="440" t="s">
        <v>1319</v>
      </c>
      <c r="G230" s="443">
        <v>9</v>
      </c>
      <c r="H230" s="443">
        <v>700</v>
      </c>
      <c r="I230" s="440">
        <v>2.2499357161223963</v>
      </c>
      <c r="J230" s="440">
        <v>77.777777777777771</v>
      </c>
      <c r="K230" s="443">
        <v>4</v>
      </c>
      <c r="L230" s="443">
        <v>311.12</v>
      </c>
      <c r="M230" s="440">
        <v>1</v>
      </c>
      <c r="N230" s="440">
        <v>77.78</v>
      </c>
      <c r="O230" s="443">
        <v>8</v>
      </c>
      <c r="P230" s="443">
        <v>622.23</v>
      </c>
      <c r="Q230" s="465">
        <v>1.9999678580611984</v>
      </c>
      <c r="R230" s="444">
        <v>77.778750000000002</v>
      </c>
    </row>
    <row r="231" spans="1:18" ht="14.4" customHeight="1" x14ac:dyDescent="0.3">
      <c r="A231" s="439"/>
      <c r="B231" s="440" t="s">
        <v>1419</v>
      </c>
      <c r="C231" s="440" t="s">
        <v>1247</v>
      </c>
      <c r="D231" s="440" t="s">
        <v>1313</v>
      </c>
      <c r="E231" s="440" t="s">
        <v>1320</v>
      </c>
      <c r="F231" s="440" t="s">
        <v>1321</v>
      </c>
      <c r="G231" s="443">
        <v>13</v>
      </c>
      <c r="H231" s="443">
        <v>3250</v>
      </c>
      <c r="I231" s="440">
        <v>0.68421052631578949</v>
      </c>
      <c r="J231" s="440">
        <v>250</v>
      </c>
      <c r="K231" s="443">
        <v>19</v>
      </c>
      <c r="L231" s="443">
        <v>4750</v>
      </c>
      <c r="M231" s="440">
        <v>1</v>
      </c>
      <c r="N231" s="440">
        <v>250</v>
      </c>
      <c r="O231" s="443">
        <v>11</v>
      </c>
      <c r="P231" s="443">
        <v>2750</v>
      </c>
      <c r="Q231" s="465">
        <v>0.57894736842105265</v>
      </c>
      <c r="R231" s="444">
        <v>250</v>
      </c>
    </row>
    <row r="232" spans="1:18" ht="14.4" customHeight="1" x14ac:dyDescent="0.3">
      <c r="A232" s="439"/>
      <c r="B232" s="440" t="s">
        <v>1419</v>
      </c>
      <c r="C232" s="440" t="s">
        <v>1247</v>
      </c>
      <c r="D232" s="440" t="s">
        <v>1313</v>
      </c>
      <c r="E232" s="440" t="s">
        <v>1322</v>
      </c>
      <c r="F232" s="440" t="s">
        <v>1323</v>
      </c>
      <c r="G232" s="443">
        <v>218</v>
      </c>
      <c r="H232" s="443">
        <v>65400</v>
      </c>
      <c r="I232" s="440">
        <v>0.98198198198198194</v>
      </c>
      <c r="J232" s="440">
        <v>300</v>
      </c>
      <c r="K232" s="443">
        <v>222</v>
      </c>
      <c r="L232" s="443">
        <v>66600</v>
      </c>
      <c r="M232" s="440">
        <v>1</v>
      </c>
      <c r="N232" s="440">
        <v>300</v>
      </c>
      <c r="O232" s="443">
        <v>220</v>
      </c>
      <c r="P232" s="443">
        <v>66000</v>
      </c>
      <c r="Q232" s="465">
        <v>0.99099099099099097</v>
      </c>
      <c r="R232" s="444">
        <v>300</v>
      </c>
    </row>
    <row r="233" spans="1:18" ht="14.4" customHeight="1" x14ac:dyDescent="0.3">
      <c r="A233" s="439"/>
      <c r="B233" s="440" t="s">
        <v>1419</v>
      </c>
      <c r="C233" s="440" t="s">
        <v>1247</v>
      </c>
      <c r="D233" s="440" t="s">
        <v>1313</v>
      </c>
      <c r="E233" s="440" t="s">
        <v>1445</v>
      </c>
      <c r="F233" s="440" t="s">
        <v>1446</v>
      </c>
      <c r="G233" s="443">
        <v>115</v>
      </c>
      <c r="H233" s="443">
        <v>76666.67</v>
      </c>
      <c r="I233" s="440">
        <v>0.80985924717318636</v>
      </c>
      <c r="J233" s="440">
        <v>666.66669565217387</v>
      </c>
      <c r="K233" s="443">
        <v>142</v>
      </c>
      <c r="L233" s="443">
        <v>94666.66</v>
      </c>
      <c r="M233" s="440">
        <v>1</v>
      </c>
      <c r="N233" s="440">
        <v>666.6666197183099</v>
      </c>
      <c r="O233" s="443">
        <v>116</v>
      </c>
      <c r="P233" s="443">
        <v>77333.33</v>
      </c>
      <c r="Q233" s="465">
        <v>0.81690143076770638</v>
      </c>
      <c r="R233" s="444">
        <v>666.66663793103453</v>
      </c>
    </row>
    <row r="234" spans="1:18" ht="14.4" customHeight="1" x14ac:dyDescent="0.3">
      <c r="A234" s="439"/>
      <c r="B234" s="440" t="s">
        <v>1419</v>
      </c>
      <c r="C234" s="440" t="s">
        <v>1247</v>
      </c>
      <c r="D234" s="440" t="s">
        <v>1313</v>
      </c>
      <c r="E234" s="440" t="s">
        <v>1447</v>
      </c>
      <c r="F234" s="440" t="s">
        <v>1448</v>
      </c>
      <c r="G234" s="443">
        <v>174</v>
      </c>
      <c r="H234" s="443">
        <v>40600</v>
      </c>
      <c r="I234" s="440">
        <v>0.83253599897963071</v>
      </c>
      <c r="J234" s="440">
        <v>233.33333333333334</v>
      </c>
      <c r="K234" s="443">
        <v>209</v>
      </c>
      <c r="L234" s="443">
        <v>48766.66</v>
      </c>
      <c r="M234" s="440">
        <v>1</v>
      </c>
      <c r="N234" s="440">
        <v>233.33330143540672</v>
      </c>
      <c r="O234" s="443">
        <v>215</v>
      </c>
      <c r="P234" s="443">
        <v>50166.66</v>
      </c>
      <c r="Q234" s="465">
        <v>1.0287081378958494</v>
      </c>
      <c r="R234" s="444">
        <v>233.3333023255814</v>
      </c>
    </row>
    <row r="235" spans="1:18" ht="14.4" customHeight="1" x14ac:dyDescent="0.3">
      <c r="A235" s="439"/>
      <c r="B235" s="440" t="s">
        <v>1419</v>
      </c>
      <c r="C235" s="440" t="s">
        <v>1247</v>
      </c>
      <c r="D235" s="440" t="s">
        <v>1313</v>
      </c>
      <c r="E235" s="440" t="s">
        <v>1449</v>
      </c>
      <c r="F235" s="440" t="s">
        <v>1450</v>
      </c>
      <c r="G235" s="443">
        <v>128</v>
      </c>
      <c r="H235" s="443">
        <v>99555.55</v>
      </c>
      <c r="I235" s="440">
        <v>1.219047650534502</v>
      </c>
      <c r="J235" s="440">
        <v>777.77773437500002</v>
      </c>
      <c r="K235" s="443">
        <v>105</v>
      </c>
      <c r="L235" s="443">
        <v>81666.66</v>
      </c>
      <c r="M235" s="440">
        <v>1</v>
      </c>
      <c r="N235" s="440">
        <v>777.7777142857143</v>
      </c>
      <c r="O235" s="443">
        <v>163</v>
      </c>
      <c r="P235" s="443">
        <v>126777.79</v>
      </c>
      <c r="Q235" s="465">
        <v>1.5523812287658145</v>
      </c>
      <c r="R235" s="444">
        <v>777.77785276073621</v>
      </c>
    </row>
    <row r="236" spans="1:18" ht="14.4" customHeight="1" x14ac:dyDescent="0.3">
      <c r="A236" s="439"/>
      <c r="B236" s="440" t="s">
        <v>1419</v>
      </c>
      <c r="C236" s="440" t="s">
        <v>1247</v>
      </c>
      <c r="D236" s="440" t="s">
        <v>1313</v>
      </c>
      <c r="E236" s="440" t="s">
        <v>1451</v>
      </c>
      <c r="F236" s="440" t="s">
        <v>1452</v>
      </c>
      <c r="G236" s="443">
        <v>462</v>
      </c>
      <c r="H236" s="443">
        <v>112933.33</v>
      </c>
      <c r="I236" s="440">
        <v>1.1435642712167295</v>
      </c>
      <c r="J236" s="440">
        <v>244.44443722943723</v>
      </c>
      <c r="K236" s="443">
        <v>404</v>
      </c>
      <c r="L236" s="443">
        <v>98755.56</v>
      </c>
      <c r="M236" s="440">
        <v>1</v>
      </c>
      <c r="N236" s="440">
        <v>244.44445544554455</v>
      </c>
      <c r="O236" s="443">
        <v>360</v>
      </c>
      <c r="P236" s="443">
        <v>88000</v>
      </c>
      <c r="Q236" s="465">
        <v>0.89108906880787275</v>
      </c>
      <c r="R236" s="444">
        <v>244.44444444444446</v>
      </c>
    </row>
    <row r="237" spans="1:18" ht="14.4" customHeight="1" x14ac:dyDescent="0.3">
      <c r="A237" s="439"/>
      <c r="B237" s="440" t="s">
        <v>1419</v>
      </c>
      <c r="C237" s="440" t="s">
        <v>1247</v>
      </c>
      <c r="D237" s="440" t="s">
        <v>1313</v>
      </c>
      <c r="E237" s="440" t="s">
        <v>1453</v>
      </c>
      <c r="F237" s="440" t="s">
        <v>1454</v>
      </c>
      <c r="G237" s="443">
        <v>6</v>
      </c>
      <c r="H237" s="443">
        <v>3153.33</v>
      </c>
      <c r="I237" s="440">
        <v>0.75</v>
      </c>
      <c r="J237" s="440">
        <v>525.55499999999995</v>
      </c>
      <c r="K237" s="443">
        <v>8</v>
      </c>
      <c r="L237" s="443">
        <v>4204.4399999999996</v>
      </c>
      <c r="M237" s="440">
        <v>1</v>
      </c>
      <c r="N237" s="440">
        <v>525.55499999999995</v>
      </c>
      <c r="O237" s="443">
        <v>7</v>
      </c>
      <c r="P237" s="443">
        <v>3678.89</v>
      </c>
      <c r="Q237" s="465">
        <v>0.87500118921901615</v>
      </c>
      <c r="R237" s="444">
        <v>525.55571428571432</v>
      </c>
    </row>
    <row r="238" spans="1:18" ht="14.4" customHeight="1" x14ac:dyDescent="0.3">
      <c r="A238" s="439"/>
      <c r="B238" s="440" t="s">
        <v>1419</v>
      </c>
      <c r="C238" s="440" t="s">
        <v>1247</v>
      </c>
      <c r="D238" s="440" t="s">
        <v>1313</v>
      </c>
      <c r="E238" s="440" t="s">
        <v>1455</v>
      </c>
      <c r="F238" s="440" t="s">
        <v>1456</v>
      </c>
      <c r="G238" s="443">
        <v>2</v>
      </c>
      <c r="H238" s="443">
        <v>2000</v>
      </c>
      <c r="I238" s="440"/>
      <c r="J238" s="440">
        <v>1000</v>
      </c>
      <c r="K238" s="443"/>
      <c r="L238" s="443"/>
      <c r="M238" s="440"/>
      <c r="N238" s="440"/>
      <c r="O238" s="443"/>
      <c r="P238" s="443"/>
      <c r="Q238" s="465"/>
      <c r="R238" s="444"/>
    </row>
    <row r="239" spans="1:18" ht="14.4" customHeight="1" x14ac:dyDescent="0.3">
      <c r="A239" s="439"/>
      <c r="B239" s="440" t="s">
        <v>1419</v>
      </c>
      <c r="C239" s="440" t="s">
        <v>1247</v>
      </c>
      <c r="D239" s="440" t="s">
        <v>1313</v>
      </c>
      <c r="E239" s="440" t="s">
        <v>1411</v>
      </c>
      <c r="F239" s="440" t="s">
        <v>1412</v>
      </c>
      <c r="G239" s="443">
        <v>2</v>
      </c>
      <c r="H239" s="443">
        <v>0</v>
      </c>
      <c r="I239" s="440"/>
      <c r="J239" s="440">
        <v>0</v>
      </c>
      <c r="K239" s="443">
        <v>1</v>
      </c>
      <c r="L239" s="443">
        <v>0</v>
      </c>
      <c r="M239" s="440"/>
      <c r="N239" s="440">
        <v>0</v>
      </c>
      <c r="O239" s="443"/>
      <c r="P239" s="443"/>
      <c r="Q239" s="465"/>
      <c r="R239" s="444"/>
    </row>
    <row r="240" spans="1:18" ht="14.4" customHeight="1" x14ac:dyDescent="0.3">
      <c r="A240" s="439"/>
      <c r="B240" s="440" t="s">
        <v>1419</v>
      </c>
      <c r="C240" s="440" t="s">
        <v>1247</v>
      </c>
      <c r="D240" s="440" t="s">
        <v>1313</v>
      </c>
      <c r="E240" s="440" t="s">
        <v>1345</v>
      </c>
      <c r="F240" s="440" t="s">
        <v>1346</v>
      </c>
      <c r="G240" s="443">
        <v>329</v>
      </c>
      <c r="H240" s="443">
        <v>0</v>
      </c>
      <c r="I240" s="440"/>
      <c r="J240" s="440">
        <v>0</v>
      </c>
      <c r="K240" s="443">
        <v>350</v>
      </c>
      <c r="L240" s="443">
        <v>0</v>
      </c>
      <c r="M240" s="440"/>
      <c r="N240" s="440">
        <v>0</v>
      </c>
      <c r="O240" s="443">
        <v>359</v>
      </c>
      <c r="P240" s="443">
        <v>0</v>
      </c>
      <c r="Q240" s="465"/>
      <c r="R240" s="444">
        <v>0</v>
      </c>
    </row>
    <row r="241" spans="1:18" ht="14.4" customHeight="1" x14ac:dyDescent="0.3">
      <c r="A241" s="439"/>
      <c r="B241" s="440" t="s">
        <v>1419</v>
      </c>
      <c r="C241" s="440" t="s">
        <v>1247</v>
      </c>
      <c r="D241" s="440" t="s">
        <v>1313</v>
      </c>
      <c r="E241" s="440" t="s">
        <v>1347</v>
      </c>
      <c r="F241" s="440" t="s">
        <v>1348</v>
      </c>
      <c r="G241" s="443">
        <v>257</v>
      </c>
      <c r="H241" s="443">
        <v>78527.78</v>
      </c>
      <c r="I241" s="440">
        <v>0.86241618440611245</v>
      </c>
      <c r="J241" s="440">
        <v>305.55556420233461</v>
      </c>
      <c r="K241" s="443">
        <v>298</v>
      </c>
      <c r="L241" s="443">
        <v>91055.55</v>
      </c>
      <c r="M241" s="440">
        <v>1</v>
      </c>
      <c r="N241" s="440">
        <v>305.55553691275168</v>
      </c>
      <c r="O241" s="443">
        <v>272</v>
      </c>
      <c r="P241" s="443">
        <v>83111.11</v>
      </c>
      <c r="Q241" s="465">
        <v>0.91275172133933624</v>
      </c>
      <c r="R241" s="444">
        <v>305.55555147058823</v>
      </c>
    </row>
    <row r="242" spans="1:18" ht="14.4" customHeight="1" x14ac:dyDescent="0.3">
      <c r="A242" s="439"/>
      <c r="B242" s="440" t="s">
        <v>1419</v>
      </c>
      <c r="C242" s="440" t="s">
        <v>1247</v>
      </c>
      <c r="D242" s="440" t="s">
        <v>1313</v>
      </c>
      <c r="E242" s="440" t="s">
        <v>1349</v>
      </c>
      <c r="F242" s="440" t="s">
        <v>1350</v>
      </c>
      <c r="G242" s="443">
        <v>368</v>
      </c>
      <c r="H242" s="443">
        <v>0</v>
      </c>
      <c r="I242" s="440">
        <v>0</v>
      </c>
      <c r="J242" s="440">
        <v>0</v>
      </c>
      <c r="K242" s="443">
        <v>618</v>
      </c>
      <c r="L242" s="443">
        <v>20600</v>
      </c>
      <c r="M242" s="440">
        <v>1</v>
      </c>
      <c r="N242" s="440">
        <v>33.333333333333336</v>
      </c>
      <c r="O242" s="443">
        <v>569</v>
      </c>
      <c r="P242" s="443">
        <v>18966.669999999998</v>
      </c>
      <c r="Q242" s="465">
        <v>0.92071213592233003</v>
      </c>
      <c r="R242" s="444">
        <v>33.333339191564143</v>
      </c>
    </row>
    <row r="243" spans="1:18" ht="14.4" customHeight="1" x14ac:dyDescent="0.3">
      <c r="A243" s="439"/>
      <c r="B243" s="440" t="s">
        <v>1419</v>
      </c>
      <c r="C243" s="440" t="s">
        <v>1247</v>
      </c>
      <c r="D243" s="440" t="s">
        <v>1313</v>
      </c>
      <c r="E243" s="440" t="s">
        <v>1351</v>
      </c>
      <c r="F243" s="440" t="s">
        <v>1352</v>
      </c>
      <c r="G243" s="443">
        <v>236</v>
      </c>
      <c r="H243" s="443">
        <v>107511.11</v>
      </c>
      <c r="I243" s="440">
        <v>0.89733832719366957</v>
      </c>
      <c r="J243" s="440">
        <v>455.55555084745765</v>
      </c>
      <c r="K243" s="443">
        <v>263</v>
      </c>
      <c r="L243" s="443">
        <v>119811.12</v>
      </c>
      <c r="M243" s="440">
        <v>1</v>
      </c>
      <c r="N243" s="440">
        <v>455.55558935361216</v>
      </c>
      <c r="O243" s="443">
        <v>227</v>
      </c>
      <c r="P243" s="443">
        <v>103411.12000000001</v>
      </c>
      <c r="Q243" s="465">
        <v>0.86311788087783514</v>
      </c>
      <c r="R243" s="444">
        <v>455.55559471365643</v>
      </c>
    </row>
    <row r="244" spans="1:18" ht="14.4" customHeight="1" x14ac:dyDescent="0.3">
      <c r="A244" s="439"/>
      <c r="B244" s="440" t="s">
        <v>1419</v>
      </c>
      <c r="C244" s="440" t="s">
        <v>1247</v>
      </c>
      <c r="D244" s="440" t="s">
        <v>1313</v>
      </c>
      <c r="E244" s="440" t="s">
        <v>1353</v>
      </c>
      <c r="F244" s="440" t="s">
        <v>1354</v>
      </c>
      <c r="G244" s="443">
        <v>277</v>
      </c>
      <c r="H244" s="443">
        <v>21544.449999999997</v>
      </c>
      <c r="I244" s="440">
        <v>0.91419191349134743</v>
      </c>
      <c r="J244" s="440">
        <v>77.777797833935011</v>
      </c>
      <c r="K244" s="443">
        <v>303</v>
      </c>
      <c r="L244" s="443">
        <v>23566.66</v>
      </c>
      <c r="M244" s="440">
        <v>1</v>
      </c>
      <c r="N244" s="440">
        <v>77.77775577557756</v>
      </c>
      <c r="O244" s="443">
        <v>295</v>
      </c>
      <c r="P244" s="443">
        <v>22944.449999999997</v>
      </c>
      <c r="Q244" s="465">
        <v>0.97359787089048666</v>
      </c>
      <c r="R244" s="444">
        <v>77.777796610169489</v>
      </c>
    </row>
    <row r="245" spans="1:18" ht="14.4" customHeight="1" x14ac:dyDescent="0.3">
      <c r="A245" s="439"/>
      <c r="B245" s="440" t="s">
        <v>1419</v>
      </c>
      <c r="C245" s="440" t="s">
        <v>1247</v>
      </c>
      <c r="D245" s="440" t="s">
        <v>1313</v>
      </c>
      <c r="E245" s="440" t="s">
        <v>1457</v>
      </c>
      <c r="F245" s="440" t="s">
        <v>1458</v>
      </c>
      <c r="G245" s="443">
        <v>133</v>
      </c>
      <c r="H245" s="443">
        <v>192111.11</v>
      </c>
      <c r="I245" s="440">
        <v>1.1465517555222731</v>
      </c>
      <c r="J245" s="440">
        <v>1444.4444360902255</v>
      </c>
      <c r="K245" s="443">
        <v>116</v>
      </c>
      <c r="L245" s="443">
        <v>167555.54999999999</v>
      </c>
      <c r="M245" s="440">
        <v>1</v>
      </c>
      <c r="N245" s="440">
        <v>1444.4443965517241</v>
      </c>
      <c r="O245" s="443">
        <v>130</v>
      </c>
      <c r="P245" s="443">
        <v>187777.78999999998</v>
      </c>
      <c r="Q245" s="465">
        <v>1.1206897652748595</v>
      </c>
      <c r="R245" s="444">
        <v>1444.4445384615383</v>
      </c>
    </row>
    <row r="246" spans="1:18" ht="14.4" customHeight="1" x14ac:dyDescent="0.3">
      <c r="A246" s="439"/>
      <c r="B246" s="440" t="s">
        <v>1419</v>
      </c>
      <c r="C246" s="440" t="s">
        <v>1247</v>
      </c>
      <c r="D246" s="440" t="s">
        <v>1313</v>
      </c>
      <c r="E246" s="440" t="s">
        <v>1357</v>
      </c>
      <c r="F246" s="440" t="s">
        <v>1358</v>
      </c>
      <c r="G246" s="443"/>
      <c r="H246" s="443"/>
      <c r="I246" s="440"/>
      <c r="J246" s="440"/>
      <c r="K246" s="443"/>
      <c r="L246" s="443"/>
      <c r="M246" s="440"/>
      <c r="N246" s="440"/>
      <c r="O246" s="443">
        <v>2</v>
      </c>
      <c r="P246" s="443">
        <v>188.89</v>
      </c>
      <c r="Q246" s="465"/>
      <c r="R246" s="444">
        <v>94.444999999999993</v>
      </c>
    </row>
    <row r="247" spans="1:18" ht="14.4" customHeight="1" x14ac:dyDescent="0.3">
      <c r="A247" s="439"/>
      <c r="B247" s="440" t="s">
        <v>1419</v>
      </c>
      <c r="C247" s="440" t="s">
        <v>1247</v>
      </c>
      <c r="D247" s="440" t="s">
        <v>1313</v>
      </c>
      <c r="E247" s="440" t="s">
        <v>1361</v>
      </c>
      <c r="F247" s="440" t="s">
        <v>1362</v>
      </c>
      <c r="G247" s="443">
        <v>2</v>
      </c>
      <c r="H247" s="443">
        <v>193.34</v>
      </c>
      <c r="I247" s="440">
        <v>0.66666666666666674</v>
      </c>
      <c r="J247" s="440">
        <v>96.67</v>
      </c>
      <c r="K247" s="443">
        <v>3</v>
      </c>
      <c r="L247" s="443">
        <v>290.01</v>
      </c>
      <c r="M247" s="440">
        <v>1</v>
      </c>
      <c r="N247" s="440">
        <v>96.67</v>
      </c>
      <c r="O247" s="443">
        <v>2</v>
      </c>
      <c r="P247" s="443">
        <v>193.34</v>
      </c>
      <c r="Q247" s="465">
        <v>0.66666666666666674</v>
      </c>
      <c r="R247" s="444">
        <v>96.67</v>
      </c>
    </row>
    <row r="248" spans="1:18" ht="14.4" customHeight="1" x14ac:dyDescent="0.3">
      <c r="A248" s="439"/>
      <c r="B248" s="440" t="s">
        <v>1419</v>
      </c>
      <c r="C248" s="440" t="s">
        <v>1247</v>
      </c>
      <c r="D248" s="440" t="s">
        <v>1313</v>
      </c>
      <c r="E248" s="440" t="s">
        <v>1459</v>
      </c>
      <c r="F248" s="440" t="s">
        <v>1460</v>
      </c>
      <c r="G248" s="443">
        <v>145</v>
      </c>
      <c r="H248" s="443">
        <v>50750</v>
      </c>
      <c r="I248" s="440">
        <v>0.85798816568047342</v>
      </c>
      <c r="J248" s="440">
        <v>350</v>
      </c>
      <c r="K248" s="443">
        <v>169</v>
      </c>
      <c r="L248" s="443">
        <v>59150</v>
      </c>
      <c r="M248" s="440">
        <v>1</v>
      </c>
      <c r="N248" s="440">
        <v>350</v>
      </c>
      <c r="O248" s="443">
        <v>149</v>
      </c>
      <c r="P248" s="443">
        <v>52150</v>
      </c>
      <c r="Q248" s="465">
        <v>0.88165680473372776</v>
      </c>
      <c r="R248" s="444">
        <v>350</v>
      </c>
    </row>
    <row r="249" spans="1:18" ht="14.4" customHeight="1" x14ac:dyDescent="0.3">
      <c r="A249" s="439"/>
      <c r="B249" s="440" t="s">
        <v>1419</v>
      </c>
      <c r="C249" s="440" t="s">
        <v>1247</v>
      </c>
      <c r="D249" s="440" t="s">
        <v>1313</v>
      </c>
      <c r="E249" s="440" t="s">
        <v>1461</v>
      </c>
      <c r="F249" s="440" t="s">
        <v>1462</v>
      </c>
      <c r="G249" s="443">
        <v>14</v>
      </c>
      <c r="H249" s="443">
        <v>824.45</v>
      </c>
      <c r="I249" s="440">
        <v>0.6999974528566214</v>
      </c>
      <c r="J249" s="440">
        <v>58.88928571428572</v>
      </c>
      <c r="K249" s="443">
        <v>20</v>
      </c>
      <c r="L249" s="443">
        <v>1177.79</v>
      </c>
      <c r="M249" s="440">
        <v>1</v>
      </c>
      <c r="N249" s="440">
        <v>58.889499999999998</v>
      </c>
      <c r="O249" s="443">
        <v>11</v>
      </c>
      <c r="P249" s="443">
        <v>647.78</v>
      </c>
      <c r="Q249" s="465">
        <v>0.54999617928493194</v>
      </c>
      <c r="R249" s="444">
        <v>58.889090909090903</v>
      </c>
    </row>
    <row r="250" spans="1:18" ht="14.4" customHeight="1" x14ac:dyDescent="0.3">
      <c r="A250" s="439"/>
      <c r="B250" s="440" t="s">
        <v>1419</v>
      </c>
      <c r="C250" s="440" t="s">
        <v>1247</v>
      </c>
      <c r="D250" s="440" t="s">
        <v>1313</v>
      </c>
      <c r="E250" s="440" t="s">
        <v>1463</v>
      </c>
      <c r="F250" s="440" t="s">
        <v>1464</v>
      </c>
      <c r="G250" s="443">
        <v>218</v>
      </c>
      <c r="H250" s="443">
        <v>28097.790000000005</v>
      </c>
      <c r="I250" s="440">
        <v>0.9732147465061094</v>
      </c>
      <c r="J250" s="440">
        <v>128.88894495412845</v>
      </c>
      <c r="K250" s="443">
        <v>224</v>
      </c>
      <c r="L250" s="443">
        <v>28871.110000000004</v>
      </c>
      <c r="M250" s="440">
        <v>1</v>
      </c>
      <c r="N250" s="440">
        <v>128.88888392857146</v>
      </c>
      <c r="O250" s="443">
        <v>219</v>
      </c>
      <c r="P250" s="443">
        <v>28226.65</v>
      </c>
      <c r="Q250" s="465">
        <v>0.977678031776402</v>
      </c>
      <c r="R250" s="444">
        <v>128.88881278538813</v>
      </c>
    </row>
    <row r="251" spans="1:18" ht="14.4" customHeight="1" x14ac:dyDescent="0.3">
      <c r="A251" s="439"/>
      <c r="B251" s="440" t="s">
        <v>1419</v>
      </c>
      <c r="C251" s="440" t="s">
        <v>1247</v>
      </c>
      <c r="D251" s="440" t="s">
        <v>1313</v>
      </c>
      <c r="E251" s="440" t="s">
        <v>1367</v>
      </c>
      <c r="F251" s="440" t="s">
        <v>1368</v>
      </c>
      <c r="G251" s="443">
        <v>549</v>
      </c>
      <c r="H251" s="443">
        <v>26840.01</v>
      </c>
      <c r="I251" s="440">
        <v>0.93846221624553017</v>
      </c>
      <c r="J251" s="440">
        <v>48.888907103825133</v>
      </c>
      <c r="K251" s="443">
        <v>585</v>
      </c>
      <c r="L251" s="443">
        <v>28599.989999999998</v>
      </c>
      <c r="M251" s="440">
        <v>1</v>
      </c>
      <c r="N251" s="440">
        <v>48.88887179487179</v>
      </c>
      <c r="O251" s="443">
        <v>592</v>
      </c>
      <c r="P251" s="443">
        <v>28942.23</v>
      </c>
      <c r="Q251" s="465">
        <v>1.0119664377505027</v>
      </c>
      <c r="R251" s="444">
        <v>48.888902027027029</v>
      </c>
    </row>
    <row r="252" spans="1:18" ht="14.4" customHeight="1" x14ac:dyDescent="0.3">
      <c r="A252" s="439"/>
      <c r="B252" s="440" t="s">
        <v>1419</v>
      </c>
      <c r="C252" s="440" t="s">
        <v>1247</v>
      </c>
      <c r="D252" s="440" t="s">
        <v>1313</v>
      </c>
      <c r="E252" s="440" t="s">
        <v>1465</v>
      </c>
      <c r="F252" s="440" t="s">
        <v>1466</v>
      </c>
      <c r="G252" s="443">
        <v>661</v>
      </c>
      <c r="H252" s="443">
        <v>587555.56999999995</v>
      </c>
      <c r="I252" s="440">
        <v>1.03930820777894</v>
      </c>
      <c r="J252" s="440">
        <v>888.88891074130095</v>
      </c>
      <c r="K252" s="443">
        <v>636</v>
      </c>
      <c r="L252" s="443">
        <v>565333.32999999996</v>
      </c>
      <c r="M252" s="440">
        <v>1</v>
      </c>
      <c r="N252" s="440">
        <v>888.88888364779871</v>
      </c>
      <c r="O252" s="443">
        <v>631</v>
      </c>
      <c r="P252" s="443">
        <v>560888.8899999999</v>
      </c>
      <c r="Q252" s="465">
        <v>0.99213837259515536</v>
      </c>
      <c r="R252" s="444">
        <v>888.88889064976217</v>
      </c>
    </row>
    <row r="253" spans="1:18" ht="14.4" customHeight="1" x14ac:dyDescent="0.3">
      <c r="A253" s="439"/>
      <c r="B253" s="440" t="s">
        <v>1419</v>
      </c>
      <c r="C253" s="440" t="s">
        <v>1247</v>
      </c>
      <c r="D253" s="440" t="s">
        <v>1313</v>
      </c>
      <c r="E253" s="440" t="s">
        <v>1467</v>
      </c>
      <c r="F253" s="440" t="s">
        <v>1468</v>
      </c>
      <c r="G253" s="443">
        <v>12</v>
      </c>
      <c r="H253" s="443">
        <v>4000</v>
      </c>
      <c r="I253" s="440">
        <v>0.75000187500468751</v>
      </c>
      <c r="J253" s="440">
        <v>333.33333333333331</v>
      </c>
      <c r="K253" s="443">
        <v>16</v>
      </c>
      <c r="L253" s="443">
        <v>5333.32</v>
      </c>
      <c r="M253" s="440">
        <v>1</v>
      </c>
      <c r="N253" s="440">
        <v>333.33249999999998</v>
      </c>
      <c r="O253" s="443">
        <v>25</v>
      </c>
      <c r="P253" s="443">
        <v>8333.33</v>
      </c>
      <c r="Q253" s="465">
        <v>1.5625032812582031</v>
      </c>
      <c r="R253" s="444">
        <v>333.33319999999998</v>
      </c>
    </row>
    <row r="254" spans="1:18" ht="14.4" customHeight="1" x14ac:dyDescent="0.3">
      <c r="A254" s="439"/>
      <c r="B254" s="440" t="s">
        <v>1419</v>
      </c>
      <c r="C254" s="440" t="s">
        <v>1247</v>
      </c>
      <c r="D254" s="440" t="s">
        <v>1313</v>
      </c>
      <c r="E254" s="440" t="s">
        <v>1373</v>
      </c>
      <c r="F254" s="440" t="s">
        <v>1374</v>
      </c>
      <c r="G254" s="443"/>
      <c r="H254" s="443"/>
      <c r="I254" s="440"/>
      <c r="J254" s="440"/>
      <c r="K254" s="443"/>
      <c r="L254" s="443"/>
      <c r="M254" s="440"/>
      <c r="N254" s="440"/>
      <c r="O254" s="443">
        <v>2</v>
      </c>
      <c r="P254" s="443">
        <v>444.44</v>
      </c>
      <c r="Q254" s="465"/>
      <c r="R254" s="444">
        <v>222.22</v>
      </c>
    </row>
    <row r="255" spans="1:18" ht="14.4" customHeight="1" thickBot="1" x14ac:dyDescent="0.35">
      <c r="A255" s="445"/>
      <c r="B255" s="446" t="s">
        <v>1419</v>
      </c>
      <c r="C255" s="446" t="s">
        <v>1247</v>
      </c>
      <c r="D255" s="446" t="s">
        <v>1313</v>
      </c>
      <c r="E255" s="446" t="s">
        <v>1469</v>
      </c>
      <c r="F255" s="446" t="s">
        <v>1470</v>
      </c>
      <c r="G255" s="449"/>
      <c r="H255" s="449"/>
      <c r="I255" s="446"/>
      <c r="J255" s="446"/>
      <c r="K255" s="449">
        <v>1</v>
      </c>
      <c r="L255" s="449">
        <v>233.33</v>
      </c>
      <c r="M255" s="446">
        <v>1</v>
      </c>
      <c r="N255" s="446">
        <v>233.33</v>
      </c>
      <c r="O255" s="449"/>
      <c r="P255" s="449"/>
      <c r="Q255" s="457"/>
      <c r="R255" s="45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18" t="s">
        <v>1472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10" t="s">
        <v>233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108</v>
      </c>
      <c r="H3" s="88">
        <f t="shared" ref="H3:Q3" si="0">SUBTOTAL(9,H6:H1048576)</f>
        <v>20820</v>
      </c>
      <c r="I3" s="89">
        <f t="shared" si="0"/>
        <v>5965830.6900000013</v>
      </c>
      <c r="J3" s="66"/>
      <c r="K3" s="66"/>
      <c r="L3" s="89">
        <f t="shared" si="0"/>
        <v>22978</v>
      </c>
      <c r="M3" s="89">
        <f t="shared" si="0"/>
        <v>6032509.1399999997</v>
      </c>
      <c r="N3" s="66"/>
      <c r="O3" s="66"/>
      <c r="P3" s="89">
        <f t="shared" si="0"/>
        <v>23869</v>
      </c>
      <c r="Q3" s="89">
        <f t="shared" si="0"/>
        <v>5846255.8900000006</v>
      </c>
      <c r="R3" s="67">
        <f>IF(M3=0,0,Q3/M3)</f>
        <v>0.96912507786105084</v>
      </c>
      <c r="S3" s="90">
        <f>IF(P3=0,0,Q3/P3)</f>
        <v>244.9309099669027</v>
      </c>
    </row>
    <row r="4" spans="1:19" ht="14.4" customHeight="1" x14ac:dyDescent="0.3">
      <c r="A4" s="384" t="s">
        <v>221</v>
      </c>
      <c r="B4" s="384" t="s">
        <v>82</v>
      </c>
      <c r="C4" s="392" t="s">
        <v>0</v>
      </c>
      <c r="D4" s="283" t="s">
        <v>116</v>
      </c>
      <c r="E4" s="386" t="s">
        <v>83</v>
      </c>
      <c r="F4" s="391" t="s">
        <v>58</v>
      </c>
      <c r="G4" s="387" t="s">
        <v>57</v>
      </c>
      <c r="H4" s="388">
        <v>2015</v>
      </c>
      <c r="I4" s="389"/>
      <c r="J4" s="87"/>
      <c r="K4" s="87"/>
      <c r="L4" s="388">
        <v>2016</v>
      </c>
      <c r="M4" s="389"/>
      <c r="N4" s="87"/>
      <c r="O4" s="87"/>
      <c r="P4" s="388">
        <v>2017</v>
      </c>
      <c r="Q4" s="389"/>
      <c r="R4" s="390" t="s">
        <v>2</v>
      </c>
      <c r="S4" s="385" t="s">
        <v>84</v>
      </c>
    </row>
    <row r="5" spans="1:19" ht="14.4" customHeight="1" thickBot="1" x14ac:dyDescent="0.35">
      <c r="A5" s="517"/>
      <c r="B5" s="517"/>
      <c r="C5" s="518"/>
      <c r="D5" s="527"/>
      <c r="E5" s="519"/>
      <c r="F5" s="520"/>
      <c r="G5" s="521"/>
      <c r="H5" s="522" t="s">
        <v>59</v>
      </c>
      <c r="I5" s="523" t="s">
        <v>14</v>
      </c>
      <c r="J5" s="524"/>
      <c r="K5" s="524"/>
      <c r="L5" s="522" t="s">
        <v>59</v>
      </c>
      <c r="M5" s="523" t="s">
        <v>14</v>
      </c>
      <c r="N5" s="524"/>
      <c r="O5" s="524"/>
      <c r="P5" s="522" t="s">
        <v>59</v>
      </c>
      <c r="Q5" s="523" t="s">
        <v>14</v>
      </c>
      <c r="R5" s="525"/>
      <c r="S5" s="526"/>
    </row>
    <row r="6" spans="1:19" ht="14.4" customHeight="1" x14ac:dyDescent="0.3">
      <c r="A6" s="433"/>
      <c r="B6" s="434" t="s">
        <v>1256</v>
      </c>
      <c r="C6" s="434" t="s">
        <v>412</v>
      </c>
      <c r="D6" s="434" t="s">
        <v>1246</v>
      </c>
      <c r="E6" s="434" t="s">
        <v>1257</v>
      </c>
      <c r="F6" s="434" t="s">
        <v>1258</v>
      </c>
      <c r="G6" s="434"/>
      <c r="H6" s="437">
        <v>1</v>
      </c>
      <c r="I6" s="437">
        <v>333</v>
      </c>
      <c r="J6" s="434"/>
      <c r="K6" s="434">
        <v>333</v>
      </c>
      <c r="L6" s="437"/>
      <c r="M6" s="437"/>
      <c r="N6" s="434"/>
      <c r="O6" s="434"/>
      <c r="P6" s="437"/>
      <c r="Q6" s="437"/>
      <c r="R6" s="456"/>
      <c r="S6" s="438"/>
    </row>
    <row r="7" spans="1:19" ht="14.4" customHeight="1" x14ac:dyDescent="0.3">
      <c r="A7" s="439"/>
      <c r="B7" s="440" t="s">
        <v>1256</v>
      </c>
      <c r="C7" s="440" t="s">
        <v>412</v>
      </c>
      <c r="D7" s="440" t="s">
        <v>1246</v>
      </c>
      <c r="E7" s="440" t="s">
        <v>1257</v>
      </c>
      <c r="F7" s="440" t="s">
        <v>1259</v>
      </c>
      <c r="G7" s="440"/>
      <c r="H7" s="443">
        <v>32</v>
      </c>
      <c r="I7" s="443">
        <v>3616</v>
      </c>
      <c r="J7" s="440">
        <v>0.78048780487804881</v>
      </c>
      <c r="K7" s="440">
        <v>113</v>
      </c>
      <c r="L7" s="443">
        <v>41</v>
      </c>
      <c r="M7" s="443">
        <v>4633</v>
      </c>
      <c r="N7" s="440">
        <v>1</v>
      </c>
      <c r="O7" s="440">
        <v>113</v>
      </c>
      <c r="P7" s="443">
        <v>55</v>
      </c>
      <c r="Q7" s="443">
        <v>6215</v>
      </c>
      <c r="R7" s="465">
        <v>1.3414634146341464</v>
      </c>
      <c r="S7" s="444">
        <v>113</v>
      </c>
    </row>
    <row r="8" spans="1:19" ht="14.4" customHeight="1" x14ac:dyDescent="0.3">
      <c r="A8" s="439"/>
      <c r="B8" s="440" t="s">
        <v>1256</v>
      </c>
      <c r="C8" s="440" t="s">
        <v>412</v>
      </c>
      <c r="D8" s="440" t="s">
        <v>1246</v>
      </c>
      <c r="E8" s="440" t="s">
        <v>1257</v>
      </c>
      <c r="F8" s="440" t="s">
        <v>1260</v>
      </c>
      <c r="G8" s="440"/>
      <c r="H8" s="443"/>
      <c r="I8" s="443"/>
      <c r="J8" s="440"/>
      <c r="K8" s="440"/>
      <c r="L8" s="443">
        <v>1</v>
      </c>
      <c r="M8" s="443">
        <v>132</v>
      </c>
      <c r="N8" s="440">
        <v>1</v>
      </c>
      <c r="O8" s="440">
        <v>132</v>
      </c>
      <c r="P8" s="443"/>
      <c r="Q8" s="443"/>
      <c r="R8" s="465"/>
      <c r="S8" s="444"/>
    </row>
    <row r="9" spans="1:19" ht="14.4" customHeight="1" x14ac:dyDescent="0.3">
      <c r="A9" s="439"/>
      <c r="B9" s="440" t="s">
        <v>1256</v>
      </c>
      <c r="C9" s="440" t="s">
        <v>412</v>
      </c>
      <c r="D9" s="440" t="s">
        <v>1246</v>
      </c>
      <c r="E9" s="440" t="s">
        <v>1257</v>
      </c>
      <c r="F9" s="440" t="s">
        <v>1261</v>
      </c>
      <c r="G9" s="440"/>
      <c r="H9" s="443">
        <v>8</v>
      </c>
      <c r="I9" s="443">
        <v>1752</v>
      </c>
      <c r="J9" s="440">
        <v>2.6666666666666665</v>
      </c>
      <c r="K9" s="440">
        <v>219</v>
      </c>
      <c r="L9" s="443">
        <v>3</v>
      </c>
      <c r="M9" s="443">
        <v>657</v>
      </c>
      <c r="N9" s="440">
        <v>1</v>
      </c>
      <c r="O9" s="440">
        <v>219</v>
      </c>
      <c r="P9" s="443">
        <v>1</v>
      </c>
      <c r="Q9" s="443">
        <v>219</v>
      </c>
      <c r="R9" s="465">
        <v>0.33333333333333331</v>
      </c>
      <c r="S9" s="444">
        <v>219</v>
      </c>
    </row>
    <row r="10" spans="1:19" ht="14.4" customHeight="1" x14ac:dyDescent="0.3">
      <c r="A10" s="439"/>
      <c r="B10" s="440" t="s">
        <v>1256</v>
      </c>
      <c r="C10" s="440" t="s">
        <v>412</v>
      </c>
      <c r="D10" s="440" t="s">
        <v>1246</v>
      </c>
      <c r="E10" s="440" t="s">
        <v>1257</v>
      </c>
      <c r="F10" s="440" t="s">
        <v>1262</v>
      </c>
      <c r="G10" s="440"/>
      <c r="H10" s="443">
        <v>4</v>
      </c>
      <c r="I10" s="443">
        <v>944</v>
      </c>
      <c r="J10" s="440">
        <v>0.8</v>
      </c>
      <c r="K10" s="440">
        <v>236</v>
      </c>
      <c r="L10" s="443">
        <v>5</v>
      </c>
      <c r="M10" s="443">
        <v>1180</v>
      </c>
      <c r="N10" s="440">
        <v>1</v>
      </c>
      <c r="O10" s="440">
        <v>236</v>
      </c>
      <c r="P10" s="443"/>
      <c r="Q10" s="443"/>
      <c r="R10" s="465"/>
      <c r="S10" s="444"/>
    </row>
    <row r="11" spans="1:19" ht="14.4" customHeight="1" x14ac:dyDescent="0.3">
      <c r="A11" s="439"/>
      <c r="B11" s="440" t="s">
        <v>1256</v>
      </c>
      <c r="C11" s="440" t="s">
        <v>412</v>
      </c>
      <c r="D11" s="440" t="s">
        <v>1246</v>
      </c>
      <c r="E11" s="440" t="s">
        <v>1257</v>
      </c>
      <c r="F11" s="440" t="s">
        <v>1263</v>
      </c>
      <c r="G11" s="440"/>
      <c r="H11" s="443">
        <v>9</v>
      </c>
      <c r="I11" s="443">
        <v>1404</v>
      </c>
      <c r="J11" s="440">
        <v>0.45</v>
      </c>
      <c r="K11" s="440">
        <v>156</v>
      </c>
      <c r="L11" s="443">
        <v>20</v>
      </c>
      <c r="M11" s="443">
        <v>3120</v>
      </c>
      <c r="N11" s="440">
        <v>1</v>
      </c>
      <c r="O11" s="440">
        <v>156</v>
      </c>
      <c r="P11" s="443">
        <v>19</v>
      </c>
      <c r="Q11" s="443">
        <v>2964</v>
      </c>
      <c r="R11" s="465">
        <v>0.95</v>
      </c>
      <c r="S11" s="444">
        <v>156</v>
      </c>
    </row>
    <row r="12" spans="1:19" ht="14.4" customHeight="1" x14ac:dyDescent="0.3">
      <c r="A12" s="439"/>
      <c r="B12" s="440" t="s">
        <v>1256</v>
      </c>
      <c r="C12" s="440" t="s">
        <v>412</v>
      </c>
      <c r="D12" s="440" t="s">
        <v>1246</v>
      </c>
      <c r="E12" s="440" t="s">
        <v>1257</v>
      </c>
      <c r="F12" s="440" t="s">
        <v>1264</v>
      </c>
      <c r="G12" s="440"/>
      <c r="H12" s="443">
        <v>8</v>
      </c>
      <c r="I12" s="443">
        <v>1520</v>
      </c>
      <c r="J12" s="440">
        <v>1.6</v>
      </c>
      <c r="K12" s="440">
        <v>190</v>
      </c>
      <c r="L12" s="443">
        <v>5</v>
      </c>
      <c r="M12" s="443">
        <v>950</v>
      </c>
      <c r="N12" s="440">
        <v>1</v>
      </c>
      <c r="O12" s="440">
        <v>190</v>
      </c>
      <c r="P12" s="443">
        <v>6</v>
      </c>
      <c r="Q12" s="443">
        <v>1140</v>
      </c>
      <c r="R12" s="465">
        <v>1.2</v>
      </c>
      <c r="S12" s="444">
        <v>190</v>
      </c>
    </row>
    <row r="13" spans="1:19" ht="14.4" customHeight="1" x14ac:dyDescent="0.3">
      <c r="A13" s="439"/>
      <c r="B13" s="440" t="s">
        <v>1256</v>
      </c>
      <c r="C13" s="440" t="s">
        <v>412</v>
      </c>
      <c r="D13" s="440" t="s">
        <v>1246</v>
      </c>
      <c r="E13" s="440" t="s">
        <v>1257</v>
      </c>
      <c r="F13" s="440" t="s">
        <v>1265</v>
      </c>
      <c r="G13" s="440"/>
      <c r="H13" s="443">
        <v>2</v>
      </c>
      <c r="I13" s="443">
        <v>168</v>
      </c>
      <c r="J13" s="440"/>
      <c r="K13" s="440">
        <v>84</v>
      </c>
      <c r="L13" s="443"/>
      <c r="M13" s="443"/>
      <c r="N13" s="440"/>
      <c r="O13" s="440"/>
      <c r="P13" s="443"/>
      <c r="Q13" s="443"/>
      <c r="R13" s="465"/>
      <c r="S13" s="444"/>
    </row>
    <row r="14" spans="1:19" ht="14.4" customHeight="1" x14ac:dyDescent="0.3">
      <c r="A14" s="439"/>
      <c r="B14" s="440" t="s">
        <v>1256</v>
      </c>
      <c r="C14" s="440" t="s">
        <v>412</v>
      </c>
      <c r="D14" s="440" t="s">
        <v>1246</v>
      </c>
      <c r="E14" s="440" t="s">
        <v>1257</v>
      </c>
      <c r="F14" s="440" t="s">
        <v>1266</v>
      </c>
      <c r="G14" s="440"/>
      <c r="H14" s="443">
        <v>1</v>
      </c>
      <c r="I14" s="443">
        <v>105</v>
      </c>
      <c r="J14" s="440"/>
      <c r="K14" s="440">
        <v>105</v>
      </c>
      <c r="L14" s="443"/>
      <c r="M14" s="443"/>
      <c r="N14" s="440"/>
      <c r="O14" s="440"/>
      <c r="P14" s="443">
        <v>1</v>
      </c>
      <c r="Q14" s="443">
        <v>105</v>
      </c>
      <c r="R14" s="465"/>
      <c r="S14" s="444">
        <v>105</v>
      </c>
    </row>
    <row r="15" spans="1:19" ht="14.4" customHeight="1" x14ac:dyDescent="0.3">
      <c r="A15" s="439"/>
      <c r="B15" s="440" t="s">
        <v>1256</v>
      </c>
      <c r="C15" s="440" t="s">
        <v>412</v>
      </c>
      <c r="D15" s="440" t="s">
        <v>1246</v>
      </c>
      <c r="E15" s="440" t="s">
        <v>1257</v>
      </c>
      <c r="F15" s="440" t="s">
        <v>1267</v>
      </c>
      <c r="G15" s="440"/>
      <c r="H15" s="443">
        <v>27</v>
      </c>
      <c r="I15" s="443">
        <v>16092</v>
      </c>
      <c r="J15" s="440">
        <v>1.588235294117647</v>
      </c>
      <c r="K15" s="440">
        <v>596</v>
      </c>
      <c r="L15" s="443">
        <v>17</v>
      </c>
      <c r="M15" s="443">
        <v>10132</v>
      </c>
      <c r="N15" s="440">
        <v>1</v>
      </c>
      <c r="O15" s="440">
        <v>596</v>
      </c>
      <c r="P15" s="443">
        <v>2</v>
      </c>
      <c r="Q15" s="443">
        <v>1192</v>
      </c>
      <c r="R15" s="465">
        <v>0.11764705882352941</v>
      </c>
      <c r="S15" s="444">
        <v>596</v>
      </c>
    </row>
    <row r="16" spans="1:19" ht="14.4" customHeight="1" x14ac:dyDescent="0.3">
      <c r="A16" s="439"/>
      <c r="B16" s="440" t="s">
        <v>1256</v>
      </c>
      <c r="C16" s="440" t="s">
        <v>412</v>
      </c>
      <c r="D16" s="440" t="s">
        <v>1246</v>
      </c>
      <c r="E16" s="440" t="s">
        <v>1257</v>
      </c>
      <c r="F16" s="440" t="s">
        <v>1268</v>
      </c>
      <c r="G16" s="440"/>
      <c r="H16" s="443">
        <v>6</v>
      </c>
      <c r="I16" s="443">
        <v>3996</v>
      </c>
      <c r="J16" s="440">
        <v>3</v>
      </c>
      <c r="K16" s="440">
        <v>666</v>
      </c>
      <c r="L16" s="443">
        <v>2</v>
      </c>
      <c r="M16" s="443">
        <v>1332</v>
      </c>
      <c r="N16" s="440">
        <v>1</v>
      </c>
      <c r="O16" s="440">
        <v>666</v>
      </c>
      <c r="P16" s="443">
        <v>2</v>
      </c>
      <c r="Q16" s="443">
        <v>1332</v>
      </c>
      <c r="R16" s="465">
        <v>1</v>
      </c>
      <c r="S16" s="444">
        <v>666</v>
      </c>
    </row>
    <row r="17" spans="1:19" ht="14.4" customHeight="1" x14ac:dyDescent="0.3">
      <c r="A17" s="439"/>
      <c r="B17" s="440" t="s">
        <v>1256</v>
      </c>
      <c r="C17" s="440" t="s">
        <v>412</v>
      </c>
      <c r="D17" s="440" t="s">
        <v>1246</v>
      </c>
      <c r="E17" s="440" t="s">
        <v>1257</v>
      </c>
      <c r="F17" s="440" t="s">
        <v>1269</v>
      </c>
      <c r="G17" s="440"/>
      <c r="H17" s="443">
        <v>18</v>
      </c>
      <c r="I17" s="443">
        <v>21096</v>
      </c>
      <c r="J17" s="440">
        <v>3</v>
      </c>
      <c r="K17" s="440">
        <v>1172</v>
      </c>
      <c r="L17" s="443">
        <v>6</v>
      </c>
      <c r="M17" s="443">
        <v>7032</v>
      </c>
      <c r="N17" s="440">
        <v>1</v>
      </c>
      <c r="O17" s="440">
        <v>1172</v>
      </c>
      <c r="P17" s="443">
        <v>6</v>
      </c>
      <c r="Q17" s="443">
        <v>7032</v>
      </c>
      <c r="R17" s="465">
        <v>1</v>
      </c>
      <c r="S17" s="444">
        <v>1172</v>
      </c>
    </row>
    <row r="18" spans="1:19" ht="14.4" customHeight="1" x14ac:dyDescent="0.3">
      <c r="A18" s="439"/>
      <c r="B18" s="440" t="s">
        <v>1256</v>
      </c>
      <c r="C18" s="440" t="s">
        <v>412</v>
      </c>
      <c r="D18" s="440" t="s">
        <v>1246</v>
      </c>
      <c r="E18" s="440" t="s">
        <v>1257</v>
      </c>
      <c r="F18" s="440" t="s">
        <v>1270</v>
      </c>
      <c r="G18" s="440"/>
      <c r="H18" s="443">
        <v>14</v>
      </c>
      <c r="I18" s="443">
        <v>11200</v>
      </c>
      <c r="J18" s="440">
        <v>1.5555555555555556</v>
      </c>
      <c r="K18" s="440">
        <v>800</v>
      </c>
      <c r="L18" s="443">
        <v>9</v>
      </c>
      <c r="M18" s="443">
        <v>7200</v>
      </c>
      <c r="N18" s="440">
        <v>1</v>
      </c>
      <c r="O18" s="440">
        <v>800</v>
      </c>
      <c r="P18" s="443">
        <v>16</v>
      </c>
      <c r="Q18" s="443">
        <v>12800</v>
      </c>
      <c r="R18" s="465">
        <v>1.7777777777777777</v>
      </c>
      <c r="S18" s="444">
        <v>800</v>
      </c>
    </row>
    <row r="19" spans="1:19" ht="14.4" customHeight="1" x14ac:dyDescent="0.3">
      <c r="A19" s="439"/>
      <c r="B19" s="440" t="s">
        <v>1256</v>
      </c>
      <c r="C19" s="440" t="s">
        <v>412</v>
      </c>
      <c r="D19" s="440" t="s">
        <v>1246</v>
      </c>
      <c r="E19" s="440" t="s">
        <v>1257</v>
      </c>
      <c r="F19" s="440" t="s">
        <v>1271</v>
      </c>
      <c r="G19" s="440"/>
      <c r="H19" s="443">
        <v>4</v>
      </c>
      <c r="I19" s="443">
        <v>2980</v>
      </c>
      <c r="J19" s="440"/>
      <c r="K19" s="440">
        <v>745</v>
      </c>
      <c r="L19" s="443"/>
      <c r="M19" s="443"/>
      <c r="N19" s="440"/>
      <c r="O19" s="440"/>
      <c r="P19" s="443">
        <v>1</v>
      </c>
      <c r="Q19" s="443">
        <v>745</v>
      </c>
      <c r="R19" s="465"/>
      <c r="S19" s="444">
        <v>745</v>
      </c>
    </row>
    <row r="20" spans="1:19" ht="14.4" customHeight="1" x14ac:dyDescent="0.3">
      <c r="A20" s="439"/>
      <c r="B20" s="440" t="s">
        <v>1256</v>
      </c>
      <c r="C20" s="440" t="s">
        <v>412</v>
      </c>
      <c r="D20" s="440" t="s">
        <v>1246</v>
      </c>
      <c r="E20" s="440" t="s">
        <v>1257</v>
      </c>
      <c r="F20" s="440" t="s">
        <v>1272</v>
      </c>
      <c r="G20" s="440"/>
      <c r="H20" s="443">
        <v>19</v>
      </c>
      <c r="I20" s="443">
        <v>14155</v>
      </c>
      <c r="J20" s="440">
        <v>1.1176470588235294</v>
      </c>
      <c r="K20" s="440">
        <v>745</v>
      </c>
      <c r="L20" s="443">
        <v>17</v>
      </c>
      <c r="M20" s="443">
        <v>12665</v>
      </c>
      <c r="N20" s="440">
        <v>1</v>
      </c>
      <c r="O20" s="440">
        <v>745</v>
      </c>
      <c r="P20" s="443">
        <v>40</v>
      </c>
      <c r="Q20" s="443">
        <v>29800</v>
      </c>
      <c r="R20" s="465">
        <v>2.3529411764705883</v>
      </c>
      <c r="S20" s="444">
        <v>745</v>
      </c>
    </row>
    <row r="21" spans="1:19" ht="14.4" customHeight="1" x14ac:dyDescent="0.3">
      <c r="A21" s="439"/>
      <c r="B21" s="440" t="s">
        <v>1256</v>
      </c>
      <c r="C21" s="440" t="s">
        <v>412</v>
      </c>
      <c r="D21" s="440" t="s">
        <v>1246</v>
      </c>
      <c r="E21" s="440" t="s">
        <v>1257</v>
      </c>
      <c r="F21" s="440" t="s">
        <v>1273</v>
      </c>
      <c r="G21" s="440"/>
      <c r="H21" s="443">
        <v>1</v>
      </c>
      <c r="I21" s="443">
        <v>592</v>
      </c>
      <c r="J21" s="440"/>
      <c r="K21" s="440">
        <v>592</v>
      </c>
      <c r="L21" s="443"/>
      <c r="M21" s="443"/>
      <c r="N21" s="440"/>
      <c r="O21" s="440"/>
      <c r="P21" s="443">
        <v>2</v>
      </c>
      <c r="Q21" s="443">
        <v>1184</v>
      </c>
      <c r="R21" s="465"/>
      <c r="S21" s="444">
        <v>592</v>
      </c>
    </row>
    <row r="22" spans="1:19" ht="14.4" customHeight="1" x14ac:dyDescent="0.3">
      <c r="A22" s="439"/>
      <c r="B22" s="440" t="s">
        <v>1256</v>
      </c>
      <c r="C22" s="440" t="s">
        <v>412</v>
      </c>
      <c r="D22" s="440" t="s">
        <v>1246</v>
      </c>
      <c r="E22" s="440" t="s">
        <v>1257</v>
      </c>
      <c r="F22" s="440" t="s">
        <v>1274</v>
      </c>
      <c r="G22" s="440"/>
      <c r="H22" s="443">
        <v>43</v>
      </c>
      <c r="I22" s="443">
        <v>24123</v>
      </c>
      <c r="J22" s="440">
        <v>1.075</v>
      </c>
      <c r="K22" s="440">
        <v>561</v>
      </c>
      <c r="L22" s="443">
        <v>40</v>
      </c>
      <c r="M22" s="443">
        <v>22440</v>
      </c>
      <c r="N22" s="440">
        <v>1</v>
      </c>
      <c r="O22" s="440">
        <v>561</v>
      </c>
      <c r="P22" s="443">
        <v>28</v>
      </c>
      <c r="Q22" s="443">
        <v>15708</v>
      </c>
      <c r="R22" s="465">
        <v>0.7</v>
      </c>
      <c r="S22" s="444">
        <v>561</v>
      </c>
    </row>
    <row r="23" spans="1:19" ht="14.4" customHeight="1" x14ac:dyDescent="0.3">
      <c r="A23" s="439"/>
      <c r="B23" s="440" t="s">
        <v>1256</v>
      </c>
      <c r="C23" s="440" t="s">
        <v>412</v>
      </c>
      <c r="D23" s="440" t="s">
        <v>1246</v>
      </c>
      <c r="E23" s="440" t="s">
        <v>1257</v>
      </c>
      <c r="F23" s="440" t="s">
        <v>1275</v>
      </c>
      <c r="G23" s="440"/>
      <c r="H23" s="443">
        <v>29</v>
      </c>
      <c r="I23" s="443">
        <v>15051</v>
      </c>
      <c r="J23" s="440">
        <v>2.4166666666666665</v>
      </c>
      <c r="K23" s="440">
        <v>519</v>
      </c>
      <c r="L23" s="443">
        <v>12</v>
      </c>
      <c r="M23" s="443">
        <v>6228</v>
      </c>
      <c r="N23" s="440">
        <v>1</v>
      </c>
      <c r="O23" s="440">
        <v>519</v>
      </c>
      <c r="P23" s="443">
        <v>31</v>
      </c>
      <c r="Q23" s="443">
        <v>16089</v>
      </c>
      <c r="R23" s="465">
        <v>2.5833333333333335</v>
      </c>
      <c r="S23" s="444">
        <v>519</v>
      </c>
    </row>
    <row r="24" spans="1:19" ht="14.4" customHeight="1" x14ac:dyDescent="0.3">
      <c r="A24" s="439"/>
      <c r="B24" s="440" t="s">
        <v>1256</v>
      </c>
      <c r="C24" s="440" t="s">
        <v>412</v>
      </c>
      <c r="D24" s="440" t="s">
        <v>1246</v>
      </c>
      <c r="E24" s="440" t="s">
        <v>1257</v>
      </c>
      <c r="F24" s="440" t="s">
        <v>1276</v>
      </c>
      <c r="G24" s="440"/>
      <c r="H24" s="443">
        <v>3</v>
      </c>
      <c r="I24" s="443">
        <v>963</v>
      </c>
      <c r="J24" s="440"/>
      <c r="K24" s="440">
        <v>321</v>
      </c>
      <c r="L24" s="443"/>
      <c r="M24" s="443"/>
      <c r="N24" s="440"/>
      <c r="O24" s="440"/>
      <c r="P24" s="443"/>
      <c r="Q24" s="443"/>
      <c r="R24" s="465"/>
      <c r="S24" s="444"/>
    </row>
    <row r="25" spans="1:19" ht="14.4" customHeight="1" x14ac:dyDescent="0.3">
      <c r="A25" s="439"/>
      <c r="B25" s="440" t="s">
        <v>1256</v>
      </c>
      <c r="C25" s="440" t="s">
        <v>412</v>
      </c>
      <c r="D25" s="440" t="s">
        <v>1246</v>
      </c>
      <c r="E25" s="440" t="s">
        <v>1257</v>
      </c>
      <c r="F25" s="440" t="s">
        <v>1277</v>
      </c>
      <c r="G25" s="440"/>
      <c r="H25" s="443"/>
      <c r="I25" s="443"/>
      <c r="J25" s="440"/>
      <c r="K25" s="440"/>
      <c r="L25" s="443"/>
      <c r="M25" s="443"/>
      <c r="N25" s="440"/>
      <c r="O25" s="440"/>
      <c r="P25" s="443">
        <v>3</v>
      </c>
      <c r="Q25" s="443">
        <v>963</v>
      </c>
      <c r="R25" s="465"/>
      <c r="S25" s="444">
        <v>321</v>
      </c>
    </row>
    <row r="26" spans="1:19" ht="14.4" customHeight="1" x14ac:dyDescent="0.3">
      <c r="A26" s="439"/>
      <c r="B26" s="440" t="s">
        <v>1256</v>
      </c>
      <c r="C26" s="440" t="s">
        <v>412</v>
      </c>
      <c r="D26" s="440" t="s">
        <v>1246</v>
      </c>
      <c r="E26" s="440" t="s">
        <v>1257</v>
      </c>
      <c r="F26" s="440" t="s">
        <v>1278</v>
      </c>
      <c r="G26" s="440"/>
      <c r="H26" s="443">
        <v>14</v>
      </c>
      <c r="I26" s="443">
        <v>4494</v>
      </c>
      <c r="J26" s="440">
        <v>1.4</v>
      </c>
      <c r="K26" s="440">
        <v>321</v>
      </c>
      <c r="L26" s="443">
        <v>10</v>
      </c>
      <c r="M26" s="443">
        <v>3210</v>
      </c>
      <c r="N26" s="440">
        <v>1</v>
      </c>
      <c r="O26" s="440">
        <v>321</v>
      </c>
      <c r="P26" s="443">
        <v>24</v>
      </c>
      <c r="Q26" s="443">
        <v>7704</v>
      </c>
      <c r="R26" s="465">
        <v>2.4</v>
      </c>
      <c r="S26" s="444">
        <v>321</v>
      </c>
    </row>
    <row r="27" spans="1:19" ht="14.4" customHeight="1" x14ac:dyDescent="0.3">
      <c r="A27" s="439"/>
      <c r="B27" s="440" t="s">
        <v>1256</v>
      </c>
      <c r="C27" s="440" t="s">
        <v>412</v>
      </c>
      <c r="D27" s="440" t="s">
        <v>1246</v>
      </c>
      <c r="E27" s="440" t="s">
        <v>1257</v>
      </c>
      <c r="F27" s="440" t="s">
        <v>1279</v>
      </c>
      <c r="G27" s="440"/>
      <c r="H27" s="443"/>
      <c r="I27" s="443"/>
      <c r="J27" s="440"/>
      <c r="K27" s="440"/>
      <c r="L27" s="443"/>
      <c r="M27" s="443"/>
      <c r="N27" s="440"/>
      <c r="O27" s="440"/>
      <c r="P27" s="443">
        <v>2</v>
      </c>
      <c r="Q27" s="443">
        <v>2460</v>
      </c>
      <c r="R27" s="465"/>
      <c r="S27" s="444">
        <v>1230</v>
      </c>
    </row>
    <row r="28" spans="1:19" ht="14.4" customHeight="1" x14ac:dyDescent="0.3">
      <c r="A28" s="439"/>
      <c r="B28" s="440" t="s">
        <v>1256</v>
      </c>
      <c r="C28" s="440" t="s">
        <v>412</v>
      </c>
      <c r="D28" s="440" t="s">
        <v>1246</v>
      </c>
      <c r="E28" s="440" t="s">
        <v>1257</v>
      </c>
      <c r="F28" s="440" t="s">
        <v>1280</v>
      </c>
      <c r="G28" s="440"/>
      <c r="H28" s="443">
        <v>39</v>
      </c>
      <c r="I28" s="443">
        <v>10998</v>
      </c>
      <c r="J28" s="440">
        <v>1.21875</v>
      </c>
      <c r="K28" s="440">
        <v>282</v>
      </c>
      <c r="L28" s="443">
        <v>32</v>
      </c>
      <c r="M28" s="443">
        <v>9024</v>
      </c>
      <c r="N28" s="440">
        <v>1</v>
      </c>
      <c r="O28" s="440">
        <v>282</v>
      </c>
      <c r="P28" s="443">
        <v>29</v>
      </c>
      <c r="Q28" s="443">
        <v>8178</v>
      </c>
      <c r="R28" s="465">
        <v>0.90625</v>
      </c>
      <c r="S28" s="444">
        <v>282</v>
      </c>
    </row>
    <row r="29" spans="1:19" ht="14.4" customHeight="1" x14ac:dyDescent="0.3">
      <c r="A29" s="439"/>
      <c r="B29" s="440" t="s">
        <v>1256</v>
      </c>
      <c r="C29" s="440" t="s">
        <v>412</v>
      </c>
      <c r="D29" s="440" t="s">
        <v>1246</v>
      </c>
      <c r="E29" s="440" t="s">
        <v>1257</v>
      </c>
      <c r="F29" s="440" t="s">
        <v>1281</v>
      </c>
      <c r="G29" s="440"/>
      <c r="H29" s="443">
        <v>17</v>
      </c>
      <c r="I29" s="443">
        <v>11543</v>
      </c>
      <c r="J29" s="440">
        <v>1.3076923076923077</v>
      </c>
      <c r="K29" s="440">
        <v>679</v>
      </c>
      <c r="L29" s="443">
        <v>13</v>
      </c>
      <c r="M29" s="443">
        <v>8827</v>
      </c>
      <c r="N29" s="440">
        <v>1</v>
      </c>
      <c r="O29" s="440">
        <v>679</v>
      </c>
      <c r="P29" s="443">
        <v>11</v>
      </c>
      <c r="Q29" s="443">
        <v>7469</v>
      </c>
      <c r="R29" s="465">
        <v>0.84615384615384615</v>
      </c>
      <c r="S29" s="444">
        <v>679</v>
      </c>
    </row>
    <row r="30" spans="1:19" ht="14.4" customHeight="1" x14ac:dyDescent="0.3">
      <c r="A30" s="439"/>
      <c r="B30" s="440" t="s">
        <v>1256</v>
      </c>
      <c r="C30" s="440" t="s">
        <v>412</v>
      </c>
      <c r="D30" s="440" t="s">
        <v>1246</v>
      </c>
      <c r="E30" s="440" t="s">
        <v>1257</v>
      </c>
      <c r="F30" s="440" t="s">
        <v>1282</v>
      </c>
      <c r="G30" s="440"/>
      <c r="H30" s="443">
        <v>13</v>
      </c>
      <c r="I30" s="443">
        <v>12077</v>
      </c>
      <c r="J30" s="440">
        <v>6.5</v>
      </c>
      <c r="K30" s="440">
        <v>929</v>
      </c>
      <c r="L30" s="443">
        <v>2</v>
      </c>
      <c r="M30" s="443">
        <v>1858</v>
      </c>
      <c r="N30" s="440">
        <v>1</v>
      </c>
      <c r="O30" s="440">
        <v>929</v>
      </c>
      <c r="P30" s="443">
        <v>7</v>
      </c>
      <c r="Q30" s="443">
        <v>6503</v>
      </c>
      <c r="R30" s="465">
        <v>3.5</v>
      </c>
      <c r="S30" s="444">
        <v>929</v>
      </c>
    </row>
    <row r="31" spans="1:19" ht="14.4" customHeight="1" x14ac:dyDescent="0.3">
      <c r="A31" s="439"/>
      <c r="B31" s="440" t="s">
        <v>1256</v>
      </c>
      <c r="C31" s="440" t="s">
        <v>412</v>
      </c>
      <c r="D31" s="440" t="s">
        <v>1246</v>
      </c>
      <c r="E31" s="440" t="s">
        <v>1257</v>
      </c>
      <c r="F31" s="440" t="s">
        <v>1283</v>
      </c>
      <c r="G31" s="440"/>
      <c r="H31" s="443">
        <v>1</v>
      </c>
      <c r="I31" s="443">
        <v>208</v>
      </c>
      <c r="J31" s="440"/>
      <c r="K31" s="440">
        <v>208</v>
      </c>
      <c r="L31" s="443"/>
      <c r="M31" s="443"/>
      <c r="N31" s="440"/>
      <c r="O31" s="440"/>
      <c r="P31" s="443"/>
      <c r="Q31" s="443"/>
      <c r="R31" s="465"/>
      <c r="S31" s="444"/>
    </row>
    <row r="32" spans="1:19" ht="14.4" customHeight="1" x14ac:dyDescent="0.3">
      <c r="A32" s="439"/>
      <c r="B32" s="440" t="s">
        <v>1256</v>
      </c>
      <c r="C32" s="440" t="s">
        <v>412</v>
      </c>
      <c r="D32" s="440" t="s">
        <v>1246</v>
      </c>
      <c r="E32" s="440" t="s">
        <v>1257</v>
      </c>
      <c r="F32" s="440" t="s">
        <v>1284</v>
      </c>
      <c r="G32" s="440"/>
      <c r="H32" s="443">
        <v>1</v>
      </c>
      <c r="I32" s="443">
        <v>508</v>
      </c>
      <c r="J32" s="440"/>
      <c r="K32" s="440">
        <v>508</v>
      </c>
      <c r="L32" s="443"/>
      <c r="M32" s="443"/>
      <c r="N32" s="440"/>
      <c r="O32" s="440"/>
      <c r="P32" s="443"/>
      <c r="Q32" s="443"/>
      <c r="R32" s="465"/>
      <c r="S32" s="444"/>
    </row>
    <row r="33" spans="1:19" ht="14.4" customHeight="1" x14ac:dyDescent="0.3">
      <c r="A33" s="439"/>
      <c r="B33" s="440" t="s">
        <v>1256</v>
      </c>
      <c r="C33" s="440" t="s">
        <v>412</v>
      </c>
      <c r="D33" s="440" t="s">
        <v>1246</v>
      </c>
      <c r="E33" s="440" t="s">
        <v>1257</v>
      </c>
      <c r="F33" s="440" t="s">
        <v>1285</v>
      </c>
      <c r="G33" s="440"/>
      <c r="H33" s="443">
        <v>14</v>
      </c>
      <c r="I33" s="443">
        <v>24360</v>
      </c>
      <c r="J33" s="440">
        <v>3.5</v>
      </c>
      <c r="K33" s="440">
        <v>1740</v>
      </c>
      <c r="L33" s="443">
        <v>4</v>
      </c>
      <c r="M33" s="443">
        <v>6960</v>
      </c>
      <c r="N33" s="440">
        <v>1</v>
      </c>
      <c r="O33" s="440">
        <v>1740</v>
      </c>
      <c r="P33" s="443">
        <v>13</v>
      </c>
      <c r="Q33" s="443">
        <v>26000</v>
      </c>
      <c r="R33" s="465">
        <v>3.735632183908046</v>
      </c>
      <c r="S33" s="444">
        <v>2000</v>
      </c>
    </row>
    <row r="34" spans="1:19" ht="14.4" customHeight="1" x14ac:dyDescent="0.3">
      <c r="A34" s="439"/>
      <c r="B34" s="440" t="s">
        <v>1256</v>
      </c>
      <c r="C34" s="440" t="s">
        <v>412</v>
      </c>
      <c r="D34" s="440" t="s">
        <v>1246</v>
      </c>
      <c r="E34" s="440" t="s">
        <v>1257</v>
      </c>
      <c r="F34" s="440" t="s">
        <v>1286</v>
      </c>
      <c r="G34" s="440"/>
      <c r="H34" s="443">
        <v>6</v>
      </c>
      <c r="I34" s="443">
        <v>12144</v>
      </c>
      <c r="J34" s="440">
        <v>1.2</v>
      </c>
      <c r="K34" s="440">
        <v>2024</v>
      </c>
      <c r="L34" s="443">
        <v>5</v>
      </c>
      <c r="M34" s="443">
        <v>10120</v>
      </c>
      <c r="N34" s="440">
        <v>1</v>
      </c>
      <c r="O34" s="440">
        <v>2024</v>
      </c>
      <c r="P34" s="443">
        <v>4</v>
      </c>
      <c r="Q34" s="443">
        <v>8096</v>
      </c>
      <c r="R34" s="465">
        <v>0.8</v>
      </c>
      <c r="S34" s="444">
        <v>2024</v>
      </c>
    </row>
    <row r="35" spans="1:19" ht="14.4" customHeight="1" x14ac:dyDescent="0.3">
      <c r="A35" s="439"/>
      <c r="B35" s="440" t="s">
        <v>1256</v>
      </c>
      <c r="C35" s="440" t="s">
        <v>412</v>
      </c>
      <c r="D35" s="440" t="s">
        <v>1246</v>
      </c>
      <c r="E35" s="440" t="s">
        <v>1257</v>
      </c>
      <c r="F35" s="440" t="s">
        <v>1287</v>
      </c>
      <c r="G35" s="440"/>
      <c r="H35" s="443">
        <v>1</v>
      </c>
      <c r="I35" s="443">
        <v>2010</v>
      </c>
      <c r="J35" s="440">
        <v>0.5</v>
      </c>
      <c r="K35" s="440">
        <v>2010</v>
      </c>
      <c r="L35" s="443">
        <v>2</v>
      </c>
      <c r="M35" s="443">
        <v>4020</v>
      </c>
      <c r="N35" s="440">
        <v>1</v>
      </c>
      <c r="O35" s="440">
        <v>2010</v>
      </c>
      <c r="P35" s="443"/>
      <c r="Q35" s="443"/>
      <c r="R35" s="465"/>
      <c r="S35" s="444"/>
    </row>
    <row r="36" spans="1:19" ht="14.4" customHeight="1" x14ac:dyDescent="0.3">
      <c r="A36" s="439"/>
      <c r="B36" s="440" t="s">
        <v>1256</v>
      </c>
      <c r="C36" s="440" t="s">
        <v>412</v>
      </c>
      <c r="D36" s="440" t="s">
        <v>1246</v>
      </c>
      <c r="E36" s="440" t="s">
        <v>1257</v>
      </c>
      <c r="F36" s="440" t="s">
        <v>1288</v>
      </c>
      <c r="G36" s="440"/>
      <c r="H36" s="443">
        <v>4</v>
      </c>
      <c r="I36" s="443">
        <v>8584</v>
      </c>
      <c r="J36" s="440">
        <v>4</v>
      </c>
      <c r="K36" s="440">
        <v>2146</v>
      </c>
      <c r="L36" s="443">
        <v>1</v>
      </c>
      <c r="M36" s="443">
        <v>2146</v>
      </c>
      <c r="N36" s="440">
        <v>1</v>
      </c>
      <c r="O36" s="440">
        <v>2146</v>
      </c>
      <c r="P36" s="443">
        <v>1</v>
      </c>
      <c r="Q36" s="443">
        <v>2146</v>
      </c>
      <c r="R36" s="465">
        <v>1</v>
      </c>
      <c r="S36" s="444">
        <v>2146</v>
      </c>
    </row>
    <row r="37" spans="1:19" ht="14.4" customHeight="1" x14ac:dyDescent="0.3">
      <c r="A37" s="439"/>
      <c r="B37" s="440" t="s">
        <v>1256</v>
      </c>
      <c r="C37" s="440" t="s">
        <v>412</v>
      </c>
      <c r="D37" s="440" t="s">
        <v>1246</v>
      </c>
      <c r="E37" s="440" t="s">
        <v>1257</v>
      </c>
      <c r="F37" s="440" t="s">
        <v>1289</v>
      </c>
      <c r="G37" s="440"/>
      <c r="H37" s="443">
        <v>1</v>
      </c>
      <c r="I37" s="443">
        <v>1246</v>
      </c>
      <c r="J37" s="440">
        <v>0.25</v>
      </c>
      <c r="K37" s="440">
        <v>1246</v>
      </c>
      <c r="L37" s="443">
        <v>4</v>
      </c>
      <c r="M37" s="443">
        <v>4984</v>
      </c>
      <c r="N37" s="440">
        <v>1</v>
      </c>
      <c r="O37" s="440">
        <v>1246</v>
      </c>
      <c r="P37" s="443"/>
      <c r="Q37" s="443"/>
      <c r="R37" s="465"/>
      <c r="S37" s="444"/>
    </row>
    <row r="38" spans="1:19" ht="14.4" customHeight="1" x14ac:dyDescent="0.3">
      <c r="A38" s="439"/>
      <c r="B38" s="440" t="s">
        <v>1256</v>
      </c>
      <c r="C38" s="440" t="s">
        <v>412</v>
      </c>
      <c r="D38" s="440" t="s">
        <v>1246</v>
      </c>
      <c r="E38" s="440" t="s">
        <v>1257</v>
      </c>
      <c r="F38" s="440" t="s">
        <v>1290</v>
      </c>
      <c r="G38" s="440"/>
      <c r="H38" s="443"/>
      <c r="I38" s="443"/>
      <c r="J38" s="440"/>
      <c r="K38" s="440"/>
      <c r="L38" s="443"/>
      <c r="M38" s="443"/>
      <c r="N38" s="440"/>
      <c r="O38" s="440"/>
      <c r="P38" s="443">
        <v>1</v>
      </c>
      <c r="Q38" s="443">
        <v>1345</v>
      </c>
      <c r="R38" s="465"/>
      <c r="S38" s="444">
        <v>1345</v>
      </c>
    </row>
    <row r="39" spans="1:19" ht="14.4" customHeight="1" x14ac:dyDescent="0.3">
      <c r="A39" s="439"/>
      <c r="B39" s="440" t="s">
        <v>1256</v>
      </c>
      <c r="C39" s="440" t="s">
        <v>412</v>
      </c>
      <c r="D39" s="440" t="s">
        <v>1246</v>
      </c>
      <c r="E39" s="440" t="s">
        <v>1257</v>
      </c>
      <c r="F39" s="440" t="s">
        <v>1291</v>
      </c>
      <c r="G39" s="440"/>
      <c r="H39" s="443">
        <v>32</v>
      </c>
      <c r="I39" s="443">
        <v>113728</v>
      </c>
      <c r="J39" s="440">
        <v>1.0666666666666667</v>
      </c>
      <c r="K39" s="440">
        <v>3554</v>
      </c>
      <c r="L39" s="443">
        <v>30</v>
      </c>
      <c r="M39" s="443">
        <v>106620</v>
      </c>
      <c r="N39" s="440">
        <v>1</v>
      </c>
      <c r="O39" s="440">
        <v>3554</v>
      </c>
      <c r="P39" s="443">
        <v>31</v>
      </c>
      <c r="Q39" s="443">
        <v>120900</v>
      </c>
      <c r="R39" s="465">
        <v>1.1339335959482273</v>
      </c>
      <c r="S39" s="444">
        <v>3900</v>
      </c>
    </row>
    <row r="40" spans="1:19" ht="14.4" customHeight="1" x14ac:dyDescent="0.3">
      <c r="A40" s="439"/>
      <c r="B40" s="440" t="s">
        <v>1256</v>
      </c>
      <c r="C40" s="440" t="s">
        <v>412</v>
      </c>
      <c r="D40" s="440" t="s">
        <v>1246</v>
      </c>
      <c r="E40" s="440" t="s">
        <v>1257</v>
      </c>
      <c r="F40" s="440" t="s">
        <v>1292</v>
      </c>
      <c r="G40" s="440"/>
      <c r="H40" s="443">
        <v>21</v>
      </c>
      <c r="I40" s="443">
        <v>75957</v>
      </c>
      <c r="J40" s="440">
        <v>1.1052631578947369</v>
      </c>
      <c r="K40" s="440">
        <v>3617</v>
      </c>
      <c r="L40" s="443">
        <v>19</v>
      </c>
      <c r="M40" s="443">
        <v>68723</v>
      </c>
      <c r="N40" s="440">
        <v>1</v>
      </c>
      <c r="O40" s="440">
        <v>3617</v>
      </c>
      <c r="P40" s="443">
        <v>21</v>
      </c>
      <c r="Q40" s="443">
        <v>81900</v>
      </c>
      <c r="R40" s="465">
        <v>1.1917407563697744</v>
      </c>
      <c r="S40" s="444">
        <v>3900</v>
      </c>
    </row>
    <row r="41" spans="1:19" ht="14.4" customHeight="1" x14ac:dyDescent="0.3">
      <c r="A41" s="439"/>
      <c r="B41" s="440" t="s">
        <v>1256</v>
      </c>
      <c r="C41" s="440" t="s">
        <v>412</v>
      </c>
      <c r="D41" s="440" t="s">
        <v>1246</v>
      </c>
      <c r="E41" s="440" t="s">
        <v>1257</v>
      </c>
      <c r="F41" s="440" t="s">
        <v>1293</v>
      </c>
      <c r="G41" s="440"/>
      <c r="H41" s="443"/>
      <c r="I41" s="443"/>
      <c r="J41" s="440"/>
      <c r="K41" s="440"/>
      <c r="L41" s="443"/>
      <c r="M41" s="443"/>
      <c r="N41" s="440"/>
      <c r="O41" s="440"/>
      <c r="P41" s="443">
        <v>3</v>
      </c>
      <c r="Q41" s="443">
        <v>4053</v>
      </c>
      <c r="R41" s="465"/>
      <c r="S41" s="444">
        <v>1351</v>
      </c>
    </row>
    <row r="42" spans="1:19" ht="14.4" customHeight="1" x14ac:dyDescent="0.3">
      <c r="A42" s="439"/>
      <c r="B42" s="440" t="s">
        <v>1256</v>
      </c>
      <c r="C42" s="440" t="s">
        <v>412</v>
      </c>
      <c r="D42" s="440" t="s">
        <v>1246</v>
      </c>
      <c r="E42" s="440" t="s">
        <v>1257</v>
      </c>
      <c r="F42" s="440" t="s">
        <v>1294</v>
      </c>
      <c r="G42" s="440"/>
      <c r="H42" s="443">
        <v>3</v>
      </c>
      <c r="I42" s="443">
        <v>492</v>
      </c>
      <c r="J42" s="440">
        <v>3</v>
      </c>
      <c r="K42" s="440">
        <v>164</v>
      </c>
      <c r="L42" s="443">
        <v>1</v>
      </c>
      <c r="M42" s="443">
        <v>164</v>
      </c>
      <c r="N42" s="440">
        <v>1</v>
      </c>
      <c r="O42" s="440">
        <v>164</v>
      </c>
      <c r="P42" s="443">
        <v>5</v>
      </c>
      <c r="Q42" s="443">
        <v>820</v>
      </c>
      <c r="R42" s="465">
        <v>5</v>
      </c>
      <c r="S42" s="444">
        <v>164</v>
      </c>
    </row>
    <row r="43" spans="1:19" ht="14.4" customHeight="1" x14ac:dyDescent="0.3">
      <c r="A43" s="439"/>
      <c r="B43" s="440" t="s">
        <v>1256</v>
      </c>
      <c r="C43" s="440" t="s">
        <v>412</v>
      </c>
      <c r="D43" s="440" t="s">
        <v>1246</v>
      </c>
      <c r="E43" s="440" t="s">
        <v>1257</v>
      </c>
      <c r="F43" s="440" t="s">
        <v>1295</v>
      </c>
      <c r="G43" s="440"/>
      <c r="H43" s="443">
        <v>14</v>
      </c>
      <c r="I43" s="443">
        <v>3150</v>
      </c>
      <c r="J43" s="440">
        <v>1.1666666666666667</v>
      </c>
      <c r="K43" s="440">
        <v>225</v>
      </c>
      <c r="L43" s="443">
        <v>12</v>
      </c>
      <c r="M43" s="443">
        <v>2700</v>
      </c>
      <c r="N43" s="440">
        <v>1</v>
      </c>
      <c r="O43" s="440">
        <v>225</v>
      </c>
      <c r="P43" s="443">
        <v>18</v>
      </c>
      <c r="Q43" s="443">
        <v>4050</v>
      </c>
      <c r="R43" s="465">
        <v>1.5</v>
      </c>
      <c r="S43" s="444">
        <v>225</v>
      </c>
    </row>
    <row r="44" spans="1:19" ht="14.4" customHeight="1" x14ac:dyDescent="0.3">
      <c r="A44" s="439"/>
      <c r="B44" s="440" t="s">
        <v>1256</v>
      </c>
      <c r="C44" s="440" t="s">
        <v>412</v>
      </c>
      <c r="D44" s="440" t="s">
        <v>1246</v>
      </c>
      <c r="E44" s="440" t="s">
        <v>1257</v>
      </c>
      <c r="F44" s="440" t="s">
        <v>1296</v>
      </c>
      <c r="G44" s="440"/>
      <c r="H44" s="443">
        <v>4</v>
      </c>
      <c r="I44" s="443">
        <v>1452</v>
      </c>
      <c r="J44" s="440">
        <v>0.8</v>
      </c>
      <c r="K44" s="440">
        <v>363</v>
      </c>
      <c r="L44" s="443">
        <v>5</v>
      </c>
      <c r="M44" s="443">
        <v>1815</v>
      </c>
      <c r="N44" s="440">
        <v>1</v>
      </c>
      <c r="O44" s="440">
        <v>363</v>
      </c>
      <c r="P44" s="443">
        <v>6</v>
      </c>
      <c r="Q44" s="443">
        <v>2178</v>
      </c>
      <c r="R44" s="465">
        <v>1.2</v>
      </c>
      <c r="S44" s="444">
        <v>363</v>
      </c>
    </row>
    <row r="45" spans="1:19" ht="14.4" customHeight="1" x14ac:dyDescent="0.3">
      <c r="A45" s="439"/>
      <c r="B45" s="440" t="s">
        <v>1256</v>
      </c>
      <c r="C45" s="440" t="s">
        <v>412</v>
      </c>
      <c r="D45" s="440" t="s">
        <v>1246</v>
      </c>
      <c r="E45" s="440" t="s">
        <v>1257</v>
      </c>
      <c r="F45" s="440" t="s">
        <v>1297</v>
      </c>
      <c r="G45" s="440"/>
      <c r="H45" s="443">
        <v>12</v>
      </c>
      <c r="I45" s="443">
        <v>7044</v>
      </c>
      <c r="J45" s="440">
        <v>2</v>
      </c>
      <c r="K45" s="440">
        <v>587</v>
      </c>
      <c r="L45" s="443">
        <v>6</v>
      </c>
      <c r="M45" s="443">
        <v>3522</v>
      </c>
      <c r="N45" s="440">
        <v>1</v>
      </c>
      <c r="O45" s="440">
        <v>587</v>
      </c>
      <c r="P45" s="443">
        <v>6</v>
      </c>
      <c r="Q45" s="443">
        <v>3522</v>
      </c>
      <c r="R45" s="465">
        <v>1</v>
      </c>
      <c r="S45" s="444">
        <v>587</v>
      </c>
    </row>
    <row r="46" spans="1:19" ht="14.4" customHeight="1" x14ac:dyDescent="0.3">
      <c r="A46" s="439"/>
      <c r="B46" s="440" t="s">
        <v>1256</v>
      </c>
      <c r="C46" s="440" t="s">
        <v>412</v>
      </c>
      <c r="D46" s="440" t="s">
        <v>1246</v>
      </c>
      <c r="E46" s="440" t="s">
        <v>1257</v>
      </c>
      <c r="F46" s="440" t="s">
        <v>1298</v>
      </c>
      <c r="G46" s="440"/>
      <c r="H46" s="443">
        <v>1</v>
      </c>
      <c r="I46" s="443">
        <v>600</v>
      </c>
      <c r="J46" s="440">
        <v>1</v>
      </c>
      <c r="K46" s="440">
        <v>600</v>
      </c>
      <c r="L46" s="443">
        <v>1</v>
      </c>
      <c r="M46" s="443">
        <v>600</v>
      </c>
      <c r="N46" s="440">
        <v>1</v>
      </c>
      <c r="O46" s="440">
        <v>600</v>
      </c>
      <c r="P46" s="443">
        <v>1</v>
      </c>
      <c r="Q46" s="443">
        <v>600</v>
      </c>
      <c r="R46" s="465">
        <v>1</v>
      </c>
      <c r="S46" s="444">
        <v>600</v>
      </c>
    </row>
    <row r="47" spans="1:19" ht="14.4" customHeight="1" x14ac:dyDescent="0.3">
      <c r="A47" s="439"/>
      <c r="B47" s="440" t="s">
        <v>1256</v>
      </c>
      <c r="C47" s="440" t="s">
        <v>412</v>
      </c>
      <c r="D47" s="440" t="s">
        <v>1246</v>
      </c>
      <c r="E47" s="440" t="s">
        <v>1257</v>
      </c>
      <c r="F47" s="440" t="s">
        <v>1299</v>
      </c>
      <c r="G47" s="440"/>
      <c r="H47" s="443">
        <v>1</v>
      </c>
      <c r="I47" s="443">
        <v>4359</v>
      </c>
      <c r="J47" s="440">
        <v>1</v>
      </c>
      <c r="K47" s="440">
        <v>4359</v>
      </c>
      <c r="L47" s="443">
        <v>1</v>
      </c>
      <c r="M47" s="443">
        <v>4359</v>
      </c>
      <c r="N47" s="440">
        <v>1</v>
      </c>
      <c r="O47" s="440">
        <v>4359</v>
      </c>
      <c r="P47" s="443"/>
      <c r="Q47" s="443"/>
      <c r="R47" s="465"/>
      <c r="S47" s="444"/>
    </row>
    <row r="48" spans="1:19" ht="14.4" customHeight="1" x14ac:dyDescent="0.3">
      <c r="A48" s="439"/>
      <c r="B48" s="440" t="s">
        <v>1256</v>
      </c>
      <c r="C48" s="440" t="s">
        <v>412</v>
      </c>
      <c r="D48" s="440" t="s">
        <v>1246</v>
      </c>
      <c r="E48" s="440" t="s">
        <v>1257</v>
      </c>
      <c r="F48" s="440" t="s">
        <v>1300</v>
      </c>
      <c r="G48" s="440"/>
      <c r="H48" s="443"/>
      <c r="I48" s="443"/>
      <c r="J48" s="440"/>
      <c r="K48" s="440"/>
      <c r="L48" s="443"/>
      <c r="M48" s="443"/>
      <c r="N48" s="440"/>
      <c r="O48" s="440"/>
      <c r="P48" s="443">
        <v>1</v>
      </c>
      <c r="Q48" s="443">
        <v>1008</v>
      </c>
      <c r="R48" s="465"/>
      <c r="S48" s="444">
        <v>1008</v>
      </c>
    </row>
    <row r="49" spans="1:19" ht="14.4" customHeight="1" x14ac:dyDescent="0.3">
      <c r="A49" s="439"/>
      <c r="B49" s="440" t="s">
        <v>1256</v>
      </c>
      <c r="C49" s="440" t="s">
        <v>412</v>
      </c>
      <c r="D49" s="440" t="s">
        <v>1246</v>
      </c>
      <c r="E49" s="440" t="s">
        <v>1257</v>
      </c>
      <c r="F49" s="440" t="s">
        <v>1301</v>
      </c>
      <c r="G49" s="440"/>
      <c r="H49" s="443"/>
      <c r="I49" s="443"/>
      <c r="J49" s="440"/>
      <c r="K49" s="440"/>
      <c r="L49" s="443"/>
      <c r="M49" s="443"/>
      <c r="N49" s="440"/>
      <c r="O49" s="440"/>
      <c r="P49" s="443">
        <v>1</v>
      </c>
      <c r="Q49" s="443">
        <v>745</v>
      </c>
      <c r="R49" s="465"/>
      <c r="S49" s="444">
        <v>745</v>
      </c>
    </row>
    <row r="50" spans="1:19" ht="14.4" customHeight="1" x14ac:dyDescent="0.3">
      <c r="A50" s="439"/>
      <c r="B50" s="440" t="s">
        <v>1256</v>
      </c>
      <c r="C50" s="440" t="s">
        <v>412</v>
      </c>
      <c r="D50" s="440" t="s">
        <v>1246</v>
      </c>
      <c r="E50" s="440" t="s">
        <v>1257</v>
      </c>
      <c r="F50" s="440" t="s">
        <v>1302</v>
      </c>
      <c r="G50" s="440"/>
      <c r="H50" s="443">
        <v>3</v>
      </c>
      <c r="I50" s="443">
        <v>1683</v>
      </c>
      <c r="J50" s="440">
        <v>0.6</v>
      </c>
      <c r="K50" s="440">
        <v>561</v>
      </c>
      <c r="L50" s="443">
        <v>5</v>
      </c>
      <c r="M50" s="443">
        <v>2805</v>
      </c>
      <c r="N50" s="440">
        <v>1</v>
      </c>
      <c r="O50" s="440">
        <v>561</v>
      </c>
      <c r="P50" s="443">
        <v>2</v>
      </c>
      <c r="Q50" s="443">
        <v>1122</v>
      </c>
      <c r="R50" s="465">
        <v>0.4</v>
      </c>
      <c r="S50" s="444">
        <v>561</v>
      </c>
    </row>
    <row r="51" spans="1:19" ht="14.4" customHeight="1" x14ac:dyDescent="0.3">
      <c r="A51" s="439"/>
      <c r="B51" s="440" t="s">
        <v>1256</v>
      </c>
      <c r="C51" s="440" t="s">
        <v>412</v>
      </c>
      <c r="D51" s="440" t="s">
        <v>1246</v>
      </c>
      <c r="E51" s="440" t="s">
        <v>1257</v>
      </c>
      <c r="F51" s="440" t="s">
        <v>1303</v>
      </c>
      <c r="G51" s="440"/>
      <c r="H51" s="443"/>
      <c r="I51" s="443"/>
      <c r="J51" s="440"/>
      <c r="K51" s="440"/>
      <c r="L51" s="443">
        <v>1</v>
      </c>
      <c r="M51" s="443">
        <v>1122</v>
      </c>
      <c r="N51" s="440">
        <v>1</v>
      </c>
      <c r="O51" s="440">
        <v>1122</v>
      </c>
      <c r="P51" s="443">
        <v>1</v>
      </c>
      <c r="Q51" s="443">
        <v>1122</v>
      </c>
      <c r="R51" s="465">
        <v>1</v>
      </c>
      <c r="S51" s="444">
        <v>1122</v>
      </c>
    </row>
    <row r="52" spans="1:19" ht="14.4" customHeight="1" x14ac:dyDescent="0.3">
      <c r="A52" s="439"/>
      <c r="B52" s="440" t="s">
        <v>1256</v>
      </c>
      <c r="C52" s="440" t="s">
        <v>412</v>
      </c>
      <c r="D52" s="440" t="s">
        <v>1246</v>
      </c>
      <c r="E52" s="440" t="s">
        <v>1257</v>
      </c>
      <c r="F52" s="440" t="s">
        <v>1304</v>
      </c>
      <c r="G52" s="440"/>
      <c r="H52" s="443">
        <v>3</v>
      </c>
      <c r="I52" s="443">
        <v>2601</v>
      </c>
      <c r="J52" s="440">
        <v>3</v>
      </c>
      <c r="K52" s="440">
        <v>867</v>
      </c>
      <c r="L52" s="443">
        <v>1</v>
      </c>
      <c r="M52" s="443">
        <v>867</v>
      </c>
      <c r="N52" s="440">
        <v>1</v>
      </c>
      <c r="O52" s="440">
        <v>867</v>
      </c>
      <c r="P52" s="443">
        <v>4</v>
      </c>
      <c r="Q52" s="443">
        <v>3468</v>
      </c>
      <c r="R52" s="465">
        <v>4</v>
      </c>
      <c r="S52" s="444">
        <v>867</v>
      </c>
    </row>
    <row r="53" spans="1:19" ht="14.4" customHeight="1" x14ac:dyDescent="0.3">
      <c r="A53" s="439"/>
      <c r="B53" s="440" t="s">
        <v>1256</v>
      </c>
      <c r="C53" s="440" t="s">
        <v>412</v>
      </c>
      <c r="D53" s="440" t="s">
        <v>1246</v>
      </c>
      <c r="E53" s="440" t="s">
        <v>1257</v>
      </c>
      <c r="F53" s="440" t="s">
        <v>1305</v>
      </c>
      <c r="G53" s="440"/>
      <c r="H53" s="443">
        <v>3</v>
      </c>
      <c r="I53" s="443">
        <v>1650</v>
      </c>
      <c r="J53" s="440"/>
      <c r="K53" s="440">
        <v>550</v>
      </c>
      <c r="L53" s="443"/>
      <c r="M53" s="443"/>
      <c r="N53" s="440"/>
      <c r="O53" s="440"/>
      <c r="P53" s="443"/>
      <c r="Q53" s="443"/>
      <c r="R53" s="465"/>
      <c r="S53" s="444"/>
    </row>
    <row r="54" spans="1:19" ht="14.4" customHeight="1" x14ac:dyDescent="0.3">
      <c r="A54" s="439"/>
      <c r="B54" s="440" t="s">
        <v>1256</v>
      </c>
      <c r="C54" s="440" t="s">
        <v>412</v>
      </c>
      <c r="D54" s="440" t="s">
        <v>1246</v>
      </c>
      <c r="E54" s="440" t="s">
        <v>1257</v>
      </c>
      <c r="F54" s="440" t="s">
        <v>1306</v>
      </c>
      <c r="G54" s="440"/>
      <c r="H54" s="443">
        <v>2</v>
      </c>
      <c r="I54" s="443">
        <v>1038</v>
      </c>
      <c r="J54" s="440">
        <v>2</v>
      </c>
      <c r="K54" s="440">
        <v>519</v>
      </c>
      <c r="L54" s="443">
        <v>1</v>
      </c>
      <c r="M54" s="443">
        <v>519</v>
      </c>
      <c r="N54" s="440">
        <v>1</v>
      </c>
      <c r="O54" s="440">
        <v>519</v>
      </c>
      <c r="P54" s="443"/>
      <c r="Q54" s="443"/>
      <c r="R54" s="465"/>
      <c r="S54" s="444"/>
    </row>
    <row r="55" spans="1:19" ht="14.4" customHeight="1" x14ac:dyDescent="0.3">
      <c r="A55" s="439"/>
      <c r="B55" s="440" t="s">
        <v>1256</v>
      </c>
      <c r="C55" s="440" t="s">
        <v>412</v>
      </c>
      <c r="D55" s="440" t="s">
        <v>1246</v>
      </c>
      <c r="E55" s="440" t="s">
        <v>1257</v>
      </c>
      <c r="F55" s="440" t="s">
        <v>1307</v>
      </c>
      <c r="G55" s="440"/>
      <c r="H55" s="443"/>
      <c r="I55" s="443"/>
      <c r="J55" s="440"/>
      <c r="K55" s="440"/>
      <c r="L55" s="443">
        <v>2</v>
      </c>
      <c r="M55" s="443">
        <v>2652</v>
      </c>
      <c r="N55" s="440">
        <v>1</v>
      </c>
      <c r="O55" s="440">
        <v>1326</v>
      </c>
      <c r="P55" s="443">
        <v>2</v>
      </c>
      <c r="Q55" s="443">
        <v>2652</v>
      </c>
      <c r="R55" s="465">
        <v>1</v>
      </c>
      <c r="S55" s="444">
        <v>1326</v>
      </c>
    </row>
    <row r="56" spans="1:19" ht="14.4" customHeight="1" x14ac:dyDescent="0.3">
      <c r="A56" s="439"/>
      <c r="B56" s="440" t="s">
        <v>1256</v>
      </c>
      <c r="C56" s="440" t="s">
        <v>412</v>
      </c>
      <c r="D56" s="440" t="s">
        <v>1246</v>
      </c>
      <c r="E56" s="440" t="s">
        <v>1257</v>
      </c>
      <c r="F56" s="440" t="s">
        <v>1308</v>
      </c>
      <c r="G56" s="440"/>
      <c r="H56" s="443">
        <v>2</v>
      </c>
      <c r="I56" s="443">
        <v>810</v>
      </c>
      <c r="J56" s="440"/>
      <c r="K56" s="440">
        <v>405</v>
      </c>
      <c r="L56" s="443"/>
      <c r="M56" s="443"/>
      <c r="N56" s="440"/>
      <c r="O56" s="440"/>
      <c r="P56" s="443"/>
      <c r="Q56" s="443"/>
      <c r="R56" s="465"/>
      <c r="S56" s="444"/>
    </row>
    <row r="57" spans="1:19" ht="14.4" customHeight="1" x14ac:dyDescent="0.3">
      <c r="A57" s="439"/>
      <c r="B57" s="440" t="s">
        <v>1256</v>
      </c>
      <c r="C57" s="440" t="s">
        <v>412</v>
      </c>
      <c r="D57" s="440" t="s">
        <v>1246</v>
      </c>
      <c r="E57" s="440" t="s">
        <v>1257</v>
      </c>
      <c r="F57" s="440" t="s">
        <v>1309</v>
      </c>
      <c r="G57" s="440"/>
      <c r="H57" s="443">
        <v>1</v>
      </c>
      <c r="I57" s="443">
        <v>550</v>
      </c>
      <c r="J57" s="440">
        <v>1</v>
      </c>
      <c r="K57" s="440">
        <v>550</v>
      </c>
      <c r="L57" s="443">
        <v>1</v>
      </c>
      <c r="M57" s="443">
        <v>550</v>
      </c>
      <c r="N57" s="440">
        <v>1</v>
      </c>
      <c r="O57" s="440">
        <v>550</v>
      </c>
      <c r="P57" s="443">
        <v>6</v>
      </c>
      <c r="Q57" s="443">
        <v>3300</v>
      </c>
      <c r="R57" s="465">
        <v>6</v>
      </c>
      <c r="S57" s="444">
        <v>550</v>
      </c>
    </row>
    <row r="58" spans="1:19" ht="14.4" customHeight="1" x14ac:dyDescent="0.3">
      <c r="A58" s="439"/>
      <c r="B58" s="440" t="s">
        <v>1256</v>
      </c>
      <c r="C58" s="440" t="s">
        <v>412</v>
      </c>
      <c r="D58" s="440" t="s">
        <v>1246</v>
      </c>
      <c r="E58" s="440" t="s">
        <v>1257</v>
      </c>
      <c r="F58" s="440" t="s">
        <v>1310</v>
      </c>
      <c r="G58" s="440"/>
      <c r="H58" s="443">
        <v>1</v>
      </c>
      <c r="I58" s="443">
        <v>1281</v>
      </c>
      <c r="J58" s="440"/>
      <c r="K58" s="440">
        <v>1281</v>
      </c>
      <c r="L58" s="443"/>
      <c r="M58" s="443"/>
      <c r="N58" s="440"/>
      <c r="O58" s="440"/>
      <c r="P58" s="443"/>
      <c r="Q58" s="443"/>
      <c r="R58" s="465"/>
      <c r="S58" s="444"/>
    </row>
    <row r="59" spans="1:19" ht="14.4" customHeight="1" x14ac:dyDescent="0.3">
      <c r="A59" s="439"/>
      <c r="B59" s="440" t="s">
        <v>1256</v>
      </c>
      <c r="C59" s="440" t="s">
        <v>412</v>
      </c>
      <c r="D59" s="440" t="s">
        <v>1246</v>
      </c>
      <c r="E59" s="440" t="s">
        <v>1257</v>
      </c>
      <c r="F59" s="440" t="s">
        <v>1311</v>
      </c>
      <c r="G59" s="440"/>
      <c r="H59" s="443"/>
      <c r="I59" s="443"/>
      <c r="J59" s="440"/>
      <c r="K59" s="440"/>
      <c r="L59" s="443">
        <v>1</v>
      </c>
      <c r="M59" s="443">
        <v>353</v>
      </c>
      <c r="N59" s="440">
        <v>1</v>
      </c>
      <c r="O59" s="440">
        <v>353</v>
      </c>
      <c r="P59" s="443"/>
      <c r="Q59" s="443"/>
      <c r="R59" s="465"/>
      <c r="S59" s="444"/>
    </row>
    <row r="60" spans="1:19" ht="14.4" customHeight="1" x14ac:dyDescent="0.3">
      <c r="A60" s="439"/>
      <c r="B60" s="440" t="s">
        <v>1256</v>
      </c>
      <c r="C60" s="440" t="s">
        <v>412</v>
      </c>
      <c r="D60" s="440" t="s">
        <v>1246</v>
      </c>
      <c r="E60" s="440" t="s">
        <v>1257</v>
      </c>
      <c r="F60" s="440" t="s">
        <v>1312</v>
      </c>
      <c r="G60" s="440"/>
      <c r="H60" s="443"/>
      <c r="I60" s="443"/>
      <c r="J60" s="440"/>
      <c r="K60" s="440"/>
      <c r="L60" s="443"/>
      <c r="M60" s="443"/>
      <c r="N60" s="440"/>
      <c r="O60" s="440"/>
      <c r="P60" s="443">
        <v>3</v>
      </c>
      <c r="Q60" s="443">
        <v>0</v>
      </c>
      <c r="R60" s="465"/>
      <c r="S60" s="444">
        <v>0</v>
      </c>
    </row>
    <row r="61" spans="1:19" ht="14.4" customHeight="1" x14ac:dyDescent="0.3">
      <c r="A61" s="439"/>
      <c r="B61" s="440" t="s">
        <v>1256</v>
      </c>
      <c r="C61" s="440" t="s">
        <v>412</v>
      </c>
      <c r="D61" s="440" t="s">
        <v>1246</v>
      </c>
      <c r="E61" s="440" t="s">
        <v>1313</v>
      </c>
      <c r="F61" s="440" t="s">
        <v>1314</v>
      </c>
      <c r="G61" s="440" t="s">
        <v>1315</v>
      </c>
      <c r="H61" s="443">
        <v>2</v>
      </c>
      <c r="I61" s="443">
        <v>884.44</v>
      </c>
      <c r="J61" s="440">
        <v>0.92989317856842468</v>
      </c>
      <c r="K61" s="440">
        <v>442.22</v>
      </c>
      <c r="L61" s="443">
        <v>2</v>
      </c>
      <c r="M61" s="443">
        <v>951.12</v>
      </c>
      <c r="N61" s="440">
        <v>1</v>
      </c>
      <c r="O61" s="440">
        <v>475.56</v>
      </c>
      <c r="P61" s="443"/>
      <c r="Q61" s="443"/>
      <c r="R61" s="465"/>
      <c r="S61" s="444"/>
    </row>
    <row r="62" spans="1:19" ht="14.4" customHeight="1" x14ac:dyDescent="0.3">
      <c r="A62" s="439"/>
      <c r="B62" s="440" t="s">
        <v>1256</v>
      </c>
      <c r="C62" s="440" t="s">
        <v>412</v>
      </c>
      <c r="D62" s="440" t="s">
        <v>1246</v>
      </c>
      <c r="E62" s="440" t="s">
        <v>1313</v>
      </c>
      <c r="F62" s="440" t="s">
        <v>1316</v>
      </c>
      <c r="G62" s="440" t="s">
        <v>1317</v>
      </c>
      <c r="H62" s="443">
        <v>17</v>
      </c>
      <c r="I62" s="443">
        <v>7744.4500000000007</v>
      </c>
      <c r="J62" s="440">
        <v>0.68000101853738038</v>
      </c>
      <c r="K62" s="440">
        <v>455.55588235294124</v>
      </c>
      <c r="L62" s="443">
        <v>25</v>
      </c>
      <c r="M62" s="443">
        <v>11388.880000000001</v>
      </c>
      <c r="N62" s="440">
        <v>1</v>
      </c>
      <c r="O62" s="440">
        <v>455.55520000000001</v>
      </c>
      <c r="P62" s="443">
        <v>17</v>
      </c>
      <c r="Q62" s="443">
        <v>8500</v>
      </c>
      <c r="R62" s="465">
        <v>0.74634204592549924</v>
      </c>
      <c r="S62" s="444">
        <v>500</v>
      </c>
    </row>
    <row r="63" spans="1:19" ht="14.4" customHeight="1" x14ac:dyDescent="0.3">
      <c r="A63" s="439"/>
      <c r="B63" s="440" t="s">
        <v>1256</v>
      </c>
      <c r="C63" s="440" t="s">
        <v>412</v>
      </c>
      <c r="D63" s="440" t="s">
        <v>1246</v>
      </c>
      <c r="E63" s="440" t="s">
        <v>1313</v>
      </c>
      <c r="F63" s="440" t="s">
        <v>1318</v>
      </c>
      <c r="G63" s="440" t="s">
        <v>1319</v>
      </c>
      <c r="H63" s="443">
        <v>258</v>
      </c>
      <c r="I63" s="443">
        <v>20066.669999999998</v>
      </c>
      <c r="J63" s="440">
        <v>0.67362955572683503</v>
      </c>
      <c r="K63" s="440">
        <v>77.777790697674405</v>
      </c>
      <c r="L63" s="443">
        <v>383</v>
      </c>
      <c r="M63" s="443">
        <v>29788.879999999997</v>
      </c>
      <c r="N63" s="440">
        <v>1</v>
      </c>
      <c r="O63" s="440">
        <v>77.777754569190591</v>
      </c>
      <c r="P63" s="443">
        <v>438</v>
      </c>
      <c r="Q63" s="443">
        <v>34066.670000000006</v>
      </c>
      <c r="R63" s="465">
        <v>1.1436035863046885</v>
      </c>
      <c r="S63" s="444">
        <v>77.777785388127867</v>
      </c>
    </row>
    <row r="64" spans="1:19" ht="14.4" customHeight="1" x14ac:dyDescent="0.3">
      <c r="A64" s="439"/>
      <c r="B64" s="440" t="s">
        <v>1256</v>
      </c>
      <c r="C64" s="440" t="s">
        <v>412</v>
      </c>
      <c r="D64" s="440" t="s">
        <v>1246</v>
      </c>
      <c r="E64" s="440" t="s">
        <v>1313</v>
      </c>
      <c r="F64" s="440" t="s">
        <v>1320</v>
      </c>
      <c r="G64" s="440" t="s">
        <v>1321</v>
      </c>
      <c r="H64" s="443"/>
      <c r="I64" s="443"/>
      <c r="J64" s="440"/>
      <c r="K64" s="440"/>
      <c r="L64" s="443"/>
      <c r="M64" s="443"/>
      <c r="N64" s="440"/>
      <c r="O64" s="440"/>
      <c r="P64" s="443">
        <v>12</v>
      </c>
      <c r="Q64" s="443">
        <v>3000</v>
      </c>
      <c r="R64" s="465"/>
      <c r="S64" s="444">
        <v>250</v>
      </c>
    </row>
    <row r="65" spans="1:19" ht="14.4" customHeight="1" x14ac:dyDescent="0.3">
      <c r="A65" s="439"/>
      <c r="B65" s="440" t="s">
        <v>1256</v>
      </c>
      <c r="C65" s="440" t="s">
        <v>412</v>
      </c>
      <c r="D65" s="440" t="s">
        <v>1246</v>
      </c>
      <c r="E65" s="440" t="s">
        <v>1313</v>
      </c>
      <c r="F65" s="440" t="s">
        <v>1322</v>
      </c>
      <c r="G65" s="440" t="s">
        <v>1323</v>
      </c>
      <c r="H65" s="443"/>
      <c r="I65" s="443"/>
      <c r="J65" s="440"/>
      <c r="K65" s="440"/>
      <c r="L65" s="443">
        <v>1</v>
      </c>
      <c r="M65" s="443">
        <v>300</v>
      </c>
      <c r="N65" s="440">
        <v>1</v>
      </c>
      <c r="O65" s="440">
        <v>300</v>
      </c>
      <c r="P65" s="443">
        <v>1</v>
      </c>
      <c r="Q65" s="443">
        <v>300</v>
      </c>
      <c r="R65" s="465">
        <v>1</v>
      </c>
      <c r="S65" s="444">
        <v>300</v>
      </c>
    </row>
    <row r="66" spans="1:19" ht="14.4" customHeight="1" x14ac:dyDescent="0.3">
      <c r="A66" s="439"/>
      <c r="B66" s="440" t="s">
        <v>1256</v>
      </c>
      <c r="C66" s="440" t="s">
        <v>412</v>
      </c>
      <c r="D66" s="440" t="s">
        <v>1246</v>
      </c>
      <c r="E66" s="440" t="s">
        <v>1313</v>
      </c>
      <c r="F66" s="440" t="s">
        <v>1324</v>
      </c>
      <c r="G66" s="440" t="s">
        <v>1325</v>
      </c>
      <c r="H66" s="443">
        <v>105</v>
      </c>
      <c r="I66" s="443">
        <v>11666.66</v>
      </c>
      <c r="J66" s="440">
        <v>0.6802721167767446</v>
      </c>
      <c r="K66" s="440">
        <v>111.11104761904761</v>
      </c>
      <c r="L66" s="443">
        <v>147</v>
      </c>
      <c r="M66" s="443">
        <v>17149.989999999998</v>
      </c>
      <c r="N66" s="440">
        <v>1</v>
      </c>
      <c r="O66" s="440">
        <v>116.66659863945577</v>
      </c>
      <c r="P66" s="443">
        <v>122</v>
      </c>
      <c r="Q66" s="443">
        <v>14233.33</v>
      </c>
      <c r="R66" s="465">
        <v>0.82993226235117346</v>
      </c>
      <c r="S66" s="444">
        <v>116.66663934426229</v>
      </c>
    </row>
    <row r="67" spans="1:19" ht="14.4" customHeight="1" x14ac:dyDescent="0.3">
      <c r="A67" s="439"/>
      <c r="B67" s="440" t="s">
        <v>1256</v>
      </c>
      <c r="C67" s="440" t="s">
        <v>412</v>
      </c>
      <c r="D67" s="440" t="s">
        <v>1246</v>
      </c>
      <c r="E67" s="440" t="s">
        <v>1313</v>
      </c>
      <c r="F67" s="440" t="s">
        <v>1326</v>
      </c>
      <c r="G67" s="440" t="s">
        <v>1327</v>
      </c>
      <c r="H67" s="443">
        <v>236</v>
      </c>
      <c r="I67" s="443">
        <v>63457.78</v>
      </c>
      <c r="J67" s="440">
        <v>4.2305186666666668</v>
      </c>
      <c r="K67" s="440">
        <v>268.88889830508475</v>
      </c>
      <c r="L67" s="443">
        <v>50</v>
      </c>
      <c r="M67" s="443">
        <v>15000</v>
      </c>
      <c r="N67" s="440">
        <v>1</v>
      </c>
      <c r="O67" s="440">
        <v>300</v>
      </c>
      <c r="P67" s="443">
        <v>79</v>
      </c>
      <c r="Q67" s="443">
        <v>23700</v>
      </c>
      <c r="R67" s="465">
        <v>1.58</v>
      </c>
      <c r="S67" s="444">
        <v>300</v>
      </c>
    </row>
    <row r="68" spans="1:19" ht="14.4" customHeight="1" x14ac:dyDescent="0.3">
      <c r="A68" s="439"/>
      <c r="B68" s="440" t="s">
        <v>1256</v>
      </c>
      <c r="C68" s="440" t="s">
        <v>412</v>
      </c>
      <c r="D68" s="440" t="s">
        <v>1246</v>
      </c>
      <c r="E68" s="440" t="s">
        <v>1313</v>
      </c>
      <c r="F68" s="440" t="s">
        <v>1328</v>
      </c>
      <c r="G68" s="440" t="s">
        <v>1329</v>
      </c>
      <c r="H68" s="443">
        <v>33</v>
      </c>
      <c r="I68" s="443">
        <v>9716.66</v>
      </c>
      <c r="J68" s="440">
        <v>4.1250244105385603</v>
      </c>
      <c r="K68" s="440">
        <v>294.44424242424242</v>
      </c>
      <c r="L68" s="443">
        <v>8</v>
      </c>
      <c r="M68" s="443">
        <v>2355.54</v>
      </c>
      <c r="N68" s="440">
        <v>1</v>
      </c>
      <c r="O68" s="440">
        <v>294.4425</v>
      </c>
      <c r="P68" s="443">
        <v>3</v>
      </c>
      <c r="Q68" s="443">
        <v>883.32999999999993</v>
      </c>
      <c r="R68" s="465">
        <v>0.37500106132776345</v>
      </c>
      <c r="S68" s="444">
        <v>294.44333333333333</v>
      </c>
    </row>
    <row r="69" spans="1:19" ht="14.4" customHeight="1" x14ac:dyDescent="0.3">
      <c r="A69" s="439"/>
      <c r="B69" s="440" t="s">
        <v>1256</v>
      </c>
      <c r="C69" s="440" t="s">
        <v>412</v>
      </c>
      <c r="D69" s="440" t="s">
        <v>1246</v>
      </c>
      <c r="E69" s="440" t="s">
        <v>1313</v>
      </c>
      <c r="F69" s="440" t="s">
        <v>1330</v>
      </c>
      <c r="G69" s="440" t="s">
        <v>1331</v>
      </c>
      <c r="H69" s="443">
        <v>15</v>
      </c>
      <c r="I69" s="443">
        <v>166.67000000000002</v>
      </c>
      <c r="J69" s="440"/>
      <c r="K69" s="440">
        <v>11.111333333333334</v>
      </c>
      <c r="L69" s="443"/>
      <c r="M69" s="443"/>
      <c r="N69" s="440"/>
      <c r="O69" s="440"/>
      <c r="P69" s="443"/>
      <c r="Q69" s="443"/>
      <c r="R69" s="465"/>
      <c r="S69" s="444"/>
    </row>
    <row r="70" spans="1:19" ht="14.4" customHeight="1" x14ac:dyDescent="0.3">
      <c r="A70" s="439"/>
      <c r="B70" s="440" t="s">
        <v>1256</v>
      </c>
      <c r="C70" s="440" t="s">
        <v>412</v>
      </c>
      <c r="D70" s="440" t="s">
        <v>1246</v>
      </c>
      <c r="E70" s="440" t="s">
        <v>1313</v>
      </c>
      <c r="F70" s="440" t="s">
        <v>1332</v>
      </c>
      <c r="G70" s="440" t="s">
        <v>1317</v>
      </c>
      <c r="H70" s="443">
        <v>353</v>
      </c>
      <c r="I70" s="443">
        <v>131786.66</v>
      </c>
      <c r="J70" s="440">
        <v>1.4586775583427702</v>
      </c>
      <c r="K70" s="440">
        <v>373.3333144475921</v>
      </c>
      <c r="L70" s="443">
        <v>242</v>
      </c>
      <c r="M70" s="443">
        <v>90346.67</v>
      </c>
      <c r="N70" s="440">
        <v>1</v>
      </c>
      <c r="O70" s="440">
        <v>373.33334710743799</v>
      </c>
      <c r="P70" s="443">
        <v>103</v>
      </c>
      <c r="Q70" s="443">
        <v>43031.11</v>
      </c>
      <c r="R70" s="465">
        <v>0.47628883278155132</v>
      </c>
      <c r="S70" s="444">
        <v>417.77776699029124</v>
      </c>
    </row>
    <row r="71" spans="1:19" ht="14.4" customHeight="1" x14ac:dyDescent="0.3">
      <c r="A71" s="439"/>
      <c r="B71" s="440" t="s">
        <v>1256</v>
      </c>
      <c r="C71" s="440" t="s">
        <v>412</v>
      </c>
      <c r="D71" s="440" t="s">
        <v>1246</v>
      </c>
      <c r="E71" s="440" t="s">
        <v>1313</v>
      </c>
      <c r="F71" s="440" t="s">
        <v>1333</v>
      </c>
      <c r="G71" s="440" t="s">
        <v>1334</v>
      </c>
      <c r="H71" s="443">
        <v>134</v>
      </c>
      <c r="I71" s="443">
        <v>25013.33</v>
      </c>
      <c r="J71" s="440">
        <v>1.0126854251012147</v>
      </c>
      <c r="K71" s="440">
        <v>186.66664179104478</v>
      </c>
      <c r="L71" s="443">
        <v>117</v>
      </c>
      <c r="M71" s="443">
        <v>24700</v>
      </c>
      <c r="N71" s="440">
        <v>1</v>
      </c>
      <c r="O71" s="440">
        <v>211.11111111111111</v>
      </c>
      <c r="P71" s="443">
        <v>68</v>
      </c>
      <c r="Q71" s="443">
        <v>14355.550000000001</v>
      </c>
      <c r="R71" s="465">
        <v>0.58119635627530364</v>
      </c>
      <c r="S71" s="444">
        <v>211.11102941176472</v>
      </c>
    </row>
    <row r="72" spans="1:19" ht="14.4" customHeight="1" x14ac:dyDescent="0.3">
      <c r="A72" s="439"/>
      <c r="B72" s="440" t="s">
        <v>1256</v>
      </c>
      <c r="C72" s="440" t="s">
        <v>412</v>
      </c>
      <c r="D72" s="440" t="s">
        <v>1246</v>
      </c>
      <c r="E72" s="440" t="s">
        <v>1313</v>
      </c>
      <c r="F72" s="440" t="s">
        <v>1335</v>
      </c>
      <c r="G72" s="440" t="s">
        <v>1336</v>
      </c>
      <c r="H72" s="443">
        <v>19</v>
      </c>
      <c r="I72" s="443">
        <v>11083.33</v>
      </c>
      <c r="J72" s="440">
        <v>0.55882345526444621</v>
      </c>
      <c r="K72" s="440">
        <v>583.33315789473681</v>
      </c>
      <c r="L72" s="443">
        <v>34</v>
      </c>
      <c r="M72" s="443">
        <v>19833.330000000002</v>
      </c>
      <c r="N72" s="440">
        <v>1</v>
      </c>
      <c r="O72" s="440">
        <v>583.33323529411769</v>
      </c>
      <c r="P72" s="443">
        <v>35</v>
      </c>
      <c r="Q72" s="443">
        <v>20416.669999999998</v>
      </c>
      <c r="R72" s="465">
        <v>1.029412105783547</v>
      </c>
      <c r="S72" s="444">
        <v>583.3334285714285</v>
      </c>
    </row>
    <row r="73" spans="1:19" ht="14.4" customHeight="1" x14ac:dyDescent="0.3">
      <c r="A73" s="439"/>
      <c r="B73" s="440" t="s">
        <v>1256</v>
      </c>
      <c r="C73" s="440" t="s">
        <v>412</v>
      </c>
      <c r="D73" s="440" t="s">
        <v>1246</v>
      </c>
      <c r="E73" s="440" t="s">
        <v>1313</v>
      </c>
      <c r="F73" s="440" t="s">
        <v>1337</v>
      </c>
      <c r="G73" s="440" t="s">
        <v>1338</v>
      </c>
      <c r="H73" s="443">
        <v>42</v>
      </c>
      <c r="I73" s="443">
        <v>19599.989999999998</v>
      </c>
      <c r="J73" s="440">
        <v>1.1052634250100939</v>
      </c>
      <c r="K73" s="440">
        <v>466.66642857142853</v>
      </c>
      <c r="L73" s="443">
        <v>38</v>
      </c>
      <c r="M73" s="443">
        <v>17733.32</v>
      </c>
      <c r="N73" s="440">
        <v>1</v>
      </c>
      <c r="O73" s="440">
        <v>466.66631578947369</v>
      </c>
      <c r="P73" s="443">
        <v>46</v>
      </c>
      <c r="Q73" s="443">
        <v>21466.68</v>
      </c>
      <c r="R73" s="465">
        <v>1.2105279778405849</v>
      </c>
      <c r="S73" s="444">
        <v>466.66695652173911</v>
      </c>
    </row>
    <row r="74" spans="1:19" ht="14.4" customHeight="1" x14ac:dyDescent="0.3">
      <c r="A74" s="439"/>
      <c r="B74" s="440" t="s">
        <v>1256</v>
      </c>
      <c r="C74" s="440" t="s">
        <v>412</v>
      </c>
      <c r="D74" s="440" t="s">
        <v>1246</v>
      </c>
      <c r="E74" s="440" t="s">
        <v>1313</v>
      </c>
      <c r="F74" s="440" t="s">
        <v>1339</v>
      </c>
      <c r="G74" s="440" t="s">
        <v>1340</v>
      </c>
      <c r="H74" s="443">
        <v>41</v>
      </c>
      <c r="I74" s="443">
        <v>2050</v>
      </c>
      <c r="J74" s="440">
        <v>1.5769230769230769</v>
      </c>
      <c r="K74" s="440">
        <v>50</v>
      </c>
      <c r="L74" s="443">
        <v>26</v>
      </c>
      <c r="M74" s="443">
        <v>1300</v>
      </c>
      <c r="N74" s="440">
        <v>1</v>
      </c>
      <c r="O74" s="440">
        <v>50</v>
      </c>
      <c r="P74" s="443">
        <v>27</v>
      </c>
      <c r="Q74" s="443">
        <v>1350</v>
      </c>
      <c r="R74" s="465">
        <v>1.0384615384615385</v>
      </c>
      <c r="S74" s="444">
        <v>50</v>
      </c>
    </row>
    <row r="75" spans="1:19" ht="14.4" customHeight="1" x14ac:dyDescent="0.3">
      <c r="A75" s="439"/>
      <c r="B75" s="440" t="s">
        <v>1256</v>
      </c>
      <c r="C75" s="440" t="s">
        <v>412</v>
      </c>
      <c r="D75" s="440" t="s">
        <v>1246</v>
      </c>
      <c r="E75" s="440" t="s">
        <v>1313</v>
      </c>
      <c r="F75" s="440" t="s">
        <v>1341</v>
      </c>
      <c r="G75" s="440" t="s">
        <v>1342</v>
      </c>
      <c r="H75" s="443">
        <v>136</v>
      </c>
      <c r="I75" s="443">
        <v>13751.11</v>
      </c>
      <c r="J75" s="440">
        <v>1.67901221001221</v>
      </c>
      <c r="K75" s="440">
        <v>101.11110294117647</v>
      </c>
      <c r="L75" s="443">
        <v>81</v>
      </c>
      <c r="M75" s="443">
        <v>8190</v>
      </c>
      <c r="N75" s="440">
        <v>1</v>
      </c>
      <c r="O75" s="440">
        <v>101.11111111111111</v>
      </c>
      <c r="P75" s="443">
        <v>96</v>
      </c>
      <c r="Q75" s="443">
        <v>9706.6600000000017</v>
      </c>
      <c r="R75" s="465">
        <v>1.1851843711843715</v>
      </c>
      <c r="S75" s="444">
        <v>101.11104166666668</v>
      </c>
    </row>
    <row r="76" spans="1:19" ht="14.4" customHeight="1" x14ac:dyDescent="0.3">
      <c r="A76" s="439"/>
      <c r="B76" s="440" t="s">
        <v>1256</v>
      </c>
      <c r="C76" s="440" t="s">
        <v>412</v>
      </c>
      <c r="D76" s="440" t="s">
        <v>1246</v>
      </c>
      <c r="E76" s="440" t="s">
        <v>1313</v>
      </c>
      <c r="F76" s="440" t="s">
        <v>1343</v>
      </c>
      <c r="G76" s="440" t="s">
        <v>1344</v>
      </c>
      <c r="H76" s="443">
        <v>49</v>
      </c>
      <c r="I76" s="443">
        <v>3756.67</v>
      </c>
      <c r="J76" s="440">
        <v>3.500013975198681</v>
      </c>
      <c r="K76" s="440">
        <v>76.666734693877558</v>
      </c>
      <c r="L76" s="443">
        <v>14</v>
      </c>
      <c r="M76" s="443">
        <v>1073.33</v>
      </c>
      <c r="N76" s="440">
        <v>1</v>
      </c>
      <c r="O76" s="440">
        <v>76.666428571428568</v>
      </c>
      <c r="P76" s="443">
        <v>38</v>
      </c>
      <c r="Q76" s="443">
        <v>2913.34</v>
      </c>
      <c r="R76" s="465">
        <v>2.7143003549700468</v>
      </c>
      <c r="S76" s="444">
        <v>76.666842105263157</v>
      </c>
    </row>
    <row r="77" spans="1:19" ht="14.4" customHeight="1" x14ac:dyDescent="0.3">
      <c r="A77" s="439"/>
      <c r="B77" s="440" t="s">
        <v>1256</v>
      </c>
      <c r="C77" s="440" t="s">
        <v>412</v>
      </c>
      <c r="D77" s="440" t="s">
        <v>1246</v>
      </c>
      <c r="E77" s="440" t="s">
        <v>1313</v>
      </c>
      <c r="F77" s="440" t="s">
        <v>1345</v>
      </c>
      <c r="G77" s="440" t="s">
        <v>1346</v>
      </c>
      <c r="H77" s="443">
        <v>307</v>
      </c>
      <c r="I77" s="443">
        <v>0</v>
      </c>
      <c r="J77" s="440"/>
      <c r="K77" s="440">
        <v>0</v>
      </c>
      <c r="L77" s="443">
        <v>279</v>
      </c>
      <c r="M77" s="443">
        <v>0</v>
      </c>
      <c r="N77" s="440"/>
      <c r="O77" s="440">
        <v>0</v>
      </c>
      <c r="P77" s="443">
        <v>322</v>
      </c>
      <c r="Q77" s="443">
        <v>0</v>
      </c>
      <c r="R77" s="465"/>
      <c r="S77" s="444">
        <v>0</v>
      </c>
    </row>
    <row r="78" spans="1:19" ht="14.4" customHeight="1" x14ac:dyDescent="0.3">
      <c r="A78" s="439"/>
      <c r="B78" s="440" t="s">
        <v>1256</v>
      </c>
      <c r="C78" s="440" t="s">
        <v>412</v>
      </c>
      <c r="D78" s="440" t="s">
        <v>1246</v>
      </c>
      <c r="E78" s="440" t="s">
        <v>1313</v>
      </c>
      <c r="F78" s="440" t="s">
        <v>1347</v>
      </c>
      <c r="G78" s="440" t="s">
        <v>1348</v>
      </c>
      <c r="H78" s="443">
        <v>111</v>
      </c>
      <c r="I78" s="443">
        <v>33916.67</v>
      </c>
      <c r="J78" s="440">
        <v>0.78169019765197956</v>
      </c>
      <c r="K78" s="440">
        <v>305.55558558558556</v>
      </c>
      <c r="L78" s="443">
        <v>142</v>
      </c>
      <c r="M78" s="443">
        <v>43388.89</v>
      </c>
      <c r="N78" s="440">
        <v>1</v>
      </c>
      <c r="O78" s="440">
        <v>305.55556338028168</v>
      </c>
      <c r="P78" s="443">
        <v>110</v>
      </c>
      <c r="Q78" s="443">
        <v>33611.1</v>
      </c>
      <c r="R78" s="465">
        <v>0.77464761140467064</v>
      </c>
      <c r="S78" s="444">
        <v>305.55545454545455</v>
      </c>
    </row>
    <row r="79" spans="1:19" ht="14.4" customHeight="1" x14ac:dyDescent="0.3">
      <c r="A79" s="439"/>
      <c r="B79" s="440" t="s">
        <v>1256</v>
      </c>
      <c r="C79" s="440" t="s">
        <v>412</v>
      </c>
      <c r="D79" s="440" t="s">
        <v>1246</v>
      </c>
      <c r="E79" s="440" t="s">
        <v>1313</v>
      </c>
      <c r="F79" s="440" t="s">
        <v>1349</v>
      </c>
      <c r="G79" s="440" t="s">
        <v>1350</v>
      </c>
      <c r="H79" s="443">
        <v>35</v>
      </c>
      <c r="I79" s="443">
        <v>0</v>
      </c>
      <c r="J79" s="440">
        <v>0</v>
      </c>
      <c r="K79" s="440">
        <v>0</v>
      </c>
      <c r="L79" s="443">
        <v>59</v>
      </c>
      <c r="M79" s="443">
        <v>1966.67</v>
      </c>
      <c r="N79" s="440">
        <v>1</v>
      </c>
      <c r="O79" s="440">
        <v>33.333389830508473</v>
      </c>
      <c r="P79" s="443">
        <v>104</v>
      </c>
      <c r="Q79" s="443">
        <v>3466.67</v>
      </c>
      <c r="R79" s="465">
        <v>1.7627105716769971</v>
      </c>
      <c r="S79" s="444">
        <v>33.333365384615384</v>
      </c>
    </row>
    <row r="80" spans="1:19" ht="14.4" customHeight="1" x14ac:dyDescent="0.3">
      <c r="A80" s="439"/>
      <c r="B80" s="440" t="s">
        <v>1256</v>
      </c>
      <c r="C80" s="440" t="s">
        <v>412</v>
      </c>
      <c r="D80" s="440" t="s">
        <v>1246</v>
      </c>
      <c r="E80" s="440" t="s">
        <v>1313</v>
      </c>
      <c r="F80" s="440" t="s">
        <v>1351</v>
      </c>
      <c r="G80" s="440" t="s">
        <v>1352</v>
      </c>
      <c r="H80" s="443">
        <v>94</v>
      </c>
      <c r="I80" s="443">
        <v>42822.229999999996</v>
      </c>
      <c r="J80" s="440">
        <v>0.62251656880688599</v>
      </c>
      <c r="K80" s="440">
        <v>455.55563829787229</v>
      </c>
      <c r="L80" s="443">
        <v>151</v>
      </c>
      <c r="M80" s="443">
        <v>68788.899999999994</v>
      </c>
      <c r="N80" s="440">
        <v>1</v>
      </c>
      <c r="O80" s="440">
        <v>455.55562913907283</v>
      </c>
      <c r="P80" s="443">
        <v>134</v>
      </c>
      <c r="Q80" s="443">
        <v>61044.45</v>
      </c>
      <c r="R80" s="465">
        <v>0.88741715596557003</v>
      </c>
      <c r="S80" s="444">
        <v>455.55559701492535</v>
      </c>
    </row>
    <row r="81" spans="1:19" ht="14.4" customHeight="1" x14ac:dyDescent="0.3">
      <c r="A81" s="439"/>
      <c r="B81" s="440" t="s">
        <v>1256</v>
      </c>
      <c r="C81" s="440" t="s">
        <v>412</v>
      </c>
      <c r="D81" s="440" t="s">
        <v>1246</v>
      </c>
      <c r="E81" s="440" t="s">
        <v>1313</v>
      </c>
      <c r="F81" s="440" t="s">
        <v>1353</v>
      </c>
      <c r="G81" s="440" t="s">
        <v>1354</v>
      </c>
      <c r="H81" s="443">
        <v>124</v>
      </c>
      <c r="I81" s="443">
        <v>9644.44</v>
      </c>
      <c r="J81" s="440">
        <v>0.86713264078574248</v>
      </c>
      <c r="K81" s="440">
        <v>77.777741935483874</v>
      </c>
      <c r="L81" s="443">
        <v>143</v>
      </c>
      <c r="M81" s="443">
        <v>11122.22</v>
      </c>
      <c r="N81" s="440">
        <v>1</v>
      </c>
      <c r="O81" s="440">
        <v>77.777762237762232</v>
      </c>
      <c r="P81" s="443">
        <v>112</v>
      </c>
      <c r="Q81" s="443">
        <v>8711.11</v>
      </c>
      <c r="R81" s="465">
        <v>0.78321683980356449</v>
      </c>
      <c r="S81" s="444">
        <v>77.777767857142862</v>
      </c>
    </row>
    <row r="82" spans="1:19" ht="14.4" customHeight="1" x14ac:dyDescent="0.3">
      <c r="A82" s="439"/>
      <c r="B82" s="440" t="s">
        <v>1256</v>
      </c>
      <c r="C82" s="440" t="s">
        <v>412</v>
      </c>
      <c r="D82" s="440" t="s">
        <v>1246</v>
      </c>
      <c r="E82" s="440" t="s">
        <v>1313</v>
      </c>
      <c r="F82" s="440" t="s">
        <v>1355</v>
      </c>
      <c r="G82" s="440" t="s">
        <v>1356</v>
      </c>
      <c r="H82" s="443"/>
      <c r="I82" s="443"/>
      <c r="J82" s="440"/>
      <c r="K82" s="440"/>
      <c r="L82" s="443"/>
      <c r="M82" s="443"/>
      <c r="N82" s="440"/>
      <c r="O82" s="440"/>
      <c r="P82" s="443">
        <v>13</v>
      </c>
      <c r="Q82" s="443">
        <v>3510</v>
      </c>
      <c r="R82" s="465"/>
      <c r="S82" s="444">
        <v>270</v>
      </c>
    </row>
    <row r="83" spans="1:19" ht="14.4" customHeight="1" x14ac:dyDescent="0.3">
      <c r="A83" s="439"/>
      <c r="B83" s="440" t="s">
        <v>1256</v>
      </c>
      <c r="C83" s="440" t="s">
        <v>412</v>
      </c>
      <c r="D83" s="440" t="s">
        <v>1246</v>
      </c>
      <c r="E83" s="440" t="s">
        <v>1313</v>
      </c>
      <c r="F83" s="440" t="s">
        <v>1357</v>
      </c>
      <c r="G83" s="440" t="s">
        <v>1358</v>
      </c>
      <c r="H83" s="443">
        <v>195</v>
      </c>
      <c r="I83" s="443">
        <v>17333.330000000002</v>
      </c>
      <c r="J83" s="440">
        <v>0.86570426970422387</v>
      </c>
      <c r="K83" s="440">
        <v>88.888871794871804</v>
      </c>
      <c r="L83" s="443">
        <v>212</v>
      </c>
      <c r="M83" s="443">
        <v>20022.23</v>
      </c>
      <c r="N83" s="440">
        <v>1</v>
      </c>
      <c r="O83" s="440">
        <v>94.444481132075467</v>
      </c>
      <c r="P83" s="443">
        <v>285</v>
      </c>
      <c r="Q83" s="443">
        <v>26916.670000000006</v>
      </c>
      <c r="R83" s="465">
        <v>1.3443392669048355</v>
      </c>
      <c r="S83" s="444">
        <v>94.444456140350894</v>
      </c>
    </row>
    <row r="84" spans="1:19" ht="14.4" customHeight="1" x14ac:dyDescent="0.3">
      <c r="A84" s="439"/>
      <c r="B84" s="440" t="s">
        <v>1256</v>
      </c>
      <c r="C84" s="440" t="s">
        <v>412</v>
      </c>
      <c r="D84" s="440" t="s">
        <v>1246</v>
      </c>
      <c r="E84" s="440" t="s">
        <v>1313</v>
      </c>
      <c r="F84" s="440" t="s">
        <v>1359</v>
      </c>
      <c r="G84" s="440" t="s">
        <v>1360</v>
      </c>
      <c r="H84" s="443">
        <v>119</v>
      </c>
      <c r="I84" s="443">
        <v>5156.67</v>
      </c>
      <c r="J84" s="440">
        <v>2.1636317101210905</v>
      </c>
      <c r="K84" s="440">
        <v>43.333361344537813</v>
      </c>
      <c r="L84" s="443">
        <v>55</v>
      </c>
      <c r="M84" s="443">
        <v>2383.34</v>
      </c>
      <c r="N84" s="440">
        <v>1</v>
      </c>
      <c r="O84" s="440">
        <v>43.333454545454551</v>
      </c>
      <c r="P84" s="443">
        <v>86</v>
      </c>
      <c r="Q84" s="443">
        <v>3726.6499999999996</v>
      </c>
      <c r="R84" s="465">
        <v>1.5636249968531555</v>
      </c>
      <c r="S84" s="444">
        <v>43.333139534883713</v>
      </c>
    </row>
    <row r="85" spans="1:19" ht="14.4" customHeight="1" x14ac:dyDescent="0.3">
      <c r="A85" s="439"/>
      <c r="B85" s="440" t="s">
        <v>1256</v>
      </c>
      <c r="C85" s="440" t="s">
        <v>412</v>
      </c>
      <c r="D85" s="440" t="s">
        <v>1246</v>
      </c>
      <c r="E85" s="440" t="s">
        <v>1313</v>
      </c>
      <c r="F85" s="440" t="s">
        <v>1361</v>
      </c>
      <c r="G85" s="440" t="s">
        <v>1362</v>
      </c>
      <c r="H85" s="443"/>
      <c r="I85" s="443"/>
      <c r="J85" s="440"/>
      <c r="K85" s="440"/>
      <c r="L85" s="443"/>
      <c r="M85" s="443"/>
      <c r="N85" s="440"/>
      <c r="O85" s="440"/>
      <c r="P85" s="443">
        <v>1</v>
      </c>
      <c r="Q85" s="443">
        <v>96.67</v>
      </c>
      <c r="R85" s="465"/>
      <c r="S85" s="444">
        <v>96.67</v>
      </c>
    </row>
    <row r="86" spans="1:19" ht="14.4" customHeight="1" x14ac:dyDescent="0.3">
      <c r="A86" s="439"/>
      <c r="B86" s="440" t="s">
        <v>1256</v>
      </c>
      <c r="C86" s="440" t="s">
        <v>412</v>
      </c>
      <c r="D86" s="440" t="s">
        <v>1246</v>
      </c>
      <c r="E86" s="440" t="s">
        <v>1313</v>
      </c>
      <c r="F86" s="440" t="s">
        <v>1363</v>
      </c>
      <c r="G86" s="440" t="s">
        <v>1364</v>
      </c>
      <c r="H86" s="443"/>
      <c r="I86" s="443"/>
      <c r="J86" s="440"/>
      <c r="K86" s="440"/>
      <c r="L86" s="443">
        <v>3</v>
      </c>
      <c r="M86" s="443">
        <v>586.67000000000007</v>
      </c>
      <c r="N86" s="440">
        <v>1</v>
      </c>
      <c r="O86" s="440">
        <v>195.5566666666667</v>
      </c>
      <c r="P86" s="443">
        <v>1</v>
      </c>
      <c r="Q86" s="443">
        <v>195.56</v>
      </c>
      <c r="R86" s="465">
        <v>0.33333901511923225</v>
      </c>
      <c r="S86" s="444">
        <v>195.56</v>
      </c>
    </row>
    <row r="87" spans="1:19" ht="14.4" customHeight="1" x14ac:dyDescent="0.3">
      <c r="A87" s="439"/>
      <c r="B87" s="440" t="s">
        <v>1256</v>
      </c>
      <c r="C87" s="440" t="s">
        <v>412</v>
      </c>
      <c r="D87" s="440" t="s">
        <v>1246</v>
      </c>
      <c r="E87" s="440" t="s">
        <v>1313</v>
      </c>
      <c r="F87" s="440" t="s">
        <v>1365</v>
      </c>
      <c r="G87" s="440" t="s">
        <v>1366</v>
      </c>
      <c r="H87" s="443">
        <v>1</v>
      </c>
      <c r="I87" s="443">
        <v>116.67</v>
      </c>
      <c r="J87" s="440"/>
      <c r="K87" s="440">
        <v>116.67</v>
      </c>
      <c r="L87" s="443"/>
      <c r="M87" s="443"/>
      <c r="N87" s="440"/>
      <c r="O87" s="440"/>
      <c r="P87" s="443">
        <v>1</v>
      </c>
      <c r="Q87" s="443">
        <v>116.67</v>
      </c>
      <c r="R87" s="465"/>
      <c r="S87" s="444">
        <v>116.67</v>
      </c>
    </row>
    <row r="88" spans="1:19" ht="14.4" customHeight="1" x14ac:dyDescent="0.3">
      <c r="A88" s="439"/>
      <c r="B88" s="440" t="s">
        <v>1256</v>
      </c>
      <c r="C88" s="440" t="s">
        <v>412</v>
      </c>
      <c r="D88" s="440" t="s">
        <v>1246</v>
      </c>
      <c r="E88" s="440" t="s">
        <v>1313</v>
      </c>
      <c r="F88" s="440" t="s">
        <v>1367</v>
      </c>
      <c r="G88" s="440" t="s">
        <v>1368</v>
      </c>
      <c r="H88" s="443">
        <v>8</v>
      </c>
      <c r="I88" s="443">
        <v>391.11</v>
      </c>
      <c r="J88" s="440">
        <v>1.9999488647985273</v>
      </c>
      <c r="K88" s="440">
        <v>48.888750000000002</v>
      </c>
      <c r="L88" s="443">
        <v>4</v>
      </c>
      <c r="M88" s="443">
        <v>195.56</v>
      </c>
      <c r="N88" s="440">
        <v>1</v>
      </c>
      <c r="O88" s="440">
        <v>48.89</v>
      </c>
      <c r="P88" s="443">
        <v>13</v>
      </c>
      <c r="Q88" s="443">
        <v>635.55999999999995</v>
      </c>
      <c r="R88" s="465">
        <v>3.2499488647985268</v>
      </c>
      <c r="S88" s="444">
        <v>48.889230769230764</v>
      </c>
    </row>
    <row r="89" spans="1:19" ht="14.4" customHeight="1" x14ac:dyDescent="0.3">
      <c r="A89" s="439"/>
      <c r="B89" s="440" t="s">
        <v>1256</v>
      </c>
      <c r="C89" s="440" t="s">
        <v>412</v>
      </c>
      <c r="D89" s="440" t="s">
        <v>1246</v>
      </c>
      <c r="E89" s="440" t="s">
        <v>1313</v>
      </c>
      <c r="F89" s="440" t="s">
        <v>1369</v>
      </c>
      <c r="G89" s="440" t="s">
        <v>1370</v>
      </c>
      <c r="H89" s="443"/>
      <c r="I89" s="443"/>
      <c r="J89" s="440"/>
      <c r="K89" s="440"/>
      <c r="L89" s="443"/>
      <c r="M89" s="443"/>
      <c r="N89" s="440"/>
      <c r="O89" s="440"/>
      <c r="P89" s="443">
        <v>1</v>
      </c>
      <c r="Q89" s="443">
        <v>344.44</v>
      </c>
      <c r="R89" s="465"/>
      <c r="S89" s="444">
        <v>344.44</v>
      </c>
    </row>
    <row r="90" spans="1:19" ht="14.4" customHeight="1" x14ac:dyDescent="0.3">
      <c r="A90" s="439"/>
      <c r="B90" s="440" t="s">
        <v>1256</v>
      </c>
      <c r="C90" s="440" t="s">
        <v>412</v>
      </c>
      <c r="D90" s="440" t="s">
        <v>1246</v>
      </c>
      <c r="E90" s="440" t="s">
        <v>1313</v>
      </c>
      <c r="F90" s="440" t="s">
        <v>1371</v>
      </c>
      <c r="G90" s="440" t="s">
        <v>1372</v>
      </c>
      <c r="H90" s="443"/>
      <c r="I90" s="443"/>
      <c r="J90" s="440"/>
      <c r="K90" s="440"/>
      <c r="L90" s="443">
        <v>1</v>
      </c>
      <c r="M90" s="443">
        <v>292.22000000000003</v>
      </c>
      <c r="N90" s="440">
        <v>1</v>
      </c>
      <c r="O90" s="440">
        <v>292.22000000000003</v>
      </c>
      <c r="P90" s="443"/>
      <c r="Q90" s="443"/>
      <c r="R90" s="465"/>
      <c r="S90" s="444"/>
    </row>
    <row r="91" spans="1:19" ht="14.4" customHeight="1" x14ac:dyDescent="0.3">
      <c r="A91" s="439"/>
      <c r="B91" s="440" t="s">
        <v>1256</v>
      </c>
      <c r="C91" s="440" t="s">
        <v>412</v>
      </c>
      <c r="D91" s="440" t="s">
        <v>1246</v>
      </c>
      <c r="E91" s="440" t="s">
        <v>1313</v>
      </c>
      <c r="F91" s="440" t="s">
        <v>1373</v>
      </c>
      <c r="G91" s="440" t="s">
        <v>1374</v>
      </c>
      <c r="H91" s="443"/>
      <c r="I91" s="443"/>
      <c r="J91" s="440"/>
      <c r="K91" s="440"/>
      <c r="L91" s="443"/>
      <c r="M91" s="443"/>
      <c r="N91" s="440"/>
      <c r="O91" s="440"/>
      <c r="P91" s="443">
        <v>21</v>
      </c>
      <c r="Q91" s="443">
        <v>4666.66</v>
      </c>
      <c r="R91" s="465"/>
      <c r="S91" s="444">
        <v>222.22190476190477</v>
      </c>
    </row>
    <row r="92" spans="1:19" ht="14.4" customHeight="1" x14ac:dyDescent="0.3">
      <c r="A92" s="439"/>
      <c r="B92" s="440" t="s">
        <v>1256</v>
      </c>
      <c r="C92" s="440" t="s">
        <v>1248</v>
      </c>
      <c r="D92" s="440" t="s">
        <v>1246</v>
      </c>
      <c r="E92" s="440" t="s">
        <v>1257</v>
      </c>
      <c r="F92" s="440" t="s">
        <v>1259</v>
      </c>
      <c r="G92" s="440"/>
      <c r="H92" s="443"/>
      <c r="I92" s="443"/>
      <c r="J92" s="440"/>
      <c r="K92" s="440"/>
      <c r="L92" s="443">
        <v>2</v>
      </c>
      <c r="M92" s="443">
        <v>226</v>
      </c>
      <c r="N92" s="440">
        <v>1</v>
      </c>
      <c r="O92" s="440">
        <v>113</v>
      </c>
      <c r="P92" s="443">
        <v>4</v>
      </c>
      <c r="Q92" s="443">
        <v>452</v>
      </c>
      <c r="R92" s="465">
        <v>2</v>
      </c>
      <c r="S92" s="444">
        <v>113</v>
      </c>
    </row>
    <row r="93" spans="1:19" ht="14.4" customHeight="1" x14ac:dyDescent="0.3">
      <c r="A93" s="439"/>
      <c r="B93" s="440" t="s">
        <v>1256</v>
      </c>
      <c r="C93" s="440" t="s">
        <v>1248</v>
      </c>
      <c r="D93" s="440" t="s">
        <v>1246</v>
      </c>
      <c r="E93" s="440" t="s">
        <v>1257</v>
      </c>
      <c r="F93" s="440" t="s">
        <v>1281</v>
      </c>
      <c r="G93" s="440"/>
      <c r="H93" s="443">
        <v>1</v>
      </c>
      <c r="I93" s="443">
        <v>679</v>
      </c>
      <c r="J93" s="440"/>
      <c r="K93" s="440">
        <v>679</v>
      </c>
      <c r="L93" s="443"/>
      <c r="M93" s="443"/>
      <c r="N93" s="440"/>
      <c r="O93" s="440"/>
      <c r="P93" s="443"/>
      <c r="Q93" s="443"/>
      <c r="R93" s="465"/>
      <c r="S93" s="444"/>
    </row>
    <row r="94" spans="1:19" ht="14.4" customHeight="1" x14ac:dyDescent="0.3">
      <c r="A94" s="439"/>
      <c r="B94" s="440" t="s">
        <v>1256</v>
      </c>
      <c r="C94" s="440" t="s">
        <v>1248</v>
      </c>
      <c r="D94" s="440" t="s">
        <v>1246</v>
      </c>
      <c r="E94" s="440" t="s">
        <v>1313</v>
      </c>
      <c r="F94" s="440" t="s">
        <v>1314</v>
      </c>
      <c r="G94" s="440" t="s">
        <v>1315</v>
      </c>
      <c r="H94" s="443">
        <v>11</v>
      </c>
      <c r="I94" s="443">
        <v>4864.4500000000007</v>
      </c>
      <c r="J94" s="440">
        <v>0.5383678912739126</v>
      </c>
      <c r="K94" s="440">
        <v>442.22272727272735</v>
      </c>
      <c r="L94" s="443">
        <v>19</v>
      </c>
      <c r="M94" s="443">
        <v>9035.5499999999993</v>
      </c>
      <c r="N94" s="440">
        <v>1</v>
      </c>
      <c r="O94" s="440">
        <v>475.55526315789467</v>
      </c>
      <c r="P94" s="443">
        <v>13</v>
      </c>
      <c r="Q94" s="443">
        <v>6615.5599999999995</v>
      </c>
      <c r="R94" s="465">
        <v>0.73217015012921183</v>
      </c>
      <c r="S94" s="444">
        <v>508.88923076923072</v>
      </c>
    </row>
    <row r="95" spans="1:19" ht="14.4" customHeight="1" x14ac:dyDescent="0.3">
      <c r="A95" s="439"/>
      <c r="B95" s="440" t="s">
        <v>1256</v>
      </c>
      <c r="C95" s="440" t="s">
        <v>1248</v>
      </c>
      <c r="D95" s="440" t="s">
        <v>1246</v>
      </c>
      <c r="E95" s="440" t="s">
        <v>1313</v>
      </c>
      <c r="F95" s="440" t="s">
        <v>1316</v>
      </c>
      <c r="G95" s="440" t="s">
        <v>1317</v>
      </c>
      <c r="H95" s="443">
        <v>261</v>
      </c>
      <c r="I95" s="443">
        <v>118900</v>
      </c>
      <c r="J95" s="440">
        <v>1.3736841399905448</v>
      </c>
      <c r="K95" s="440">
        <v>455.55555555555554</v>
      </c>
      <c r="L95" s="443">
        <v>190</v>
      </c>
      <c r="M95" s="443">
        <v>86555.56</v>
      </c>
      <c r="N95" s="440">
        <v>1</v>
      </c>
      <c r="O95" s="440">
        <v>455.55557894736842</v>
      </c>
      <c r="P95" s="443">
        <v>144</v>
      </c>
      <c r="Q95" s="443">
        <v>72000</v>
      </c>
      <c r="R95" s="465">
        <v>0.83183564406492205</v>
      </c>
      <c r="S95" s="444">
        <v>500</v>
      </c>
    </row>
    <row r="96" spans="1:19" ht="14.4" customHeight="1" x14ac:dyDescent="0.3">
      <c r="A96" s="439"/>
      <c r="B96" s="440" t="s">
        <v>1256</v>
      </c>
      <c r="C96" s="440" t="s">
        <v>1248</v>
      </c>
      <c r="D96" s="440" t="s">
        <v>1246</v>
      </c>
      <c r="E96" s="440" t="s">
        <v>1313</v>
      </c>
      <c r="F96" s="440" t="s">
        <v>1375</v>
      </c>
      <c r="G96" s="440" t="s">
        <v>1376</v>
      </c>
      <c r="H96" s="443">
        <v>58</v>
      </c>
      <c r="I96" s="443">
        <v>6122.22</v>
      </c>
      <c r="J96" s="440">
        <v>1.6571442491960895</v>
      </c>
      <c r="K96" s="440">
        <v>105.55551724137932</v>
      </c>
      <c r="L96" s="443">
        <v>35</v>
      </c>
      <c r="M96" s="443">
        <v>3694.4399999999996</v>
      </c>
      <c r="N96" s="440">
        <v>1</v>
      </c>
      <c r="O96" s="440">
        <v>105.55542857142856</v>
      </c>
      <c r="P96" s="443">
        <v>31</v>
      </c>
      <c r="Q96" s="443">
        <v>3272.2299999999996</v>
      </c>
      <c r="R96" s="465">
        <v>0.88571745650220324</v>
      </c>
      <c r="S96" s="444">
        <v>105.5558064516129</v>
      </c>
    </row>
    <row r="97" spans="1:19" ht="14.4" customHeight="1" x14ac:dyDescent="0.3">
      <c r="A97" s="439"/>
      <c r="B97" s="440" t="s">
        <v>1256</v>
      </c>
      <c r="C97" s="440" t="s">
        <v>1248</v>
      </c>
      <c r="D97" s="440" t="s">
        <v>1246</v>
      </c>
      <c r="E97" s="440" t="s">
        <v>1313</v>
      </c>
      <c r="F97" s="440" t="s">
        <v>1318</v>
      </c>
      <c r="G97" s="440" t="s">
        <v>1319</v>
      </c>
      <c r="H97" s="443">
        <v>1183</v>
      </c>
      <c r="I97" s="443">
        <v>92011.12</v>
      </c>
      <c r="J97" s="440">
        <v>0.71179301580268017</v>
      </c>
      <c r="K97" s="440">
        <v>77.777785291631446</v>
      </c>
      <c r="L97" s="443">
        <v>1662</v>
      </c>
      <c r="M97" s="443">
        <v>129266.68</v>
      </c>
      <c r="N97" s="440">
        <v>1</v>
      </c>
      <c r="O97" s="440">
        <v>77.777785800240665</v>
      </c>
      <c r="P97" s="443">
        <v>1454</v>
      </c>
      <c r="Q97" s="443">
        <v>113088.89</v>
      </c>
      <c r="R97" s="465">
        <v>0.87484949717901017</v>
      </c>
      <c r="S97" s="444">
        <v>77.777778541953225</v>
      </c>
    </row>
    <row r="98" spans="1:19" ht="14.4" customHeight="1" x14ac:dyDescent="0.3">
      <c r="A98" s="439"/>
      <c r="B98" s="440" t="s">
        <v>1256</v>
      </c>
      <c r="C98" s="440" t="s">
        <v>1248</v>
      </c>
      <c r="D98" s="440" t="s">
        <v>1246</v>
      </c>
      <c r="E98" s="440" t="s">
        <v>1313</v>
      </c>
      <c r="F98" s="440" t="s">
        <v>1320</v>
      </c>
      <c r="G98" s="440" t="s">
        <v>1321</v>
      </c>
      <c r="H98" s="443">
        <v>3</v>
      </c>
      <c r="I98" s="443">
        <v>750</v>
      </c>
      <c r="J98" s="440">
        <v>3</v>
      </c>
      <c r="K98" s="440">
        <v>250</v>
      </c>
      <c r="L98" s="443">
        <v>1</v>
      </c>
      <c r="M98" s="443">
        <v>250</v>
      </c>
      <c r="N98" s="440">
        <v>1</v>
      </c>
      <c r="O98" s="440">
        <v>250</v>
      </c>
      <c r="P98" s="443"/>
      <c r="Q98" s="443"/>
      <c r="R98" s="465"/>
      <c r="S98" s="444"/>
    </row>
    <row r="99" spans="1:19" ht="14.4" customHeight="1" x14ac:dyDescent="0.3">
      <c r="A99" s="439"/>
      <c r="B99" s="440" t="s">
        <v>1256</v>
      </c>
      <c r="C99" s="440" t="s">
        <v>1248</v>
      </c>
      <c r="D99" s="440" t="s">
        <v>1246</v>
      </c>
      <c r="E99" s="440" t="s">
        <v>1313</v>
      </c>
      <c r="F99" s="440" t="s">
        <v>1324</v>
      </c>
      <c r="G99" s="440" t="s">
        <v>1325</v>
      </c>
      <c r="H99" s="443">
        <v>381</v>
      </c>
      <c r="I99" s="443">
        <v>42333.33</v>
      </c>
      <c r="J99" s="440">
        <v>0.71148465739237932</v>
      </c>
      <c r="K99" s="440">
        <v>111.11110236220473</v>
      </c>
      <c r="L99" s="443">
        <v>510</v>
      </c>
      <c r="M99" s="443">
        <v>59499.990000000005</v>
      </c>
      <c r="N99" s="440">
        <v>1</v>
      </c>
      <c r="O99" s="440">
        <v>116.66664705882354</v>
      </c>
      <c r="P99" s="443">
        <v>461</v>
      </c>
      <c r="Q99" s="443">
        <v>53783.34</v>
      </c>
      <c r="R99" s="465">
        <v>0.90392183259190451</v>
      </c>
      <c r="S99" s="444">
        <v>116.66668112798264</v>
      </c>
    </row>
    <row r="100" spans="1:19" ht="14.4" customHeight="1" x14ac:dyDescent="0.3">
      <c r="A100" s="439"/>
      <c r="B100" s="440" t="s">
        <v>1256</v>
      </c>
      <c r="C100" s="440" t="s">
        <v>1248</v>
      </c>
      <c r="D100" s="440" t="s">
        <v>1246</v>
      </c>
      <c r="E100" s="440" t="s">
        <v>1313</v>
      </c>
      <c r="F100" s="440" t="s">
        <v>1377</v>
      </c>
      <c r="G100" s="440" t="s">
        <v>1378</v>
      </c>
      <c r="H100" s="443">
        <v>5</v>
      </c>
      <c r="I100" s="443">
        <v>1750</v>
      </c>
      <c r="J100" s="440"/>
      <c r="K100" s="440">
        <v>350</v>
      </c>
      <c r="L100" s="443"/>
      <c r="M100" s="443"/>
      <c r="N100" s="440"/>
      <c r="O100" s="440"/>
      <c r="P100" s="443"/>
      <c r="Q100" s="443"/>
      <c r="R100" s="465"/>
      <c r="S100" s="444"/>
    </row>
    <row r="101" spans="1:19" ht="14.4" customHeight="1" x14ac:dyDescent="0.3">
      <c r="A101" s="439"/>
      <c r="B101" s="440" t="s">
        <v>1256</v>
      </c>
      <c r="C101" s="440" t="s">
        <v>1248</v>
      </c>
      <c r="D101" s="440" t="s">
        <v>1246</v>
      </c>
      <c r="E101" s="440" t="s">
        <v>1313</v>
      </c>
      <c r="F101" s="440" t="s">
        <v>1326</v>
      </c>
      <c r="G101" s="440" t="s">
        <v>1327</v>
      </c>
      <c r="H101" s="443">
        <v>622</v>
      </c>
      <c r="I101" s="443">
        <v>167248.88999999998</v>
      </c>
      <c r="J101" s="440">
        <v>0.97635078809106823</v>
      </c>
      <c r="K101" s="440">
        <v>268.88889067524116</v>
      </c>
      <c r="L101" s="443">
        <v>571</v>
      </c>
      <c r="M101" s="443">
        <v>171300</v>
      </c>
      <c r="N101" s="440">
        <v>1</v>
      </c>
      <c r="O101" s="440">
        <v>300</v>
      </c>
      <c r="P101" s="443">
        <v>436</v>
      </c>
      <c r="Q101" s="443">
        <v>130800</v>
      </c>
      <c r="R101" s="465">
        <v>0.76357267950963226</v>
      </c>
      <c r="S101" s="444">
        <v>300</v>
      </c>
    </row>
    <row r="102" spans="1:19" ht="14.4" customHeight="1" x14ac:dyDescent="0.3">
      <c r="A102" s="439"/>
      <c r="B102" s="440" t="s">
        <v>1256</v>
      </c>
      <c r="C102" s="440" t="s">
        <v>1248</v>
      </c>
      <c r="D102" s="440" t="s">
        <v>1246</v>
      </c>
      <c r="E102" s="440" t="s">
        <v>1313</v>
      </c>
      <c r="F102" s="440" t="s">
        <v>1328</v>
      </c>
      <c r="G102" s="440" t="s">
        <v>1329</v>
      </c>
      <c r="H102" s="443">
        <v>227</v>
      </c>
      <c r="I102" s="443">
        <v>66838.89</v>
      </c>
      <c r="J102" s="440">
        <v>1.3511904076017245</v>
      </c>
      <c r="K102" s="440">
        <v>294.44444933920704</v>
      </c>
      <c r="L102" s="443">
        <v>168</v>
      </c>
      <c r="M102" s="443">
        <v>49466.67</v>
      </c>
      <c r="N102" s="440">
        <v>1</v>
      </c>
      <c r="O102" s="440">
        <v>294.44446428571428</v>
      </c>
      <c r="P102" s="443">
        <v>79</v>
      </c>
      <c r="Q102" s="443">
        <v>23261.100000000002</v>
      </c>
      <c r="R102" s="465">
        <v>0.47023783893276022</v>
      </c>
      <c r="S102" s="444">
        <v>294.44430379746836</v>
      </c>
    </row>
    <row r="103" spans="1:19" ht="14.4" customHeight="1" x14ac:dyDescent="0.3">
      <c r="A103" s="439"/>
      <c r="B103" s="440" t="s">
        <v>1256</v>
      </c>
      <c r="C103" s="440" t="s">
        <v>1248</v>
      </c>
      <c r="D103" s="440" t="s">
        <v>1246</v>
      </c>
      <c r="E103" s="440" t="s">
        <v>1313</v>
      </c>
      <c r="F103" s="440" t="s">
        <v>1332</v>
      </c>
      <c r="G103" s="440" t="s">
        <v>1317</v>
      </c>
      <c r="H103" s="443">
        <v>410</v>
      </c>
      <c r="I103" s="443">
        <v>153066.66999999998</v>
      </c>
      <c r="J103" s="440">
        <v>1.0148514848202905</v>
      </c>
      <c r="K103" s="440">
        <v>373.33334146341457</v>
      </c>
      <c r="L103" s="443">
        <v>404</v>
      </c>
      <c r="M103" s="443">
        <v>150826.67000000001</v>
      </c>
      <c r="N103" s="440">
        <v>1</v>
      </c>
      <c r="O103" s="440">
        <v>373.33334158415846</v>
      </c>
      <c r="P103" s="443">
        <v>290</v>
      </c>
      <c r="Q103" s="443">
        <v>121155.56</v>
      </c>
      <c r="R103" s="465">
        <v>0.80327676796152825</v>
      </c>
      <c r="S103" s="444">
        <v>417.77779310344829</v>
      </c>
    </row>
    <row r="104" spans="1:19" ht="14.4" customHeight="1" x14ac:dyDescent="0.3">
      <c r="A104" s="439"/>
      <c r="B104" s="440" t="s">
        <v>1256</v>
      </c>
      <c r="C104" s="440" t="s">
        <v>1248</v>
      </c>
      <c r="D104" s="440" t="s">
        <v>1246</v>
      </c>
      <c r="E104" s="440" t="s">
        <v>1313</v>
      </c>
      <c r="F104" s="440" t="s">
        <v>1333</v>
      </c>
      <c r="G104" s="440" t="s">
        <v>1334</v>
      </c>
      <c r="H104" s="443">
        <v>15</v>
      </c>
      <c r="I104" s="443">
        <v>2800</v>
      </c>
      <c r="J104" s="440">
        <v>0.49122807017543857</v>
      </c>
      <c r="K104" s="440">
        <v>186.66666666666666</v>
      </c>
      <c r="L104" s="443">
        <v>27</v>
      </c>
      <c r="M104" s="443">
        <v>5700</v>
      </c>
      <c r="N104" s="440">
        <v>1</v>
      </c>
      <c r="O104" s="440">
        <v>211.11111111111111</v>
      </c>
      <c r="P104" s="443">
        <v>33</v>
      </c>
      <c r="Q104" s="443">
        <v>6966.66</v>
      </c>
      <c r="R104" s="465">
        <v>1.2222210526315789</v>
      </c>
      <c r="S104" s="444">
        <v>211.11090909090908</v>
      </c>
    </row>
    <row r="105" spans="1:19" ht="14.4" customHeight="1" x14ac:dyDescent="0.3">
      <c r="A105" s="439"/>
      <c r="B105" s="440" t="s">
        <v>1256</v>
      </c>
      <c r="C105" s="440" t="s">
        <v>1248</v>
      </c>
      <c r="D105" s="440" t="s">
        <v>1246</v>
      </c>
      <c r="E105" s="440" t="s">
        <v>1313</v>
      </c>
      <c r="F105" s="440" t="s">
        <v>1335</v>
      </c>
      <c r="G105" s="440" t="s">
        <v>1336</v>
      </c>
      <c r="H105" s="443">
        <v>15</v>
      </c>
      <c r="I105" s="443">
        <v>8750</v>
      </c>
      <c r="J105" s="440">
        <v>1</v>
      </c>
      <c r="K105" s="440">
        <v>583.33333333333337</v>
      </c>
      <c r="L105" s="443">
        <v>15</v>
      </c>
      <c r="M105" s="443">
        <v>8750</v>
      </c>
      <c r="N105" s="440">
        <v>1</v>
      </c>
      <c r="O105" s="440">
        <v>583.33333333333337</v>
      </c>
      <c r="P105" s="443">
        <v>17</v>
      </c>
      <c r="Q105" s="443">
        <v>9916.65</v>
      </c>
      <c r="R105" s="465">
        <v>1.1333314285714284</v>
      </c>
      <c r="S105" s="444">
        <v>583.3323529411764</v>
      </c>
    </row>
    <row r="106" spans="1:19" ht="14.4" customHeight="1" x14ac:dyDescent="0.3">
      <c r="A106" s="439"/>
      <c r="B106" s="440" t="s">
        <v>1256</v>
      </c>
      <c r="C106" s="440" t="s">
        <v>1248</v>
      </c>
      <c r="D106" s="440" t="s">
        <v>1246</v>
      </c>
      <c r="E106" s="440" t="s">
        <v>1313</v>
      </c>
      <c r="F106" s="440" t="s">
        <v>1337</v>
      </c>
      <c r="G106" s="440" t="s">
        <v>1338</v>
      </c>
      <c r="H106" s="443">
        <v>78</v>
      </c>
      <c r="I106" s="443">
        <v>36400</v>
      </c>
      <c r="J106" s="440">
        <v>0.67826082743721572</v>
      </c>
      <c r="K106" s="440">
        <v>466.66666666666669</v>
      </c>
      <c r="L106" s="443">
        <v>115</v>
      </c>
      <c r="M106" s="443">
        <v>53666.67</v>
      </c>
      <c r="N106" s="440">
        <v>1</v>
      </c>
      <c r="O106" s="440">
        <v>466.66669565217387</v>
      </c>
      <c r="P106" s="443">
        <v>62</v>
      </c>
      <c r="Q106" s="443">
        <v>28933.34</v>
      </c>
      <c r="R106" s="465">
        <v>0.5391305255198432</v>
      </c>
      <c r="S106" s="444">
        <v>466.66677419354841</v>
      </c>
    </row>
    <row r="107" spans="1:19" ht="14.4" customHeight="1" x14ac:dyDescent="0.3">
      <c r="A107" s="439"/>
      <c r="B107" s="440" t="s">
        <v>1256</v>
      </c>
      <c r="C107" s="440" t="s">
        <v>1248</v>
      </c>
      <c r="D107" s="440" t="s">
        <v>1246</v>
      </c>
      <c r="E107" s="440" t="s">
        <v>1313</v>
      </c>
      <c r="F107" s="440" t="s">
        <v>1339</v>
      </c>
      <c r="G107" s="440" t="s">
        <v>1340</v>
      </c>
      <c r="H107" s="443">
        <v>23</v>
      </c>
      <c r="I107" s="443">
        <v>1150</v>
      </c>
      <c r="J107" s="440">
        <v>0.92</v>
      </c>
      <c r="K107" s="440">
        <v>50</v>
      </c>
      <c r="L107" s="443">
        <v>25</v>
      </c>
      <c r="M107" s="443">
        <v>1250</v>
      </c>
      <c r="N107" s="440">
        <v>1</v>
      </c>
      <c r="O107" s="440">
        <v>50</v>
      </c>
      <c r="P107" s="443">
        <v>19</v>
      </c>
      <c r="Q107" s="443">
        <v>950</v>
      </c>
      <c r="R107" s="465">
        <v>0.76</v>
      </c>
      <c r="S107" s="444">
        <v>50</v>
      </c>
    </row>
    <row r="108" spans="1:19" ht="14.4" customHeight="1" x14ac:dyDescent="0.3">
      <c r="A108" s="439"/>
      <c r="B108" s="440" t="s">
        <v>1256</v>
      </c>
      <c r="C108" s="440" t="s">
        <v>1248</v>
      </c>
      <c r="D108" s="440" t="s">
        <v>1246</v>
      </c>
      <c r="E108" s="440" t="s">
        <v>1313</v>
      </c>
      <c r="F108" s="440" t="s">
        <v>1341</v>
      </c>
      <c r="G108" s="440" t="s">
        <v>1342</v>
      </c>
      <c r="H108" s="443">
        <v>2</v>
      </c>
      <c r="I108" s="443">
        <v>202.22</v>
      </c>
      <c r="J108" s="440">
        <v>0.5</v>
      </c>
      <c r="K108" s="440">
        <v>101.11</v>
      </c>
      <c r="L108" s="443">
        <v>4</v>
      </c>
      <c r="M108" s="443">
        <v>404.44</v>
      </c>
      <c r="N108" s="440">
        <v>1</v>
      </c>
      <c r="O108" s="440">
        <v>101.11</v>
      </c>
      <c r="P108" s="443">
        <v>6</v>
      </c>
      <c r="Q108" s="443">
        <v>606.66</v>
      </c>
      <c r="R108" s="465">
        <v>1.5</v>
      </c>
      <c r="S108" s="444">
        <v>101.11</v>
      </c>
    </row>
    <row r="109" spans="1:19" ht="14.4" customHeight="1" x14ac:dyDescent="0.3">
      <c r="A109" s="439"/>
      <c r="B109" s="440" t="s">
        <v>1256</v>
      </c>
      <c r="C109" s="440" t="s">
        <v>1248</v>
      </c>
      <c r="D109" s="440" t="s">
        <v>1246</v>
      </c>
      <c r="E109" s="440" t="s">
        <v>1313</v>
      </c>
      <c r="F109" s="440" t="s">
        <v>1343</v>
      </c>
      <c r="G109" s="440" t="s">
        <v>1344</v>
      </c>
      <c r="H109" s="443"/>
      <c r="I109" s="443"/>
      <c r="J109" s="440"/>
      <c r="K109" s="440"/>
      <c r="L109" s="443">
        <v>4</v>
      </c>
      <c r="M109" s="443">
        <v>306.67</v>
      </c>
      <c r="N109" s="440">
        <v>1</v>
      </c>
      <c r="O109" s="440">
        <v>76.667500000000004</v>
      </c>
      <c r="P109" s="443"/>
      <c r="Q109" s="443"/>
      <c r="R109" s="465"/>
      <c r="S109" s="444"/>
    </row>
    <row r="110" spans="1:19" ht="14.4" customHeight="1" x14ac:dyDescent="0.3">
      <c r="A110" s="439"/>
      <c r="B110" s="440" t="s">
        <v>1256</v>
      </c>
      <c r="C110" s="440" t="s">
        <v>1248</v>
      </c>
      <c r="D110" s="440" t="s">
        <v>1246</v>
      </c>
      <c r="E110" s="440" t="s">
        <v>1313</v>
      </c>
      <c r="F110" s="440" t="s">
        <v>1345</v>
      </c>
      <c r="G110" s="440" t="s">
        <v>1346</v>
      </c>
      <c r="H110" s="443">
        <v>1</v>
      </c>
      <c r="I110" s="443">
        <v>0</v>
      </c>
      <c r="J110" s="440"/>
      <c r="K110" s="440">
        <v>0</v>
      </c>
      <c r="L110" s="443">
        <v>1</v>
      </c>
      <c r="M110" s="443">
        <v>0</v>
      </c>
      <c r="N110" s="440"/>
      <c r="O110" s="440">
        <v>0</v>
      </c>
      <c r="P110" s="443"/>
      <c r="Q110" s="443"/>
      <c r="R110" s="465"/>
      <c r="S110" s="444"/>
    </row>
    <row r="111" spans="1:19" ht="14.4" customHeight="1" x14ac:dyDescent="0.3">
      <c r="A111" s="439"/>
      <c r="B111" s="440" t="s">
        <v>1256</v>
      </c>
      <c r="C111" s="440" t="s">
        <v>1248</v>
      </c>
      <c r="D111" s="440" t="s">
        <v>1246</v>
      </c>
      <c r="E111" s="440" t="s">
        <v>1313</v>
      </c>
      <c r="F111" s="440" t="s">
        <v>1347</v>
      </c>
      <c r="G111" s="440" t="s">
        <v>1348</v>
      </c>
      <c r="H111" s="443">
        <v>208</v>
      </c>
      <c r="I111" s="443">
        <v>63555.569999999992</v>
      </c>
      <c r="J111" s="440">
        <v>0.85596715744550045</v>
      </c>
      <c r="K111" s="440">
        <v>305.55562499999996</v>
      </c>
      <c r="L111" s="443">
        <v>243</v>
      </c>
      <c r="M111" s="443">
        <v>74250.010000000009</v>
      </c>
      <c r="N111" s="440">
        <v>1</v>
      </c>
      <c r="O111" s="440">
        <v>305.55559670781895</v>
      </c>
      <c r="P111" s="443">
        <v>191</v>
      </c>
      <c r="Q111" s="443">
        <v>58361.119999999995</v>
      </c>
      <c r="R111" s="465">
        <v>0.78600824430865379</v>
      </c>
      <c r="S111" s="444">
        <v>305.55560209424084</v>
      </c>
    </row>
    <row r="112" spans="1:19" ht="14.4" customHeight="1" x14ac:dyDescent="0.3">
      <c r="A112" s="439"/>
      <c r="B112" s="440" t="s">
        <v>1256</v>
      </c>
      <c r="C112" s="440" t="s">
        <v>1248</v>
      </c>
      <c r="D112" s="440" t="s">
        <v>1246</v>
      </c>
      <c r="E112" s="440" t="s">
        <v>1313</v>
      </c>
      <c r="F112" s="440" t="s">
        <v>1349</v>
      </c>
      <c r="G112" s="440" t="s">
        <v>1350</v>
      </c>
      <c r="H112" s="443">
        <v>165</v>
      </c>
      <c r="I112" s="443">
        <v>0</v>
      </c>
      <c r="J112" s="440">
        <v>0</v>
      </c>
      <c r="K112" s="440">
        <v>0</v>
      </c>
      <c r="L112" s="443">
        <v>176</v>
      </c>
      <c r="M112" s="443">
        <v>5866.67</v>
      </c>
      <c r="N112" s="440">
        <v>1</v>
      </c>
      <c r="O112" s="440">
        <v>33.333352272727275</v>
      </c>
      <c r="P112" s="443">
        <v>177</v>
      </c>
      <c r="Q112" s="443">
        <v>5900</v>
      </c>
      <c r="R112" s="465">
        <v>1.0056812467720189</v>
      </c>
      <c r="S112" s="444">
        <v>33.333333333333336</v>
      </c>
    </row>
    <row r="113" spans="1:19" ht="14.4" customHeight="1" x14ac:dyDescent="0.3">
      <c r="A113" s="439"/>
      <c r="B113" s="440" t="s">
        <v>1256</v>
      </c>
      <c r="C113" s="440" t="s">
        <v>1248</v>
      </c>
      <c r="D113" s="440" t="s">
        <v>1246</v>
      </c>
      <c r="E113" s="440" t="s">
        <v>1313</v>
      </c>
      <c r="F113" s="440" t="s">
        <v>1351</v>
      </c>
      <c r="G113" s="440" t="s">
        <v>1352</v>
      </c>
      <c r="H113" s="443">
        <v>261</v>
      </c>
      <c r="I113" s="443">
        <v>118900</v>
      </c>
      <c r="J113" s="440">
        <v>1.1201716151904315</v>
      </c>
      <c r="K113" s="440">
        <v>455.55555555555554</v>
      </c>
      <c r="L113" s="443">
        <v>233</v>
      </c>
      <c r="M113" s="443">
        <v>106144.45</v>
      </c>
      <c r="N113" s="440">
        <v>1</v>
      </c>
      <c r="O113" s="440">
        <v>455.55557939914161</v>
      </c>
      <c r="P113" s="443">
        <v>215</v>
      </c>
      <c r="Q113" s="443">
        <v>97944.44</v>
      </c>
      <c r="R113" s="465">
        <v>0.92274669094804307</v>
      </c>
      <c r="S113" s="444">
        <v>455.55553488372095</v>
      </c>
    </row>
    <row r="114" spans="1:19" ht="14.4" customHeight="1" x14ac:dyDescent="0.3">
      <c r="A114" s="439"/>
      <c r="B114" s="440" t="s">
        <v>1256</v>
      </c>
      <c r="C114" s="440" t="s">
        <v>1248</v>
      </c>
      <c r="D114" s="440" t="s">
        <v>1246</v>
      </c>
      <c r="E114" s="440" t="s">
        <v>1313</v>
      </c>
      <c r="F114" s="440" t="s">
        <v>1379</v>
      </c>
      <c r="G114" s="440" t="s">
        <v>1380</v>
      </c>
      <c r="H114" s="443">
        <v>1</v>
      </c>
      <c r="I114" s="443">
        <v>58.89</v>
      </c>
      <c r="J114" s="440"/>
      <c r="K114" s="440">
        <v>58.89</v>
      </c>
      <c r="L114" s="443"/>
      <c r="M114" s="443"/>
      <c r="N114" s="440"/>
      <c r="O114" s="440"/>
      <c r="P114" s="443"/>
      <c r="Q114" s="443"/>
      <c r="R114" s="465"/>
      <c r="S114" s="444"/>
    </row>
    <row r="115" spans="1:19" ht="14.4" customHeight="1" x14ac:dyDescent="0.3">
      <c r="A115" s="439"/>
      <c r="B115" s="440" t="s">
        <v>1256</v>
      </c>
      <c r="C115" s="440" t="s">
        <v>1248</v>
      </c>
      <c r="D115" s="440" t="s">
        <v>1246</v>
      </c>
      <c r="E115" s="440" t="s">
        <v>1313</v>
      </c>
      <c r="F115" s="440" t="s">
        <v>1353</v>
      </c>
      <c r="G115" s="440" t="s">
        <v>1354</v>
      </c>
      <c r="H115" s="443">
        <v>212</v>
      </c>
      <c r="I115" s="443">
        <v>16488.88</v>
      </c>
      <c r="J115" s="440">
        <v>0.87966731485853145</v>
      </c>
      <c r="K115" s="440">
        <v>77.777735849056612</v>
      </c>
      <c r="L115" s="443">
        <v>241</v>
      </c>
      <c r="M115" s="443">
        <v>18744.45</v>
      </c>
      <c r="N115" s="440">
        <v>1</v>
      </c>
      <c r="O115" s="440">
        <v>77.777800829875517</v>
      </c>
      <c r="P115" s="443">
        <v>198</v>
      </c>
      <c r="Q115" s="443">
        <v>15400</v>
      </c>
      <c r="R115" s="465">
        <v>0.82157651998324832</v>
      </c>
      <c r="S115" s="444">
        <v>77.777777777777771</v>
      </c>
    </row>
    <row r="116" spans="1:19" ht="14.4" customHeight="1" x14ac:dyDescent="0.3">
      <c r="A116" s="439"/>
      <c r="B116" s="440" t="s">
        <v>1256</v>
      </c>
      <c r="C116" s="440" t="s">
        <v>1248</v>
      </c>
      <c r="D116" s="440" t="s">
        <v>1246</v>
      </c>
      <c r="E116" s="440" t="s">
        <v>1313</v>
      </c>
      <c r="F116" s="440" t="s">
        <v>1355</v>
      </c>
      <c r="G116" s="440" t="s">
        <v>1356</v>
      </c>
      <c r="H116" s="443"/>
      <c r="I116" s="443"/>
      <c r="J116" s="440"/>
      <c r="K116" s="440"/>
      <c r="L116" s="443">
        <v>7</v>
      </c>
      <c r="M116" s="443">
        <v>1890</v>
      </c>
      <c r="N116" s="440">
        <v>1</v>
      </c>
      <c r="O116" s="440">
        <v>270</v>
      </c>
      <c r="P116" s="443"/>
      <c r="Q116" s="443"/>
      <c r="R116" s="465"/>
      <c r="S116" s="444"/>
    </row>
    <row r="117" spans="1:19" ht="14.4" customHeight="1" x14ac:dyDescent="0.3">
      <c r="A117" s="439"/>
      <c r="B117" s="440" t="s">
        <v>1256</v>
      </c>
      <c r="C117" s="440" t="s">
        <v>1248</v>
      </c>
      <c r="D117" s="440" t="s">
        <v>1246</v>
      </c>
      <c r="E117" s="440" t="s">
        <v>1313</v>
      </c>
      <c r="F117" s="440" t="s">
        <v>1357</v>
      </c>
      <c r="G117" s="440" t="s">
        <v>1358</v>
      </c>
      <c r="H117" s="443">
        <v>284</v>
      </c>
      <c r="I117" s="443">
        <v>25244.440000000002</v>
      </c>
      <c r="J117" s="440">
        <v>0.75506807129292841</v>
      </c>
      <c r="K117" s="440">
        <v>88.888873239436634</v>
      </c>
      <c r="L117" s="443">
        <v>354</v>
      </c>
      <c r="M117" s="443">
        <v>33433.33</v>
      </c>
      <c r="N117" s="440">
        <v>1</v>
      </c>
      <c r="O117" s="440">
        <v>94.444435028248591</v>
      </c>
      <c r="P117" s="443">
        <v>267</v>
      </c>
      <c r="Q117" s="443">
        <v>25216.659999999996</v>
      </c>
      <c r="R117" s="465">
        <v>0.75423716393192053</v>
      </c>
      <c r="S117" s="444">
        <v>94.444419475655423</v>
      </c>
    </row>
    <row r="118" spans="1:19" ht="14.4" customHeight="1" x14ac:dyDescent="0.3">
      <c r="A118" s="439"/>
      <c r="B118" s="440" t="s">
        <v>1256</v>
      </c>
      <c r="C118" s="440" t="s">
        <v>1248</v>
      </c>
      <c r="D118" s="440" t="s">
        <v>1246</v>
      </c>
      <c r="E118" s="440" t="s">
        <v>1313</v>
      </c>
      <c r="F118" s="440" t="s">
        <v>1359</v>
      </c>
      <c r="G118" s="440" t="s">
        <v>1360</v>
      </c>
      <c r="H118" s="443"/>
      <c r="I118" s="443"/>
      <c r="J118" s="440"/>
      <c r="K118" s="440"/>
      <c r="L118" s="443">
        <v>1</v>
      </c>
      <c r="M118" s="443">
        <v>43.33</v>
      </c>
      <c r="N118" s="440">
        <v>1</v>
      </c>
      <c r="O118" s="440">
        <v>43.33</v>
      </c>
      <c r="P118" s="443"/>
      <c r="Q118" s="443"/>
      <c r="R118" s="465"/>
      <c r="S118" s="444"/>
    </row>
    <row r="119" spans="1:19" ht="14.4" customHeight="1" x14ac:dyDescent="0.3">
      <c r="A119" s="439"/>
      <c r="B119" s="440" t="s">
        <v>1256</v>
      </c>
      <c r="C119" s="440" t="s">
        <v>1248</v>
      </c>
      <c r="D119" s="440" t="s">
        <v>1246</v>
      </c>
      <c r="E119" s="440" t="s">
        <v>1313</v>
      </c>
      <c r="F119" s="440" t="s">
        <v>1361</v>
      </c>
      <c r="G119" s="440" t="s">
        <v>1362</v>
      </c>
      <c r="H119" s="443">
        <v>34</v>
      </c>
      <c r="I119" s="443">
        <v>3286.67</v>
      </c>
      <c r="J119" s="440"/>
      <c r="K119" s="440">
        <v>96.666764705882358</v>
      </c>
      <c r="L119" s="443"/>
      <c r="M119" s="443"/>
      <c r="N119" s="440"/>
      <c r="O119" s="440"/>
      <c r="P119" s="443"/>
      <c r="Q119" s="443"/>
      <c r="R119" s="465"/>
      <c r="S119" s="444"/>
    </row>
    <row r="120" spans="1:19" ht="14.4" customHeight="1" x14ac:dyDescent="0.3">
      <c r="A120" s="439"/>
      <c r="B120" s="440" t="s">
        <v>1256</v>
      </c>
      <c r="C120" s="440" t="s">
        <v>1248</v>
      </c>
      <c r="D120" s="440" t="s">
        <v>1246</v>
      </c>
      <c r="E120" s="440" t="s">
        <v>1313</v>
      </c>
      <c r="F120" s="440" t="s">
        <v>1381</v>
      </c>
      <c r="G120" s="440" t="s">
        <v>1382</v>
      </c>
      <c r="H120" s="443"/>
      <c r="I120" s="443"/>
      <c r="J120" s="440"/>
      <c r="K120" s="440"/>
      <c r="L120" s="443"/>
      <c r="M120" s="443"/>
      <c r="N120" s="440"/>
      <c r="O120" s="440"/>
      <c r="P120" s="443">
        <v>1</v>
      </c>
      <c r="Q120" s="443">
        <v>201.11</v>
      </c>
      <c r="R120" s="465"/>
      <c r="S120" s="444">
        <v>201.11</v>
      </c>
    </row>
    <row r="121" spans="1:19" ht="14.4" customHeight="1" x14ac:dyDescent="0.3">
      <c r="A121" s="439"/>
      <c r="B121" s="440" t="s">
        <v>1256</v>
      </c>
      <c r="C121" s="440" t="s">
        <v>1248</v>
      </c>
      <c r="D121" s="440" t="s">
        <v>1246</v>
      </c>
      <c r="E121" s="440" t="s">
        <v>1313</v>
      </c>
      <c r="F121" s="440" t="s">
        <v>1363</v>
      </c>
      <c r="G121" s="440" t="s">
        <v>1364</v>
      </c>
      <c r="H121" s="443">
        <v>55</v>
      </c>
      <c r="I121" s="443">
        <v>7700</v>
      </c>
      <c r="J121" s="440"/>
      <c r="K121" s="440">
        <v>140</v>
      </c>
      <c r="L121" s="443"/>
      <c r="M121" s="443"/>
      <c r="N121" s="440"/>
      <c r="O121" s="440"/>
      <c r="P121" s="443"/>
      <c r="Q121" s="443"/>
      <c r="R121" s="465"/>
      <c r="S121" s="444"/>
    </row>
    <row r="122" spans="1:19" ht="14.4" customHeight="1" x14ac:dyDescent="0.3">
      <c r="A122" s="439"/>
      <c r="B122" s="440" t="s">
        <v>1256</v>
      </c>
      <c r="C122" s="440" t="s">
        <v>1248</v>
      </c>
      <c r="D122" s="440" t="s">
        <v>1246</v>
      </c>
      <c r="E122" s="440" t="s">
        <v>1313</v>
      </c>
      <c r="F122" s="440" t="s">
        <v>1383</v>
      </c>
      <c r="G122" s="440" t="s">
        <v>1384</v>
      </c>
      <c r="H122" s="443">
        <v>38</v>
      </c>
      <c r="I122" s="443">
        <v>2871.1099999999997</v>
      </c>
      <c r="J122" s="440"/>
      <c r="K122" s="440">
        <v>75.555526315789464</v>
      </c>
      <c r="L122" s="443"/>
      <c r="M122" s="443"/>
      <c r="N122" s="440"/>
      <c r="O122" s="440"/>
      <c r="P122" s="443"/>
      <c r="Q122" s="443"/>
      <c r="R122" s="465"/>
      <c r="S122" s="444"/>
    </row>
    <row r="123" spans="1:19" ht="14.4" customHeight="1" x14ac:dyDescent="0.3">
      <c r="A123" s="439"/>
      <c r="B123" s="440" t="s">
        <v>1256</v>
      </c>
      <c r="C123" s="440" t="s">
        <v>1248</v>
      </c>
      <c r="D123" s="440" t="s">
        <v>1246</v>
      </c>
      <c r="E123" s="440" t="s">
        <v>1313</v>
      </c>
      <c r="F123" s="440" t="s">
        <v>1365</v>
      </c>
      <c r="G123" s="440" t="s">
        <v>1366</v>
      </c>
      <c r="H123" s="443">
        <v>3</v>
      </c>
      <c r="I123" s="443">
        <v>350.01</v>
      </c>
      <c r="J123" s="440">
        <v>0.60002057154612309</v>
      </c>
      <c r="K123" s="440">
        <v>116.67</v>
      </c>
      <c r="L123" s="443">
        <v>5</v>
      </c>
      <c r="M123" s="443">
        <v>583.33000000000004</v>
      </c>
      <c r="N123" s="440">
        <v>1</v>
      </c>
      <c r="O123" s="440">
        <v>116.66600000000001</v>
      </c>
      <c r="P123" s="443">
        <v>5</v>
      </c>
      <c r="Q123" s="443">
        <v>583.34</v>
      </c>
      <c r="R123" s="465">
        <v>1.0000171429551026</v>
      </c>
      <c r="S123" s="444">
        <v>116.66800000000001</v>
      </c>
    </row>
    <row r="124" spans="1:19" ht="14.4" customHeight="1" x14ac:dyDescent="0.3">
      <c r="A124" s="439"/>
      <c r="B124" s="440" t="s">
        <v>1256</v>
      </c>
      <c r="C124" s="440" t="s">
        <v>1248</v>
      </c>
      <c r="D124" s="440" t="s">
        <v>1246</v>
      </c>
      <c r="E124" s="440" t="s">
        <v>1313</v>
      </c>
      <c r="F124" s="440" t="s">
        <v>1367</v>
      </c>
      <c r="G124" s="440" t="s">
        <v>1368</v>
      </c>
      <c r="H124" s="443"/>
      <c r="I124" s="443"/>
      <c r="J124" s="440"/>
      <c r="K124" s="440"/>
      <c r="L124" s="443">
        <v>9</v>
      </c>
      <c r="M124" s="443">
        <v>440</v>
      </c>
      <c r="N124" s="440">
        <v>1</v>
      </c>
      <c r="O124" s="440">
        <v>48.888888888888886</v>
      </c>
      <c r="P124" s="443">
        <v>9</v>
      </c>
      <c r="Q124" s="443">
        <v>440</v>
      </c>
      <c r="R124" s="465">
        <v>1</v>
      </c>
      <c r="S124" s="444">
        <v>48.888888888888886</v>
      </c>
    </row>
    <row r="125" spans="1:19" ht="14.4" customHeight="1" x14ac:dyDescent="0.3">
      <c r="A125" s="439"/>
      <c r="B125" s="440" t="s">
        <v>1256</v>
      </c>
      <c r="C125" s="440" t="s">
        <v>1248</v>
      </c>
      <c r="D125" s="440" t="s">
        <v>1246</v>
      </c>
      <c r="E125" s="440" t="s">
        <v>1313</v>
      </c>
      <c r="F125" s="440" t="s">
        <v>1371</v>
      </c>
      <c r="G125" s="440" t="s">
        <v>1372</v>
      </c>
      <c r="H125" s="443"/>
      <c r="I125" s="443"/>
      <c r="J125" s="440"/>
      <c r="K125" s="440"/>
      <c r="L125" s="443">
        <v>2</v>
      </c>
      <c r="M125" s="443">
        <v>584.44000000000005</v>
      </c>
      <c r="N125" s="440">
        <v>1</v>
      </c>
      <c r="O125" s="440">
        <v>292.22000000000003</v>
      </c>
      <c r="P125" s="443">
        <v>2</v>
      </c>
      <c r="Q125" s="443">
        <v>584.44000000000005</v>
      </c>
      <c r="R125" s="465">
        <v>1</v>
      </c>
      <c r="S125" s="444">
        <v>292.22000000000003</v>
      </c>
    </row>
    <row r="126" spans="1:19" ht="14.4" customHeight="1" x14ac:dyDescent="0.3">
      <c r="A126" s="439"/>
      <c r="B126" s="440" t="s">
        <v>1256</v>
      </c>
      <c r="C126" s="440" t="s">
        <v>1248</v>
      </c>
      <c r="D126" s="440" t="s">
        <v>1246</v>
      </c>
      <c r="E126" s="440" t="s">
        <v>1313</v>
      </c>
      <c r="F126" s="440" t="s">
        <v>1385</v>
      </c>
      <c r="G126" s="440" t="s">
        <v>1386</v>
      </c>
      <c r="H126" s="443">
        <v>1</v>
      </c>
      <c r="I126" s="443">
        <v>358.89</v>
      </c>
      <c r="J126" s="440"/>
      <c r="K126" s="440">
        <v>358.89</v>
      </c>
      <c r="L126" s="443"/>
      <c r="M126" s="443"/>
      <c r="N126" s="440"/>
      <c r="O126" s="440"/>
      <c r="P126" s="443"/>
      <c r="Q126" s="443"/>
      <c r="R126" s="465"/>
      <c r="S126" s="444"/>
    </row>
    <row r="127" spans="1:19" ht="14.4" customHeight="1" x14ac:dyDescent="0.3">
      <c r="A127" s="439"/>
      <c r="B127" s="440" t="s">
        <v>1256</v>
      </c>
      <c r="C127" s="440" t="s">
        <v>1249</v>
      </c>
      <c r="D127" s="440" t="s">
        <v>1246</v>
      </c>
      <c r="E127" s="440" t="s">
        <v>1257</v>
      </c>
      <c r="F127" s="440" t="s">
        <v>1387</v>
      </c>
      <c r="G127" s="440"/>
      <c r="H127" s="443">
        <v>1</v>
      </c>
      <c r="I127" s="443">
        <v>1657</v>
      </c>
      <c r="J127" s="440"/>
      <c r="K127" s="440">
        <v>1657</v>
      </c>
      <c r="L127" s="443"/>
      <c r="M127" s="443"/>
      <c r="N127" s="440"/>
      <c r="O127" s="440"/>
      <c r="P127" s="443">
        <v>1</v>
      </c>
      <c r="Q127" s="443">
        <v>1657</v>
      </c>
      <c r="R127" s="465"/>
      <c r="S127" s="444">
        <v>1657</v>
      </c>
    </row>
    <row r="128" spans="1:19" ht="14.4" customHeight="1" x14ac:dyDescent="0.3">
      <c r="A128" s="439"/>
      <c r="B128" s="440" t="s">
        <v>1256</v>
      </c>
      <c r="C128" s="440" t="s">
        <v>1249</v>
      </c>
      <c r="D128" s="440" t="s">
        <v>1246</v>
      </c>
      <c r="E128" s="440" t="s">
        <v>1257</v>
      </c>
      <c r="F128" s="440" t="s">
        <v>1388</v>
      </c>
      <c r="G128" s="440"/>
      <c r="H128" s="443">
        <v>1</v>
      </c>
      <c r="I128" s="443">
        <v>185</v>
      </c>
      <c r="J128" s="440"/>
      <c r="K128" s="440">
        <v>185</v>
      </c>
      <c r="L128" s="443"/>
      <c r="M128" s="443"/>
      <c r="N128" s="440"/>
      <c r="O128" s="440"/>
      <c r="P128" s="443"/>
      <c r="Q128" s="443"/>
      <c r="R128" s="465"/>
      <c r="S128" s="444"/>
    </row>
    <row r="129" spans="1:19" ht="14.4" customHeight="1" x14ac:dyDescent="0.3">
      <c r="A129" s="439"/>
      <c r="B129" s="440" t="s">
        <v>1256</v>
      </c>
      <c r="C129" s="440" t="s">
        <v>1249</v>
      </c>
      <c r="D129" s="440" t="s">
        <v>1246</v>
      </c>
      <c r="E129" s="440" t="s">
        <v>1257</v>
      </c>
      <c r="F129" s="440" t="s">
        <v>1389</v>
      </c>
      <c r="G129" s="440"/>
      <c r="H129" s="443"/>
      <c r="I129" s="443"/>
      <c r="J129" s="440"/>
      <c r="K129" s="440"/>
      <c r="L129" s="443"/>
      <c r="M129" s="443"/>
      <c r="N129" s="440"/>
      <c r="O129" s="440"/>
      <c r="P129" s="443">
        <v>1</v>
      </c>
      <c r="Q129" s="443">
        <v>1281</v>
      </c>
      <c r="R129" s="465"/>
      <c r="S129" s="444">
        <v>1281</v>
      </c>
    </row>
    <row r="130" spans="1:19" ht="14.4" customHeight="1" x14ac:dyDescent="0.3">
      <c r="A130" s="439"/>
      <c r="B130" s="440" t="s">
        <v>1256</v>
      </c>
      <c r="C130" s="440" t="s">
        <v>1249</v>
      </c>
      <c r="D130" s="440" t="s">
        <v>1246</v>
      </c>
      <c r="E130" s="440" t="s">
        <v>1257</v>
      </c>
      <c r="F130" s="440" t="s">
        <v>1261</v>
      </c>
      <c r="G130" s="440"/>
      <c r="H130" s="443"/>
      <c r="I130" s="443"/>
      <c r="J130" s="440"/>
      <c r="K130" s="440"/>
      <c r="L130" s="443"/>
      <c r="M130" s="443"/>
      <c r="N130" s="440"/>
      <c r="O130" s="440"/>
      <c r="P130" s="443">
        <v>1</v>
      </c>
      <c r="Q130" s="443">
        <v>219</v>
      </c>
      <c r="R130" s="465"/>
      <c r="S130" s="444">
        <v>219</v>
      </c>
    </row>
    <row r="131" spans="1:19" ht="14.4" customHeight="1" x14ac:dyDescent="0.3">
      <c r="A131" s="439"/>
      <c r="B131" s="440" t="s">
        <v>1256</v>
      </c>
      <c r="C131" s="440" t="s">
        <v>1249</v>
      </c>
      <c r="D131" s="440" t="s">
        <v>1246</v>
      </c>
      <c r="E131" s="440" t="s">
        <v>1257</v>
      </c>
      <c r="F131" s="440" t="s">
        <v>1285</v>
      </c>
      <c r="G131" s="440"/>
      <c r="H131" s="443"/>
      <c r="I131" s="443"/>
      <c r="J131" s="440"/>
      <c r="K131" s="440"/>
      <c r="L131" s="443"/>
      <c r="M131" s="443"/>
      <c r="N131" s="440"/>
      <c r="O131" s="440"/>
      <c r="P131" s="443">
        <v>1</v>
      </c>
      <c r="Q131" s="443">
        <v>2000</v>
      </c>
      <c r="R131" s="465"/>
      <c r="S131" s="444">
        <v>2000</v>
      </c>
    </row>
    <row r="132" spans="1:19" ht="14.4" customHeight="1" x14ac:dyDescent="0.3">
      <c r="A132" s="439"/>
      <c r="B132" s="440" t="s">
        <v>1256</v>
      </c>
      <c r="C132" s="440" t="s">
        <v>1249</v>
      </c>
      <c r="D132" s="440" t="s">
        <v>1246</v>
      </c>
      <c r="E132" s="440" t="s">
        <v>1257</v>
      </c>
      <c r="F132" s="440" t="s">
        <v>1295</v>
      </c>
      <c r="G132" s="440"/>
      <c r="H132" s="443">
        <v>1</v>
      </c>
      <c r="I132" s="443">
        <v>225</v>
      </c>
      <c r="J132" s="440"/>
      <c r="K132" s="440">
        <v>225</v>
      </c>
      <c r="L132" s="443"/>
      <c r="M132" s="443"/>
      <c r="N132" s="440"/>
      <c r="O132" s="440"/>
      <c r="P132" s="443"/>
      <c r="Q132" s="443"/>
      <c r="R132" s="465"/>
      <c r="S132" s="444"/>
    </row>
    <row r="133" spans="1:19" ht="14.4" customHeight="1" x14ac:dyDescent="0.3">
      <c r="A133" s="439"/>
      <c r="B133" s="440" t="s">
        <v>1256</v>
      </c>
      <c r="C133" s="440" t="s">
        <v>1249</v>
      </c>
      <c r="D133" s="440" t="s">
        <v>1246</v>
      </c>
      <c r="E133" s="440" t="s">
        <v>1313</v>
      </c>
      <c r="F133" s="440" t="s">
        <v>1314</v>
      </c>
      <c r="G133" s="440" t="s">
        <v>1315</v>
      </c>
      <c r="H133" s="443">
        <v>50</v>
      </c>
      <c r="I133" s="443">
        <v>22111.1</v>
      </c>
      <c r="J133" s="440">
        <v>1.2235600228430776</v>
      </c>
      <c r="K133" s="440">
        <v>442.22199999999998</v>
      </c>
      <c r="L133" s="443">
        <v>38</v>
      </c>
      <c r="M133" s="443">
        <v>18071.120000000003</v>
      </c>
      <c r="N133" s="440">
        <v>1</v>
      </c>
      <c r="O133" s="440">
        <v>475.55578947368429</v>
      </c>
      <c r="P133" s="443">
        <v>30</v>
      </c>
      <c r="Q133" s="443">
        <v>15266.669999999998</v>
      </c>
      <c r="R133" s="465">
        <v>0.84481039360039645</v>
      </c>
      <c r="S133" s="444">
        <v>508.88899999999995</v>
      </c>
    </row>
    <row r="134" spans="1:19" ht="14.4" customHeight="1" x14ac:dyDescent="0.3">
      <c r="A134" s="439"/>
      <c r="B134" s="440" t="s">
        <v>1256</v>
      </c>
      <c r="C134" s="440" t="s">
        <v>1249</v>
      </c>
      <c r="D134" s="440" t="s">
        <v>1246</v>
      </c>
      <c r="E134" s="440" t="s">
        <v>1313</v>
      </c>
      <c r="F134" s="440" t="s">
        <v>1316</v>
      </c>
      <c r="G134" s="440" t="s">
        <v>1317</v>
      </c>
      <c r="H134" s="443">
        <v>74</v>
      </c>
      <c r="I134" s="443">
        <v>33711.11</v>
      </c>
      <c r="J134" s="440">
        <v>0.67889899942725451</v>
      </c>
      <c r="K134" s="440">
        <v>455.55554054054056</v>
      </c>
      <c r="L134" s="443">
        <v>109</v>
      </c>
      <c r="M134" s="443">
        <v>49655.56</v>
      </c>
      <c r="N134" s="440">
        <v>1</v>
      </c>
      <c r="O134" s="440">
        <v>455.55559633027519</v>
      </c>
      <c r="P134" s="443">
        <v>56</v>
      </c>
      <c r="Q134" s="443">
        <v>28000</v>
      </c>
      <c r="R134" s="465">
        <v>0.5638844874571951</v>
      </c>
      <c r="S134" s="444">
        <v>500</v>
      </c>
    </row>
    <row r="135" spans="1:19" ht="14.4" customHeight="1" x14ac:dyDescent="0.3">
      <c r="A135" s="439"/>
      <c r="B135" s="440" t="s">
        <v>1256</v>
      </c>
      <c r="C135" s="440" t="s">
        <v>1249</v>
      </c>
      <c r="D135" s="440" t="s">
        <v>1246</v>
      </c>
      <c r="E135" s="440" t="s">
        <v>1313</v>
      </c>
      <c r="F135" s="440" t="s">
        <v>1375</v>
      </c>
      <c r="G135" s="440" t="s">
        <v>1376</v>
      </c>
      <c r="H135" s="443">
        <v>258</v>
      </c>
      <c r="I135" s="443">
        <v>27233.329999999994</v>
      </c>
      <c r="J135" s="440">
        <v>0.82692305940516775</v>
      </c>
      <c r="K135" s="440">
        <v>105.5555426356589</v>
      </c>
      <c r="L135" s="443">
        <v>312</v>
      </c>
      <c r="M135" s="443">
        <v>32933.33</v>
      </c>
      <c r="N135" s="440">
        <v>1</v>
      </c>
      <c r="O135" s="440">
        <v>105.55554487179488</v>
      </c>
      <c r="P135" s="443">
        <v>321</v>
      </c>
      <c r="Q135" s="443">
        <v>33883.350000000006</v>
      </c>
      <c r="R135" s="465">
        <v>1.0288467640533163</v>
      </c>
      <c r="S135" s="444">
        <v>105.55560747663553</v>
      </c>
    </row>
    <row r="136" spans="1:19" ht="14.4" customHeight="1" x14ac:dyDescent="0.3">
      <c r="A136" s="439"/>
      <c r="B136" s="440" t="s">
        <v>1256</v>
      </c>
      <c r="C136" s="440" t="s">
        <v>1249</v>
      </c>
      <c r="D136" s="440" t="s">
        <v>1246</v>
      </c>
      <c r="E136" s="440" t="s">
        <v>1313</v>
      </c>
      <c r="F136" s="440" t="s">
        <v>1318</v>
      </c>
      <c r="G136" s="440" t="s">
        <v>1319</v>
      </c>
      <c r="H136" s="443">
        <v>117</v>
      </c>
      <c r="I136" s="443">
        <v>9099.9999999999982</v>
      </c>
      <c r="J136" s="440">
        <v>0.75974011878661984</v>
      </c>
      <c r="K136" s="440">
        <v>77.777777777777757</v>
      </c>
      <c r="L136" s="443">
        <v>154</v>
      </c>
      <c r="M136" s="443">
        <v>11977.779999999999</v>
      </c>
      <c r="N136" s="440">
        <v>1</v>
      </c>
      <c r="O136" s="440">
        <v>77.777792207792203</v>
      </c>
      <c r="P136" s="443">
        <v>215</v>
      </c>
      <c r="Q136" s="443">
        <v>16722.22</v>
      </c>
      <c r="R136" s="465">
        <v>1.3961034515578015</v>
      </c>
      <c r="S136" s="444">
        <v>77.777767441860476</v>
      </c>
    </row>
    <row r="137" spans="1:19" ht="14.4" customHeight="1" x14ac:dyDescent="0.3">
      <c r="A137" s="439"/>
      <c r="B137" s="440" t="s">
        <v>1256</v>
      </c>
      <c r="C137" s="440" t="s">
        <v>1249</v>
      </c>
      <c r="D137" s="440" t="s">
        <v>1246</v>
      </c>
      <c r="E137" s="440" t="s">
        <v>1313</v>
      </c>
      <c r="F137" s="440" t="s">
        <v>1324</v>
      </c>
      <c r="G137" s="440" t="s">
        <v>1325</v>
      </c>
      <c r="H137" s="443">
        <v>132</v>
      </c>
      <c r="I137" s="443">
        <v>14666.67</v>
      </c>
      <c r="J137" s="440">
        <v>1.1125163369194278</v>
      </c>
      <c r="K137" s="440">
        <v>111.11113636363636</v>
      </c>
      <c r="L137" s="443">
        <v>113</v>
      </c>
      <c r="M137" s="443">
        <v>13183.33</v>
      </c>
      <c r="N137" s="440">
        <v>1</v>
      </c>
      <c r="O137" s="440">
        <v>116.66663716814159</v>
      </c>
      <c r="P137" s="443">
        <v>155</v>
      </c>
      <c r="Q137" s="443">
        <v>18083.34</v>
      </c>
      <c r="R137" s="465">
        <v>1.371682268440523</v>
      </c>
      <c r="S137" s="444">
        <v>116.66670967741936</v>
      </c>
    </row>
    <row r="138" spans="1:19" ht="14.4" customHeight="1" x14ac:dyDescent="0.3">
      <c r="A138" s="439"/>
      <c r="B138" s="440" t="s">
        <v>1256</v>
      </c>
      <c r="C138" s="440" t="s">
        <v>1249</v>
      </c>
      <c r="D138" s="440" t="s">
        <v>1246</v>
      </c>
      <c r="E138" s="440" t="s">
        <v>1313</v>
      </c>
      <c r="F138" s="440" t="s">
        <v>1377</v>
      </c>
      <c r="G138" s="440" t="s">
        <v>1378</v>
      </c>
      <c r="H138" s="443">
        <v>39</v>
      </c>
      <c r="I138" s="443">
        <v>13650</v>
      </c>
      <c r="J138" s="440">
        <v>1.3499988131878564</v>
      </c>
      <c r="K138" s="440">
        <v>350</v>
      </c>
      <c r="L138" s="443">
        <v>26</v>
      </c>
      <c r="M138" s="443">
        <v>10111.120000000001</v>
      </c>
      <c r="N138" s="440">
        <v>1</v>
      </c>
      <c r="O138" s="440">
        <v>388.88923076923078</v>
      </c>
      <c r="P138" s="443">
        <v>30</v>
      </c>
      <c r="Q138" s="443">
        <v>11666.67</v>
      </c>
      <c r="R138" s="465">
        <v>1.1538454691468403</v>
      </c>
      <c r="S138" s="444">
        <v>388.88900000000001</v>
      </c>
    </row>
    <row r="139" spans="1:19" ht="14.4" customHeight="1" x14ac:dyDescent="0.3">
      <c r="A139" s="439"/>
      <c r="B139" s="440" t="s">
        <v>1256</v>
      </c>
      <c r="C139" s="440" t="s">
        <v>1249</v>
      </c>
      <c r="D139" s="440" t="s">
        <v>1246</v>
      </c>
      <c r="E139" s="440" t="s">
        <v>1313</v>
      </c>
      <c r="F139" s="440" t="s">
        <v>1326</v>
      </c>
      <c r="G139" s="440" t="s">
        <v>1327</v>
      </c>
      <c r="H139" s="443">
        <v>261</v>
      </c>
      <c r="I139" s="443">
        <v>70180</v>
      </c>
      <c r="J139" s="440">
        <v>0.55172955974842763</v>
      </c>
      <c r="K139" s="440">
        <v>268.88888888888891</v>
      </c>
      <c r="L139" s="443">
        <v>424</v>
      </c>
      <c r="M139" s="443">
        <v>127200</v>
      </c>
      <c r="N139" s="440">
        <v>1</v>
      </c>
      <c r="O139" s="440">
        <v>300</v>
      </c>
      <c r="P139" s="443">
        <v>392</v>
      </c>
      <c r="Q139" s="443">
        <v>117600</v>
      </c>
      <c r="R139" s="465">
        <v>0.92452830188679247</v>
      </c>
      <c r="S139" s="444">
        <v>300</v>
      </c>
    </row>
    <row r="140" spans="1:19" ht="14.4" customHeight="1" x14ac:dyDescent="0.3">
      <c r="A140" s="439"/>
      <c r="B140" s="440" t="s">
        <v>1256</v>
      </c>
      <c r="C140" s="440" t="s">
        <v>1249</v>
      </c>
      <c r="D140" s="440" t="s">
        <v>1246</v>
      </c>
      <c r="E140" s="440" t="s">
        <v>1313</v>
      </c>
      <c r="F140" s="440" t="s">
        <v>1328</v>
      </c>
      <c r="G140" s="440" t="s">
        <v>1329</v>
      </c>
      <c r="H140" s="443">
        <v>8</v>
      </c>
      <c r="I140" s="443">
        <v>2355.5499999999997</v>
      </c>
      <c r="J140" s="440">
        <v>0.88889014675527056</v>
      </c>
      <c r="K140" s="440">
        <v>294.44374999999997</v>
      </c>
      <c r="L140" s="443">
        <v>9</v>
      </c>
      <c r="M140" s="443">
        <v>2649.9900000000002</v>
      </c>
      <c r="N140" s="440">
        <v>1</v>
      </c>
      <c r="O140" s="440">
        <v>294.44333333333338</v>
      </c>
      <c r="P140" s="443">
        <v>7</v>
      </c>
      <c r="Q140" s="443">
        <v>2061.11</v>
      </c>
      <c r="R140" s="465">
        <v>0.77778029351054156</v>
      </c>
      <c r="S140" s="444">
        <v>294.44428571428574</v>
      </c>
    </row>
    <row r="141" spans="1:19" ht="14.4" customHeight="1" x14ac:dyDescent="0.3">
      <c r="A141" s="439"/>
      <c r="B141" s="440" t="s">
        <v>1256</v>
      </c>
      <c r="C141" s="440" t="s">
        <v>1249</v>
      </c>
      <c r="D141" s="440" t="s">
        <v>1246</v>
      </c>
      <c r="E141" s="440" t="s">
        <v>1313</v>
      </c>
      <c r="F141" s="440" t="s">
        <v>1330</v>
      </c>
      <c r="G141" s="440" t="s">
        <v>1331</v>
      </c>
      <c r="H141" s="443"/>
      <c r="I141" s="443"/>
      <c r="J141" s="440"/>
      <c r="K141" s="440"/>
      <c r="L141" s="443">
        <v>2</v>
      </c>
      <c r="M141" s="443">
        <v>66.66</v>
      </c>
      <c r="N141" s="440">
        <v>1</v>
      </c>
      <c r="O141" s="440">
        <v>33.33</v>
      </c>
      <c r="P141" s="443">
        <v>2</v>
      </c>
      <c r="Q141" s="443">
        <v>66.66</v>
      </c>
      <c r="R141" s="465">
        <v>1</v>
      </c>
      <c r="S141" s="444">
        <v>33.33</v>
      </c>
    </row>
    <row r="142" spans="1:19" ht="14.4" customHeight="1" x14ac:dyDescent="0.3">
      <c r="A142" s="439"/>
      <c r="B142" s="440" t="s">
        <v>1256</v>
      </c>
      <c r="C142" s="440" t="s">
        <v>1249</v>
      </c>
      <c r="D142" s="440" t="s">
        <v>1246</v>
      </c>
      <c r="E142" s="440" t="s">
        <v>1313</v>
      </c>
      <c r="F142" s="440" t="s">
        <v>1332</v>
      </c>
      <c r="G142" s="440" t="s">
        <v>1317</v>
      </c>
      <c r="H142" s="443">
        <v>434</v>
      </c>
      <c r="I142" s="443">
        <v>162026.66999999998</v>
      </c>
      <c r="J142" s="440">
        <v>0.84435796469017621</v>
      </c>
      <c r="K142" s="440">
        <v>373.33334101382485</v>
      </c>
      <c r="L142" s="443">
        <v>514</v>
      </c>
      <c r="M142" s="443">
        <v>191893.34</v>
      </c>
      <c r="N142" s="440">
        <v>1</v>
      </c>
      <c r="O142" s="440">
        <v>373.33334630350191</v>
      </c>
      <c r="P142" s="443">
        <v>488</v>
      </c>
      <c r="Q142" s="443">
        <v>203875.55</v>
      </c>
      <c r="R142" s="465">
        <v>1.0624420315994292</v>
      </c>
      <c r="S142" s="444">
        <v>417.77776639344262</v>
      </c>
    </row>
    <row r="143" spans="1:19" ht="14.4" customHeight="1" x14ac:dyDescent="0.3">
      <c r="A143" s="439"/>
      <c r="B143" s="440" t="s">
        <v>1256</v>
      </c>
      <c r="C143" s="440" t="s">
        <v>1249</v>
      </c>
      <c r="D143" s="440" t="s">
        <v>1246</v>
      </c>
      <c r="E143" s="440" t="s">
        <v>1313</v>
      </c>
      <c r="F143" s="440" t="s">
        <v>1333</v>
      </c>
      <c r="G143" s="440" t="s">
        <v>1334</v>
      </c>
      <c r="H143" s="443">
        <v>20</v>
      </c>
      <c r="I143" s="443">
        <v>3733.34</v>
      </c>
      <c r="J143" s="440">
        <v>0.63158019390605158</v>
      </c>
      <c r="K143" s="440">
        <v>186.667</v>
      </c>
      <c r="L143" s="443">
        <v>28</v>
      </c>
      <c r="M143" s="443">
        <v>5911.11</v>
      </c>
      <c r="N143" s="440">
        <v>1</v>
      </c>
      <c r="O143" s="440">
        <v>211.11107142857142</v>
      </c>
      <c r="P143" s="443">
        <v>31</v>
      </c>
      <c r="Q143" s="443">
        <v>6544.43</v>
      </c>
      <c r="R143" s="465">
        <v>1.107140621642974</v>
      </c>
      <c r="S143" s="444">
        <v>211.11064516129034</v>
      </c>
    </row>
    <row r="144" spans="1:19" ht="14.4" customHeight="1" x14ac:dyDescent="0.3">
      <c r="A144" s="439"/>
      <c r="B144" s="440" t="s">
        <v>1256</v>
      </c>
      <c r="C144" s="440" t="s">
        <v>1249</v>
      </c>
      <c r="D144" s="440" t="s">
        <v>1246</v>
      </c>
      <c r="E144" s="440" t="s">
        <v>1313</v>
      </c>
      <c r="F144" s="440" t="s">
        <v>1335</v>
      </c>
      <c r="G144" s="440" t="s">
        <v>1336</v>
      </c>
      <c r="H144" s="443">
        <v>21</v>
      </c>
      <c r="I144" s="443">
        <v>12250</v>
      </c>
      <c r="J144" s="440">
        <v>1.4000016000018287</v>
      </c>
      <c r="K144" s="440">
        <v>583.33333333333337</v>
      </c>
      <c r="L144" s="443">
        <v>15</v>
      </c>
      <c r="M144" s="443">
        <v>8749.99</v>
      </c>
      <c r="N144" s="440">
        <v>1</v>
      </c>
      <c r="O144" s="440">
        <v>583.33266666666668</v>
      </c>
      <c r="P144" s="443">
        <v>16</v>
      </c>
      <c r="Q144" s="443">
        <v>9333.34</v>
      </c>
      <c r="R144" s="465">
        <v>1.0666686476213116</v>
      </c>
      <c r="S144" s="444">
        <v>583.33375000000001</v>
      </c>
    </row>
    <row r="145" spans="1:19" ht="14.4" customHeight="1" x14ac:dyDescent="0.3">
      <c r="A145" s="439"/>
      <c r="B145" s="440" t="s">
        <v>1256</v>
      </c>
      <c r="C145" s="440" t="s">
        <v>1249</v>
      </c>
      <c r="D145" s="440" t="s">
        <v>1246</v>
      </c>
      <c r="E145" s="440" t="s">
        <v>1313</v>
      </c>
      <c r="F145" s="440" t="s">
        <v>1337</v>
      </c>
      <c r="G145" s="440" t="s">
        <v>1338</v>
      </c>
      <c r="H145" s="443">
        <v>11</v>
      </c>
      <c r="I145" s="443">
        <v>5133.34</v>
      </c>
      <c r="J145" s="440">
        <v>0.78571570699780968</v>
      </c>
      <c r="K145" s="440">
        <v>466.66727272727275</v>
      </c>
      <c r="L145" s="443">
        <v>14</v>
      </c>
      <c r="M145" s="443">
        <v>6533.33</v>
      </c>
      <c r="N145" s="440">
        <v>1</v>
      </c>
      <c r="O145" s="440">
        <v>466.66642857142858</v>
      </c>
      <c r="P145" s="443">
        <v>8</v>
      </c>
      <c r="Q145" s="443">
        <v>3733.34</v>
      </c>
      <c r="R145" s="465">
        <v>0.5714298833825936</v>
      </c>
      <c r="S145" s="444">
        <v>466.66750000000002</v>
      </c>
    </row>
    <row r="146" spans="1:19" ht="14.4" customHeight="1" x14ac:dyDescent="0.3">
      <c r="A146" s="439"/>
      <c r="B146" s="440" t="s">
        <v>1256</v>
      </c>
      <c r="C146" s="440" t="s">
        <v>1249</v>
      </c>
      <c r="D146" s="440" t="s">
        <v>1246</v>
      </c>
      <c r="E146" s="440" t="s">
        <v>1313</v>
      </c>
      <c r="F146" s="440" t="s">
        <v>1390</v>
      </c>
      <c r="G146" s="440" t="s">
        <v>1338</v>
      </c>
      <c r="H146" s="443">
        <v>2</v>
      </c>
      <c r="I146" s="443">
        <v>2000</v>
      </c>
      <c r="J146" s="440">
        <v>0.66666666666666663</v>
      </c>
      <c r="K146" s="440">
        <v>1000</v>
      </c>
      <c r="L146" s="443">
        <v>3</v>
      </c>
      <c r="M146" s="443">
        <v>3000</v>
      </c>
      <c r="N146" s="440">
        <v>1</v>
      </c>
      <c r="O146" s="440">
        <v>1000</v>
      </c>
      <c r="P146" s="443">
        <v>2</v>
      </c>
      <c r="Q146" s="443">
        <v>2000</v>
      </c>
      <c r="R146" s="465">
        <v>0.66666666666666663</v>
      </c>
      <c r="S146" s="444">
        <v>1000</v>
      </c>
    </row>
    <row r="147" spans="1:19" ht="14.4" customHeight="1" x14ac:dyDescent="0.3">
      <c r="A147" s="439"/>
      <c r="B147" s="440" t="s">
        <v>1256</v>
      </c>
      <c r="C147" s="440" t="s">
        <v>1249</v>
      </c>
      <c r="D147" s="440" t="s">
        <v>1246</v>
      </c>
      <c r="E147" s="440" t="s">
        <v>1313</v>
      </c>
      <c r="F147" s="440" t="s">
        <v>1339</v>
      </c>
      <c r="G147" s="440" t="s">
        <v>1340</v>
      </c>
      <c r="H147" s="443">
        <v>91</v>
      </c>
      <c r="I147" s="443">
        <v>4550</v>
      </c>
      <c r="J147" s="440">
        <v>1.3</v>
      </c>
      <c r="K147" s="440">
        <v>50</v>
      </c>
      <c r="L147" s="443">
        <v>70</v>
      </c>
      <c r="M147" s="443">
        <v>3500</v>
      </c>
      <c r="N147" s="440">
        <v>1</v>
      </c>
      <c r="O147" s="440">
        <v>50</v>
      </c>
      <c r="P147" s="443">
        <v>76</v>
      </c>
      <c r="Q147" s="443">
        <v>3800</v>
      </c>
      <c r="R147" s="465">
        <v>1.0857142857142856</v>
      </c>
      <c r="S147" s="444">
        <v>50</v>
      </c>
    </row>
    <row r="148" spans="1:19" ht="14.4" customHeight="1" x14ac:dyDescent="0.3">
      <c r="A148" s="439"/>
      <c r="B148" s="440" t="s">
        <v>1256</v>
      </c>
      <c r="C148" s="440" t="s">
        <v>1249</v>
      </c>
      <c r="D148" s="440" t="s">
        <v>1246</v>
      </c>
      <c r="E148" s="440" t="s">
        <v>1313</v>
      </c>
      <c r="F148" s="440" t="s">
        <v>1345</v>
      </c>
      <c r="G148" s="440" t="s">
        <v>1346</v>
      </c>
      <c r="H148" s="443">
        <v>4</v>
      </c>
      <c r="I148" s="443">
        <v>0</v>
      </c>
      <c r="J148" s="440"/>
      <c r="K148" s="440">
        <v>0</v>
      </c>
      <c r="L148" s="443"/>
      <c r="M148" s="443"/>
      <c r="N148" s="440"/>
      <c r="O148" s="440"/>
      <c r="P148" s="443">
        <v>2</v>
      </c>
      <c r="Q148" s="443">
        <v>0</v>
      </c>
      <c r="R148" s="465"/>
      <c r="S148" s="444">
        <v>0</v>
      </c>
    </row>
    <row r="149" spans="1:19" ht="14.4" customHeight="1" x14ac:dyDescent="0.3">
      <c r="A149" s="439"/>
      <c r="B149" s="440" t="s">
        <v>1256</v>
      </c>
      <c r="C149" s="440" t="s">
        <v>1249</v>
      </c>
      <c r="D149" s="440" t="s">
        <v>1246</v>
      </c>
      <c r="E149" s="440" t="s">
        <v>1313</v>
      </c>
      <c r="F149" s="440" t="s">
        <v>1347</v>
      </c>
      <c r="G149" s="440" t="s">
        <v>1348</v>
      </c>
      <c r="H149" s="443">
        <v>133</v>
      </c>
      <c r="I149" s="443">
        <v>40638.879999999997</v>
      </c>
      <c r="J149" s="440">
        <v>1.0310074392382715</v>
      </c>
      <c r="K149" s="440">
        <v>305.55548872180447</v>
      </c>
      <c r="L149" s="443">
        <v>129</v>
      </c>
      <c r="M149" s="443">
        <v>39416.67</v>
      </c>
      <c r="N149" s="440">
        <v>1</v>
      </c>
      <c r="O149" s="440">
        <v>305.55558139534884</v>
      </c>
      <c r="P149" s="443">
        <v>213</v>
      </c>
      <c r="Q149" s="443">
        <v>65083.32</v>
      </c>
      <c r="R149" s="465">
        <v>1.6511623127981132</v>
      </c>
      <c r="S149" s="444">
        <v>305.55549295774648</v>
      </c>
    </row>
    <row r="150" spans="1:19" ht="14.4" customHeight="1" x14ac:dyDescent="0.3">
      <c r="A150" s="439"/>
      <c r="B150" s="440" t="s">
        <v>1256</v>
      </c>
      <c r="C150" s="440" t="s">
        <v>1249</v>
      </c>
      <c r="D150" s="440" t="s">
        <v>1246</v>
      </c>
      <c r="E150" s="440" t="s">
        <v>1313</v>
      </c>
      <c r="F150" s="440" t="s">
        <v>1349</v>
      </c>
      <c r="G150" s="440" t="s">
        <v>1350</v>
      </c>
      <c r="H150" s="443">
        <v>90</v>
      </c>
      <c r="I150" s="443">
        <v>0</v>
      </c>
      <c r="J150" s="440">
        <v>0</v>
      </c>
      <c r="K150" s="440">
        <v>0</v>
      </c>
      <c r="L150" s="443">
        <v>65</v>
      </c>
      <c r="M150" s="443">
        <v>2166.66</v>
      </c>
      <c r="N150" s="440">
        <v>1</v>
      </c>
      <c r="O150" s="440">
        <v>33.333230769230767</v>
      </c>
      <c r="P150" s="443">
        <v>47</v>
      </c>
      <c r="Q150" s="443">
        <v>1566.67</v>
      </c>
      <c r="R150" s="465">
        <v>0.72308068640211209</v>
      </c>
      <c r="S150" s="444">
        <v>33.333404255319152</v>
      </c>
    </row>
    <row r="151" spans="1:19" ht="14.4" customHeight="1" x14ac:dyDescent="0.3">
      <c r="A151" s="439"/>
      <c r="B151" s="440" t="s">
        <v>1256</v>
      </c>
      <c r="C151" s="440" t="s">
        <v>1249</v>
      </c>
      <c r="D151" s="440" t="s">
        <v>1246</v>
      </c>
      <c r="E151" s="440" t="s">
        <v>1313</v>
      </c>
      <c r="F151" s="440" t="s">
        <v>1351</v>
      </c>
      <c r="G151" s="440" t="s">
        <v>1352</v>
      </c>
      <c r="H151" s="443">
        <v>515</v>
      </c>
      <c r="I151" s="443">
        <v>234611.11</v>
      </c>
      <c r="J151" s="440">
        <v>1.0640495763754807</v>
      </c>
      <c r="K151" s="440">
        <v>455.55555339805824</v>
      </c>
      <c r="L151" s="443">
        <v>484</v>
      </c>
      <c r="M151" s="443">
        <v>220488.89</v>
      </c>
      <c r="N151" s="440">
        <v>1</v>
      </c>
      <c r="O151" s="440">
        <v>455.55555785123971</v>
      </c>
      <c r="P151" s="443">
        <v>598</v>
      </c>
      <c r="Q151" s="443">
        <v>272422.20999999996</v>
      </c>
      <c r="R151" s="465">
        <v>1.2355371284240215</v>
      </c>
      <c r="S151" s="444">
        <v>455.55553511705682</v>
      </c>
    </row>
    <row r="152" spans="1:19" ht="14.4" customHeight="1" x14ac:dyDescent="0.3">
      <c r="A152" s="439"/>
      <c r="B152" s="440" t="s">
        <v>1256</v>
      </c>
      <c r="C152" s="440" t="s">
        <v>1249</v>
      </c>
      <c r="D152" s="440" t="s">
        <v>1246</v>
      </c>
      <c r="E152" s="440" t="s">
        <v>1313</v>
      </c>
      <c r="F152" s="440" t="s">
        <v>1353</v>
      </c>
      <c r="G152" s="440" t="s">
        <v>1354</v>
      </c>
      <c r="H152" s="443">
        <v>186</v>
      </c>
      <c r="I152" s="443">
        <v>14466.67</v>
      </c>
      <c r="J152" s="440">
        <v>1.1071419825081812</v>
      </c>
      <c r="K152" s="440">
        <v>77.777795698924734</v>
      </c>
      <c r="L152" s="443">
        <v>168</v>
      </c>
      <c r="M152" s="443">
        <v>13066.68</v>
      </c>
      <c r="N152" s="440">
        <v>1</v>
      </c>
      <c r="O152" s="440">
        <v>77.777857142857144</v>
      </c>
      <c r="P152" s="443">
        <v>274</v>
      </c>
      <c r="Q152" s="443">
        <v>21311.11</v>
      </c>
      <c r="R152" s="465">
        <v>1.6309506316830289</v>
      </c>
      <c r="S152" s="444">
        <v>77.777773722627742</v>
      </c>
    </row>
    <row r="153" spans="1:19" ht="14.4" customHeight="1" x14ac:dyDescent="0.3">
      <c r="A153" s="439"/>
      <c r="B153" s="440" t="s">
        <v>1256</v>
      </c>
      <c r="C153" s="440" t="s">
        <v>1249</v>
      </c>
      <c r="D153" s="440" t="s">
        <v>1246</v>
      </c>
      <c r="E153" s="440" t="s">
        <v>1313</v>
      </c>
      <c r="F153" s="440" t="s">
        <v>1391</v>
      </c>
      <c r="G153" s="440" t="s">
        <v>1392</v>
      </c>
      <c r="H153" s="443">
        <v>8</v>
      </c>
      <c r="I153" s="443">
        <v>5600</v>
      </c>
      <c r="J153" s="440">
        <v>0.36363636363636365</v>
      </c>
      <c r="K153" s="440">
        <v>700</v>
      </c>
      <c r="L153" s="443">
        <v>22</v>
      </c>
      <c r="M153" s="443">
        <v>15400</v>
      </c>
      <c r="N153" s="440">
        <v>1</v>
      </c>
      <c r="O153" s="440">
        <v>700</v>
      </c>
      <c r="P153" s="443">
        <v>25</v>
      </c>
      <c r="Q153" s="443">
        <v>17500</v>
      </c>
      <c r="R153" s="465">
        <v>1.1363636363636365</v>
      </c>
      <c r="S153" s="444">
        <v>700</v>
      </c>
    </row>
    <row r="154" spans="1:19" ht="14.4" customHeight="1" x14ac:dyDescent="0.3">
      <c r="A154" s="439"/>
      <c r="B154" s="440" t="s">
        <v>1256</v>
      </c>
      <c r="C154" s="440" t="s">
        <v>1249</v>
      </c>
      <c r="D154" s="440" t="s">
        <v>1246</v>
      </c>
      <c r="E154" s="440" t="s">
        <v>1313</v>
      </c>
      <c r="F154" s="440" t="s">
        <v>1357</v>
      </c>
      <c r="G154" s="440" t="s">
        <v>1358</v>
      </c>
      <c r="H154" s="443">
        <v>275</v>
      </c>
      <c r="I154" s="443">
        <v>24444.45</v>
      </c>
      <c r="J154" s="440">
        <v>0.90497761846884495</v>
      </c>
      <c r="K154" s="440">
        <v>88.888909090909095</v>
      </c>
      <c r="L154" s="443">
        <v>286</v>
      </c>
      <c r="M154" s="443">
        <v>27011.109999999997</v>
      </c>
      <c r="N154" s="440">
        <v>1</v>
      </c>
      <c r="O154" s="440">
        <v>94.444440559440551</v>
      </c>
      <c r="P154" s="443">
        <v>353</v>
      </c>
      <c r="Q154" s="443">
        <v>33338.890000000007</v>
      </c>
      <c r="R154" s="465">
        <v>1.2342658261730084</v>
      </c>
      <c r="S154" s="444">
        <v>94.444447592068002</v>
      </c>
    </row>
    <row r="155" spans="1:19" ht="14.4" customHeight="1" x14ac:dyDescent="0.3">
      <c r="A155" s="439"/>
      <c r="B155" s="440" t="s">
        <v>1256</v>
      </c>
      <c r="C155" s="440" t="s">
        <v>1249</v>
      </c>
      <c r="D155" s="440" t="s">
        <v>1246</v>
      </c>
      <c r="E155" s="440" t="s">
        <v>1313</v>
      </c>
      <c r="F155" s="440" t="s">
        <v>1359</v>
      </c>
      <c r="G155" s="440" t="s">
        <v>1360</v>
      </c>
      <c r="H155" s="443"/>
      <c r="I155" s="443"/>
      <c r="J155" s="440"/>
      <c r="K155" s="440"/>
      <c r="L155" s="443">
        <v>1</v>
      </c>
      <c r="M155" s="443">
        <v>43.33</v>
      </c>
      <c r="N155" s="440">
        <v>1</v>
      </c>
      <c r="O155" s="440">
        <v>43.33</v>
      </c>
      <c r="P155" s="443"/>
      <c r="Q155" s="443"/>
      <c r="R155" s="465"/>
      <c r="S155" s="444"/>
    </row>
    <row r="156" spans="1:19" ht="14.4" customHeight="1" x14ac:dyDescent="0.3">
      <c r="A156" s="439"/>
      <c r="B156" s="440" t="s">
        <v>1256</v>
      </c>
      <c r="C156" s="440" t="s">
        <v>1249</v>
      </c>
      <c r="D156" s="440" t="s">
        <v>1246</v>
      </c>
      <c r="E156" s="440" t="s">
        <v>1313</v>
      </c>
      <c r="F156" s="440" t="s">
        <v>1361</v>
      </c>
      <c r="G156" s="440" t="s">
        <v>1362</v>
      </c>
      <c r="H156" s="443">
        <v>239</v>
      </c>
      <c r="I156" s="443">
        <v>23103.34</v>
      </c>
      <c r="J156" s="440">
        <v>0.93725479218872521</v>
      </c>
      <c r="K156" s="440">
        <v>96.666694560669455</v>
      </c>
      <c r="L156" s="443">
        <v>255</v>
      </c>
      <c r="M156" s="443">
        <v>24650.010000000002</v>
      </c>
      <c r="N156" s="440">
        <v>1</v>
      </c>
      <c r="O156" s="440">
        <v>96.666705882352943</v>
      </c>
      <c r="P156" s="443">
        <v>314</v>
      </c>
      <c r="Q156" s="443">
        <v>30353.339999999997</v>
      </c>
      <c r="R156" s="465">
        <v>1.231372319930093</v>
      </c>
      <c r="S156" s="444">
        <v>96.666687898089165</v>
      </c>
    </row>
    <row r="157" spans="1:19" ht="14.4" customHeight="1" x14ac:dyDescent="0.3">
      <c r="A157" s="439"/>
      <c r="B157" s="440" t="s">
        <v>1256</v>
      </c>
      <c r="C157" s="440" t="s">
        <v>1249</v>
      </c>
      <c r="D157" s="440" t="s">
        <v>1246</v>
      </c>
      <c r="E157" s="440" t="s">
        <v>1313</v>
      </c>
      <c r="F157" s="440" t="s">
        <v>1363</v>
      </c>
      <c r="G157" s="440" t="s">
        <v>1364</v>
      </c>
      <c r="H157" s="443">
        <v>267</v>
      </c>
      <c r="I157" s="443">
        <v>37380</v>
      </c>
      <c r="J157" s="440">
        <v>0.43942004547727098</v>
      </c>
      <c r="K157" s="440">
        <v>140</v>
      </c>
      <c r="L157" s="443">
        <v>435</v>
      </c>
      <c r="M157" s="443">
        <v>85066.67</v>
      </c>
      <c r="N157" s="440">
        <v>1</v>
      </c>
      <c r="O157" s="440">
        <v>195.5555632183908</v>
      </c>
      <c r="P157" s="443">
        <v>319</v>
      </c>
      <c r="Q157" s="443">
        <v>62382.22</v>
      </c>
      <c r="R157" s="465">
        <v>0.73333327847440133</v>
      </c>
      <c r="S157" s="444">
        <v>195.5555485893417</v>
      </c>
    </row>
    <row r="158" spans="1:19" ht="14.4" customHeight="1" x14ac:dyDescent="0.3">
      <c r="A158" s="439"/>
      <c r="B158" s="440" t="s">
        <v>1256</v>
      </c>
      <c r="C158" s="440" t="s">
        <v>1249</v>
      </c>
      <c r="D158" s="440" t="s">
        <v>1246</v>
      </c>
      <c r="E158" s="440" t="s">
        <v>1313</v>
      </c>
      <c r="F158" s="440" t="s">
        <v>1383</v>
      </c>
      <c r="G158" s="440" t="s">
        <v>1384</v>
      </c>
      <c r="H158" s="443">
        <v>385</v>
      </c>
      <c r="I158" s="443">
        <v>29088.890000000003</v>
      </c>
      <c r="J158" s="440">
        <v>0.91232215076628276</v>
      </c>
      <c r="K158" s="440">
        <v>75.555558441558446</v>
      </c>
      <c r="L158" s="443">
        <v>422</v>
      </c>
      <c r="M158" s="443">
        <v>31884.449999999997</v>
      </c>
      <c r="N158" s="440">
        <v>1</v>
      </c>
      <c r="O158" s="440">
        <v>75.555568720379142</v>
      </c>
      <c r="P158" s="443">
        <v>447</v>
      </c>
      <c r="Q158" s="443">
        <v>33773.340000000004</v>
      </c>
      <c r="R158" s="465">
        <v>1.0592417306869024</v>
      </c>
      <c r="S158" s="444">
        <v>75.555570469798667</v>
      </c>
    </row>
    <row r="159" spans="1:19" ht="14.4" customHeight="1" x14ac:dyDescent="0.3">
      <c r="A159" s="439"/>
      <c r="B159" s="440" t="s">
        <v>1256</v>
      </c>
      <c r="C159" s="440" t="s">
        <v>1249</v>
      </c>
      <c r="D159" s="440" t="s">
        <v>1246</v>
      </c>
      <c r="E159" s="440" t="s">
        <v>1313</v>
      </c>
      <c r="F159" s="440" t="s">
        <v>1393</v>
      </c>
      <c r="G159" s="440" t="s">
        <v>1394</v>
      </c>
      <c r="H159" s="443">
        <v>51</v>
      </c>
      <c r="I159" s="443">
        <v>65449.990000000005</v>
      </c>
      <c r="J159" s="440">
        <v>1.961537378007042</v>
      </c>
      <c r="K159" s="440">
        <v>1283.3331372549021</v>
      </c>
      <c r="L159" s="443">
        <v>26</v>
      </c>
      <c r="M159" s="443">
        <v>33366.68</v>
      </c>
      <c r="N159" s="440">
        <v>1</v>
      </c>
      <c r="O159" s="440">
        <v>1283.3338461538463</v>
      </c>
      <c r="P159" s="443">
        <v>43</v>
      </c>
      <c r="Q159" s="443">
        <v>55183.33</v>
      </c>
      <c r="R159" s="465">
        <v>1.653845393068774</v>
      </c>
      <c r="S159" s="444">
        <v>1283.3332558139534</v>
      </c>
    </row>
    <row r="160" spans="1:19" ht="14.4" customHeight="1" x14ac:dyDescent="0.3">
      <c r="A160" s="439"/>
      <c r="B160" s="440" t="s">
        <v>1256</v>
      </c>
      <c r="C160" s="440" t="s">
        <v>1249</v>
      </c>
      <c r="D160" s="440" t="s">
        <v>1246</v>
      </c>
      <c r="E160" s="440" t="s">
        <v>1313</v>
      </c>
      <c r="F160" s="440" t="s">
        <v>1365</v>
      </c>
      <c r="G160" s="440" t="s">
        <v>1366</v>
      </c>
      <c r="H160" s="443"/>
      <c r="I160" s="443"/>
      <c r="J160" s="440"/>
      <c r="K160" s="440"/>
      <c r="L160" s="443"/>
      <c r="M160" s="443"/>
      <c r="N160" s="440"/>
      <c r="O160" s="440"/>
      <c r="P160" s="443">
        <v>1</v>
      </c>
      <c r="Q160" s="443">
        <v>116.67</v>
      </c>
      <c r="R160" s="465"/>
      <c r="S160" s="444">
        <v>116.67</v>
      </c>
    </row>
    <row r="161" spans="1:19" ht="14.4" customHeight="1" x14ac:dyDescent="0.3">
      <c r="A161" s="439"/>
      <c r="B161" s="440" t="s">
        <v>1256</v>
      </c>
      <c r="C161" s="440" t="s">
        <v>1249</v>
      </c>
      <c r="D161" s="440" t="s">
        <v>1246</v>
      </c>
      <c r="E161" s="440" t="s">
        <v>1313</v>
      </c>
      <c r="F161" s="440" t="s">
        <v>1395</v>
      </c>
      <c r="G161" s="440" t="s">
        <v>1396</v>
      </c>
      <c r="H161" s="443"/>
      <c r="I161" s="443"/>
      <c r="J161" s="440"/>
      <c r="K161" s="440"/>
      <c r="L161" s="443"/>
      <c r="M161" s="443"/>
      <c r="N161" s="440"/>
      <c r="O161" s="440"/>
      <c r="P161" s="443">
        <v>1</v>
      </c>
      <c r="Q161" s="443">
        <v>466.67</v>
      </c>
      <c r="R161" s="465"/>
      <c r="S161" s="444">
        <v>466.67</v>
      </c>
    </row>
    <row r="162" spans="1:19" ht="14.4" customHeight="1" x14ac:dyDescent="0.3">
      <c r="A162" s="439"/>
      <c r="B162" s="440" t="s">
        <v>1256</v>
      </c>
      <c r="C162" s="440" t="s">
        <v>1249</v>
      </c>
      <c r="D162" s="440" t="s">
        <v>1246</v>
      </c>
      <c r="E162" s="440" t="s">
        <v>1313</v>
      </c>
      <c r="F162" s="440" t="s">
        <v>1369</v>
      </c>
      <c r="G162" s="440" t="s">
        <v>1370</v>
      </c>
      <c r="H162" s="443">
        <v>1</v>
      </c>
      <c r="I162" s="443">
        <v>327.78</v>
      </c>
      <c r="J162" s="440">
        <v>0.95163163395656714</v>
      </c>
      <c r="K162" s="440">
        <v>327.78</v>
      </c>
      <c r="L162" s="443">
        <v>1</v>
      </c>
      <c r="M162" s="443">
        <v>344.44</v>
      </c>
      <c r="N162" s="440">
        <v>1</v>
      </c>
      <c r="O162" s="440">
        <v>344.44</v>
      </c>
      <c r="P162" s="443"/>
      <c r="Q162" s="443"/>
      <c r="R162" s="465"/>
      <c r="S162" s="444"/>
    </row>
    <row r="163" spans="1:19" ht="14.4" customHeight="1" x14ac:dyDescent="0.3">
      <c r="A163" s="439"/>
      <c r="B163" s="440" t="s">
        <v>1256</v>
      </c>
      <c r="C163" s="440" t="s">
        <v>1249</v>
      </c>
      <c r="D163" s="440" t="s">
        <v>1246</v>
      </c>
      <c r="E163" s="440" t="s">
        <v>1313</v>
      </c>
      <c r="F163" s="440" t="s">
        <v>1397</v>
      </c>
      <c r="G163" s="440" t="s">
        <v>1398</v>
      </c>
      <c r="H163" s="443"/>
      <c r="I163" s="443"/>
      <c r="J163" s="440"/>
      <c r="K163" s="440"/>
      <c r="L163" s="443">
        <v>1</v>
      </c>
      <c r="M163" s="443">
        <v>466.67</v>
      </c>
      <c r="N163" s="440">
        <v>1</v>
      </c>
      <c r="O163" s="440">
        <v>466.67</v>
      </c>
      <c r="P163" s="443"/>
      <c r="Q163" s="443"/>
      <c r="R163" s="465"/>
      <c r="S163" s="444"/>
    </row>
    <row r="164" spans="1:19" ht="14.4" customHeight="1" x14ac:dyDescent="0.3">
      <c r="A164" s="439"/>
      <c r="B164" s="440" t="s">
        <v>1256</v>
      </c>
      <c r="C164" s="440" t="s">
        <v>1249</v>
      </c>
      <c r="D164" s="440" t="s">
        <v>1246</v>
      </c>
      <c r="E164" s="440" t="s">
        <v>1313</v>
      </c>
      <c r="F164" s="440" t="s">
        <v>1399</v>
      </c>
      <c r="G164" s="440" t="s">
        <v>1400</v>
      </c>
      <c r="H164" s="443"/>
      <c r="I164" s="443"/>
      <c r="J164" s="440"/>
      <c r="K164" s="440"/>
      <c r="L164" s="443">
        <v>11</v>
      </c>
      <c r="M164" s="443">
        <v>1283.3399999999999</v>
      </c>
      <c r="N164" s="440">
        <v>1</v>
      </c>
      <c r="O164" s="440">
        <v>116.66727272727272</v>
      </c>
      <c r="P164" s="443">
        <v>1</v>
      </c>
      <c r="Q164" s="443">
        <v>116.67</v>
      </c>
      <c r="R164" s="465">
        <v>9.0911216045630933E-2</v>
      </c>
      <c r="S164" s="444">
        <v>116.67</v>
      </c>
    </row>
    <row r="165" spans="1:19" ht="14.4" customHeight="1" x14ac:dyDescent="0.3">
      <c r="A165" s="439"/>
      <c r="B165" s="440" t="s">
        <v>1256</v>
      </c>
      <c r="C165" s="440" t="s">
        <v>1250</v>
      </c>
      <c r="D165" s="440" t="s">
        <v>1246</v>
      </c>
      <c r="E165" s="440" t="s">
        <v>1313</v>
      </c>
      <c r="F165" s="440" t="s">
        <v>1314</v>
      </c>
      <c r="G165" s="440" t="s">
        <v>1315</v>
      </c>
      <c r="H165" s="443">
        <v>1</v>
      </c>
      <c r="I165" s="443">
        <v>442.22</v>
      </c>
      <c r="J165" s="440"/>
      <c r="K165" s="440">
        <v>442.22</v>
      </c>
      <c r="L165" s="443"/>
      <c r="M165" s="443"/>
      <c r="N165" s="440"/>
      <c r="O165" s="440"/>
      <c r="P165" s="443"/>
      <c r="Q165" s="443"/>
      <c r="R165" s="465"/>
      <c r="S165" s="444"/>
    </row>
    <row r="166" spans="1:19" ht="14.4" customHeight="1" x14ac:dyDescent="0.3">
      <c r="A166" s="439"/>
      <c r="B166" s="440" t="s">
        <v>1256</v>
      </c>
      <c r="C166" s="440" t="s">
        <v>1250</v>
      </c>
      <c r="D166" s="440" t="s">
        <v>1246</v>
      </c>
      <c r="E166" s="440" t="s">
        <v>1313</v>
      </c>
      <c r="F166" s="440" t="s">
        <v>1318</v>
      </c>
      <c r="G166" s="440" t="s">
        <v>1319</v>
      </c>
      <c r="H166" s="443">
        <v>57</v>
      </c>
      <c r="I166" s="443">
        <v>4433.33</v>
      </c>
      <c r="J166" s="440">
        <v>0.54285584839861489</v>
      </c>
      <c r="K166" s="440">
        <v>77.777719298245614</v>
      </c>
      <c r="L166" s="443">
        <v>105</v>
      </c>
      <c r="M166" s="443">
        <v>8166.6799999999994</v>
      </c>
      <c r="N166" s="440">
        <v>1</v>
      </c>
      <c r="O166" s="440">
        <v>77.77790476190475</v>
      </c>
      <c r="P166" s="443">
        <v>215</v>
      </c>
      <c r="Q166" s="443">
        <v>16722.22</v>
      </c>
      <c r="R166" s="465">
        <v>2.0476154324646005</v>
      </c>
      <c r="S166" s="444">
        <v>77.777767441860476</v>
      </c>
    </row>
    <row r="167" spans="1:19" ht="14.4" customHeight="1" x14ac:dyDescent="0.3">
      <c r="A167" s="439"/>
      <c r="B167" s="440" t="s">
        <v>1256</v>
      </c>
      <c r="C167" s="440" t="s">
        <v>1250</v>
      </c>
      <c r="D167" s="440" t="s">
        <v>1246</v>
      </c>
      <c r="E167" s="440" t="s">
        <v>1313</v>
      </c>
      <c r="F167" s="440" t="s">
        <v>1320</v>
      </c>
      <c r="G167" s="440" t="s">
        <v>1321</v>
      </c>
      <c r="H167" s="443">
        <v>3</v>
      </c>
      <c r="I167" s="443">
        <v>750</v>
      </c>
      <c r="J167" s="440">
        <v>1.5</v>
      </c>
      <c r="K167" s="440">
        <v>250</v>
      </c>
      <c r="L167" s="443">
        <v>2</v>
      </c>
      <c r="M167" s="443">
        <v>500</v>
      </c>
      <c r="N167" s="440">
        <v>1</v>
      </c>
      <c r="O167" s="440">
        <v>250</v>
      </c>
      <c r="P167" s="443">
        <v>7</v>
      </c>
      <c r="Q167" s="443">
        <v>1750</v>
      </c>
      <c r="R167" s="465">
        <v>3.5</v>
      </c>
      <c r="S167" s="444">
        <v>250</v>
      </c>
    </row>
    <row r="168" spans="1:19" ht="14.4" customHeight="1" x14ac:dyDescent="0.3">
      <c r="A168" s="439"/>
      <c r="B168" s="440" t="s">
        <v>1256</v>
      </c>
      <c r="C168" s="440" t="s">
        <v>1250</v>
      </c>
      <c r="D168" s="440" t="s">
        <v>1246</v>
      </c>
      <c r="E168" s="440" t="s">
        <v>1313</v>
      </c>
      <c r="F168" s="440" t="s">
        <v>1322</v>
      </c>
      <c r="G168" s="440" t="s">
        <v>1323</v>
      </c>
      <c r="H168" s="443"/>
      <c r="I168" s="443"/>
      <c r="J168" s="440"/>
      <c r="K168" s="440"/>
      <c r="L168" s="443">
        <v>2</v>
      </c>
      <c r="M168" s="443">
        <v>600</v>
      </c>
      <c r="N168" s="440">
        <v>1</v>
      </c>
      <c r="O168" s="440">
        <v>300</v>
      </c>
      <c r="P168" s="443"/>
      <c r="Q168" s="443"/>
      <c r="R168" s="465"/>
      <c r="S168" s="444"/>
    </row>
    <row r="169" spans="1:19" ht="14.4" customHeight="1" x14ac:dyDescent="0.3">
      <c r="A169" s="439"/>
      <c r="B169" s="440" t="s">
        <v>1256</v>
      </c>
      <c r="C169" s="440" t="s">
        <v>1250</v>
      </c>
      <c r="D169" s="440" t="s">
        <v>1246</v>
      </c>
      <c r="E169" s="440" t="s">
        <v>1313</v>
      </c>
      <c r="F169" s="440" t="s">
        <v>1324</v>
      </c>
      <c r="G169" s="440" t="s">
        <v>1325</v>
      </c>
      <c r="H169" s="443">
        <v>91</v>
      </c>
      <c r="I169" s="443">
        <v>10111.120000000001</v>
      </c>
      <c r="J169" s="440">
        <v>0.84142445452858405</v>
      </c>
      <c r="K169" s="440">
        <v>111.1112087912088</v>
      </c>
      <c r="L169" s="443">
        <v>103</v>
      </c>
      <c r="M169" s="443">
        <v>12016.67</v>
      </c>
      <c r="N169" s="440">
        <v>1</v>
      </c>
      <c r="O169" s="440">
        <v>116.66669902912622</v>
      </c>
      <c r="P169" s="443">
        <v>192</v>
      </c>
      <c r="Q169" s="443">
        <v>22400</v>
      </c>
      <c r="R169" s="465">
        <v>1.8640771528218716</v>
      </c>
      <c r="S169" s="444">
        <v>116.66666666666667</v>
      </c>
    </row>
    <row r="170" spans="1:19" ht="14.4" customHeight="1" x14ac:dyDescent="0.3">
      <c r="A170" s="439"/>
      <c r="B170" s="440" t="s">
        <v>1256</v>
      </c>
      <c r="C170" s="440" t="s">
        <v>1250</v>
      </c>
      <c r="D170" s="440" t="s">
        <v>1246</v>
      </c>
      <c r="E170" s="440" t="s">
        <v>1313</v>
      </c>
      <c r="F170" s="440" t="s">
        <v>1326</v>
      </c>
      <c r="G170" s="440" t="s">
        <v>1327</v>
      </c>
      <c r="H170" s="443">
        <v>3</v>
      </c>
      <c r="I170" s="443">
        <v>806.67</v>
      </c>
      <c r="J170" s="440">
        <v>0.26888999999999996</v>
      </c>
      <c r="K170" s="440">
        <v>268.89</v>
      </c>
      <c r="L170" s="443">
        <v>10</v>
      </c>
      <c r="M170" s="443">
        <v>3000</v>
      </c>
      <c r="N170" s="440">
        <v>1</v>
      </c>
      <c r="O170" s="440">
        <v>300</v>
      </c>
      <c r="P170" s="443">
        <v>23</v>
      </c>
      <c r="Q170" s="443">
        <v>6900</v>
      </c>
      <c r="R170" s="465">
        <v>2.2999999999999998</v>
      </c>
      <c r="S170" s="444">
        <v>300</v>
      </c>
    </row>
    <row r="171" spans="1:19" ht="14.4" customHeight="1" x14ac:dyDescent="0.3">
      <c r="A171" s="439"/>
      <c r="B171" s="440" t="s">
        <v>1256</v>
      </c>
      <c r="C171" s="440" t="s">
        <v>1250</v>
      </c>
      <c r="D171" s="440" t="s">
        <v>1246</v>
      </c>
      <c r="E171" s="440" t="s">
        <v>1313</v>
      </c>
      <c r="F171" s="440" t="s">
        <v>1328</v>
      </c>
      <c r="G171" s="440" t="s">
        <v>1329</v>
      </c>
      <c r="H171" s="443">
        <v>1</v>
      </c>
      <c r="I171" s="443">
        <v>294.44</v>
      </c>
      <c r="J171" s="440">
        <v>0.5</v>
      </c>
      <c r="K171" s="440">
        <v>294.44</v>
      </c>
      <c r="L171" s="443">
        <v>2</v>
      </c>
      <c r="M171" s="443">
        <v>588.88</v>
      </c>
      <c r="N171" s="440">
        <v>1</v>
      </c>
      <c r="O171" s="440">
        <v>294.44</v>
      </c>
      <c r="P171" s="443">
        <v>3</v>
      </c>
      <c r="Q171" s="443">
        <v>883.33</v>
      </c>
      <c r="R171" s="465">
        <v>1.5000169813883983</v>
      </c>
      <c r="S171" s="444">
        <v>294.44333333333333</v>
      </c>
    </row>
    <row r="172" spans="1:19" ht="14.4" customHeight="1" x14ac:dyDescent="0.3">
      <c r="A172" s="439"/>
      <c r="B172" s="440" t="s">
        <v>1256</v>
      </c>
      <c r="C172" s="440" t="s">
        <v>1250</v>
      </c>
      <c r="D172" s="440" t="s">
        <v>1246</v>
      </c>
      <c r="E172" s="440" t="s">
        <v>1313</v>
      </c>
      <c r="F172" s="440" t="s">
        <v>1401</v>
      </c>
      <c r="G172" s="440" t="s">
        <v>1402</v>
      </c>
      <c r="H172" s="443">
        <v>1248</v>
      </c>
      <c r="I172" s="443">
        <v>970666.66</v>
      </c>
      <c r="J172" s="440">
        <v>1.2199413508164338</v>
      </c>
      <c r="K172" s="440">
        <v>777.77777243589742</v>
      </c>
      <c r="L172" s="443">
        <v>1023</v>
      </c>
      <c r="M172" s="443">
        <v>795666.65999999992</v>
      </c>
      <c r="N172" s="440">
        <v>1</v>
      </c>
      <c r="O172" s="440">
        <v>777.77777126099704</v>
      </c>
      <c r="P172" s="443">
        <v>515</v>
      </c>
      <c r="Q172" s="443">
        <v>400555.55999999994</v>
      </c>
      <c r="R172" s="465">
        <v>0.50342131967676007</v>
      </c>
      <c r="S172" s="444">
        <v>777.77778640776683</v>
      </c>
    </row>
    <row r="173" spans="1:19" ht="14.4" customHeight="1" x14ac:dyDescent="0.3">
      <c r="A173" s="439"/>
      <c r="B173" s="440" t="s">
        <v>1256</v>
      </c>
      <c r="C173" s="440" t="s">
        <v>1250</v>
      </c>
      <c r="D173" s="440" t="s">
        <v>1246</v>
      </c>
      <c r="E173" s="440" t="s">
        <v>1313</v>
      </c>
      <c r="F173" s="440" t="s">
        <v>1403</v>
      </c>
      <c r="G173" s="440" t="s">
        <v>1404</v>
      </c>
      <c r="H173" s="443">
        <v>848</v>
      </c>
      <c r="I173" s="443">
        <v>79146.67</v>
      </c>
      <c r="J173" s="440">
        <v>0.71803557160894005</v>
      </c>
      <c r="K173" s="440">
        <v>93.333337264150941</v>
      </c>
      <c r="L173" s="443">
        <v>1181</v>
      </c>
      <c r="M173" s="443">
        <v>110226.67</v>
      </c>
      <c r="N173" s="440">
        <v>1</v>
      </c>
      <c r="O173" s="440">
        <v>93.333336155800168</v>
      </c>
      <c r="P173" s="443">
        <v>2170</v>
      </c>
      <c r="Q173" s="443">
        <v>202533.33000000002</v>
      </c>
      <c r="R173" s="465">
        <v>1.8374258244397659</v>
      </c>
      <c r="S173" s="444">
        <v>93.333331797235033</v>
      </c>
    </row>
    <row r="174" spans="1:19" ht="14.4" customHeight="1" x14ac:dyDescent="0.3">
      <c r="A174" s="439"/>
      <c r="B174" s="440" t="s">
        <v>1256</v>
      </c>
      <c r="C174" s="440" t="s">
        <v>1250</v>
      </c>
      <c r="D174" s="440" t="s">
        <v>1246</v>
      </c>
      <c r="E174" s="440" t="s">
        <v>1313</v>
      </c>
      <c r="F174" s="440" t="s">
        <v>1405</v>
      </c>
      <c r="G174" s="440" t="s">
        <v>1406</v>
      </c>
      <c r="H174" s="443">
        <v>19</v>
      </c>
      <c r="I174" s="443">
        <v>12666.66</v>
      </c>
      <c r="J174" s="440">
        <v>0.9499990250004875</v>
      </c>
      <c r="K174" s="440">
        <v>666.66631578947363</v>
      </c>
      <c r="L174" s="443">
        <v>20</v>
      </c>
      <c r="M174" s="443">
        <v>13333.34</v>
      </c>
      <c r="N174" s="440">
        <v>1</v>
      </c>
      <c r="O174" s="440">
        <v>666.66700000000003</v>
      </c>
      <c r="P174" s="443">
        <v>42</v>
      </c>
      <c r="Q174" s="443">
        <v>28000</v>
      </c>
      <c r="R174" s="465">
        <v>2.0999989500005252</v>
      </c>
      <c r="S174" s="444">
        <v>666.66666666666663</v>
      </c>
    </row>
    <row r="175" spans="1:19" ht="14.4" customHeight="1" x14ac:dyDescent="0.3">
      <c r="A175" s="439"/>
      <c r="B175" s="440" t="s">
        <v>1256</v>
      </c>
      <c r="C175" s="440" t="s">
        <v>1250</v>
      </c>
      <c r="D175" s="440" t="s">
        <v>1246</v>
      </c>
      <c r="E175" s="440" t="s">
        <v>1313</v>
      </c>
      <c r="F175" s="440" t="s">
        <v>1407</v>
      </c>
      <c r="G175" s="440" t="s">
        <v>1408</v>
      </c>
      <c r="H175" s="443">
        <v>103</v>
      </c>
      <c r="I175" s="443">
        <v>80111.12</v>
      </c>
      <c r="J175" s="440">
        <v>1.0300000848571405</v>
      </c>
      <c r="K175" s="440">
        <v>777.77786407766985</v>
      </c>
      <c r="L175" s="443">
        <v>100</v>
      </c>
      <c r="M175" s="443">
        <v>77777.78</v>
      </c>
      <c r="N175" s="440">
        <v>1</v>
      </c>
      <c r="O175" s="440">
        <v>777.77779999999996</v>
      </c>
      <c r="P175" s="443">
        <v>84</v>
      </c>
      <c r="Q175" s="443">
        <v>65333.340000000011</v>
      </c>
      <c r="R175" s="465">
        <v>0.8400000617142841</v>
      </c>
      <c r="S175" s="444">
        <v>777.77785714285733</v>
      </c>
    </row>
    <row r="176" spans="1:19" ht="14.4" customHeight="1" x14ac:dyDescent="0.3">
      <c r="A176" s="439"/>
      <c r="B176" s="440" t="s">
        <v>1256</v>
      </c>
      <c r="C176" s="440" t="s">
        <v>1250</v>
      </c>
      <c r="D176" s="440" t="s">
        <v>1246</v>
      </c>
      <c r="E176" s="440" t="s">
        <v>1313</v>
      </c>
      <c r="F176" s="440" t="s">
        <v>1409</v>
      </c>
      <c r="G176" s="440" t="s">
        <v>1410</v>
      </c>
      <c r="H176" s="443">
        <v>33</v>
      </c>
      <c r="I176" s="443">
        <v>11000</v>
      </c>
      <c r="J176" s="440">
        <v>1.0312496777344757</v>
      </c>
      <c r="K176" s="440">
        <v>333.33333333333331</v>
      </c>
      <c r="L176" s="443">
        <v>32</v>
      </c>
      <c r="M176" s="443">
        <v>10666.67</v>
      </c>
      <c r="N176" s="440">
        <v>1</v>
      </c>
      <c r="O176" s="440">
        <v>333.3334375</v>
      </c>
      <c r="P176" s="443">
        <v>44</v>
      </c>
      <c r="Q176" s="443">
        <v>14666.66</v>
      </c>
      <c r="R176" s="465">
        <v>1.3749989453128295</v>
      </c>
      <c r="S176" s="444">
        <v>333.3331818181818</v>
      </c>
    </row>
    <row r="177" spans="1:19" ht="14.4" customHeight="1" x14ac:dyDescent="0.3">
      <c r="A177" s="439"/>
      <c r="B177" s="440" t="s">
        <v>1256</v>
      </c>
      <c r="C177" s="440" t="s">
        <v>1250</v>
      </c>
      <c r="D177" s="440" t="s">
        <v>1246</v>
      </c>
      <c r="E177" s="440" t="s">
        <v>1313</v>
      </c>
      <c r="F177" s="440" t="s">
        <v>1332</v>
      </c>
      <c r="G177" s="440" t="s">
        <v>1317</v>
      </c>
      <c r="H177" s="443">
        <v>1</v>
      </c>
      <c r="I177" s="443">
        <v>373.33</v>
      </c>
      <c r="J177" s="440">
        <v>1</v>
      </c>
      <c r="K177" s="440">
        <v>373.33</v>
      </c>
      <c r="L177" s="443">
        <v>1</v>
      </c>
      <c r="M177" s="443">
        <v>373.33</v>
      </c>
      <c r="N177" s="440">
        <v>1</v>
      </c>
      <c r="O177" s="440">
        <v>373.33</v>
      </c>
      <c r="P177" s="443">
        <v>7</v>
      </c>
      <c r="Q177" s="443">
        <v>2924.4399999999996</v>
      </c>
      <c r="R177" s="465">
        <v>7.8333913695657991</v>
      </c>
      <c r="S177" s="444">
        <v>417.77714285714279</v>
      </c>
    </row>
    <row r="178" spans="1:19" ht="14.4" customHeight="1" x14ac:dyDescent="0.3">
      <c r="A178" s="439"/>
      <c r="B178" s="440" t="s">
        <v>1256</v>
      </c>
      <c r="C178" s="440" t="s">
        <v>1250</v>
      </c>
      <c r="D178" s="440" t="s">
        <v>1246</v>
      </c>
      <c r="E178" s="440" t="s">
        <v>1313</v>
      </c>
      <c r="F178" s="440" t="s">
        <v>1333</v>
      </c>
      <c r="G178" s="440" t="s">
        <v>1334</v>
      </c>
      <c r="H178" s="443">
        <v>17</v>
      </c>
      <c r="I178" s="443">
        <v>3173.33</v>
      </c>
      <c r="J178" s="440">
        <v>0.28906846375132311</v>
      </c>
      <c r="K178" s="440">
        <v>186.66647058823528</v>
      </c>
      <c r="L178" s="443">
        <v>52</v>
      </c>
      <c r="M178" s="443">
        <v>10977.78</v>
      </c>
      <c r="N178" s="440">
        <v>1</v>
      </c>
      <c r="O178" s="440">
        <v>211.11115384615385</v>
      </c>
      <c r="P178" s="443">
        <v>38</v>
      </c>
      <c r="Q178" s="443">
        <v>8022.2100000000009</v>
      </c>
      <c r="R178" s="465">
        <v>0.7307679694801682</v>
      </c>
      <c r="S178" s="444">
        <v>211.11078947368424</v>
      </c>
    </row>
    <row r="179" spans="1:19" ht="14.4" customHeight="1" x14ac:dyDescent="0.3">
      <c r="A179" s="439"/>
      <c r="B179" s="440" t="s">
        <v>1256</v>
      </c>
      <c r="C179" s="440" t="s">
        <v>1250</v>
      </c>
      <c r="D179" s="440" t="s">
        <v>1246</v>
      </c>
      <c r="E179" s="440" t="s">
        <v>1313</v>
      </c>
      <c r="F179" s="440" t="s">
        <v>1335</v>
      </c>
      <c r="G179" s="440" t="s">
        <v>1336</v>
      </c>
      <c r="H179" s="443">
        <v>16</v>
      </c>
      <c r="I179" s="443">
        <v>9333.32</v>
      </c>
      <c r="J179" s="440">
        <v>0.61538400676220073</v>
      </c>
      <c r="K179" s="440">
        <v>583.33249999999998</v>
      </c>
      <c r="L179" s="443">
        <v>26</v>
      </c>
      <c r="M179" s="443">
        <v>15166.66</v>
      </c>
      <c r="N179" s="440">
        <v>1</v>
      </c>
      <c r="O179" s="440">
        <v>583.33307692307687</v>
      </c>
      <c r="P179" s="443">
        <v>34</v>
      </c>
      <c r="Q179" s="443">
        <v>19833.330000000002</v>
      </c>
      <c r="R179" s="465">
        <v>1.3076926627220498</v>
      </c>
      <c r="S179" s="444">
        <v>583.33323529411769</v>
      </c>
    </row>
    <row r="180" spans="1:19" ht="14.4" customHeight="1" x14ac:dyDescent="0.3">
      <c r="A180" s="439"/>
      <c r="B180" s="440" t="s">
        <v>1256</v>
      </c>
      <c r="C180" s="440" t="s">
        <v>1250</v>
      </c>
      <c r="D180" s="440" t="s">
        <v>1246</v>
      </c>
      <c r="E180" s="440" t="s">
        <v>1313</v>
      </c>
      <c r="F180" s="440" t="s">
        <v>1337</v>
      </c>
      <c r="G180" s="440" t="s">
        <v>1338</v>
      </c>
      <c r="H180" s="443">
        <v>33</v>
      </c>
      <c r="I180" s="443">
        <v>15400.01</v>
      </c>
      <c r="J180" s="440">
        <v>1.2692319420966873</v>
      </c>
      <c r="K180" s="440">
        <v>466.66696969696972</v>
      </c>
      <c r="L180" s="443">
        <v>26</v>
      </c>
      <c r="M180" s="443">
        <v>12133.33</v>
      </c>
      <c r="N180" s="440">
        <v>1</v>
      </c>
      <c r="O180" s="440">
        <v>466.66653846153844</v>
      </c>
      <c r="P180" s="443">
        <v>34</v>
      </c>
      <c r="Q180" s="443">
        <v>15866.67</v>
      </c>
      <c r="R180" s="465">
        <v>1.3076929416738852</v>
      </c>
      <c r="S180" s="444">
        <v>466.66676470588237</v>
      </c>
    </row>
    <row r="181" spans="1:19" ht="14.4" customHeight="1" x14ac:dyDescent="0.3">
      <c r="A181" s="439"/>
      <c r="B181" s="440" t="s">
        <v>1256</v>
      </c>
      <c r="C181" s="440" t="s">
        <v>1250</v>
      </c>
      <c r="D181" s="440" t="s">
        <v>1246</v>
      </c>
      <c r="E181" s="440" t="s">
        <v>1313</v>
      </c>
      <c r="F181" s="440" t="s">
        <v>1390</v>
      </c>
      <c r="G181" s="440" t="s">
        <v>1338</v>
      </c>
      <c r="H181" s="443">
        <v>17</v>
      </c>
      <c r="I181" s="443">
        <v>17000</v>
      </c>
      <c r="J181" s="440">
        <v>0.85</v>
      </c>
      <c r="K181" s="440">
        <v>1000</v>
      </c>
      <c r="L181" s="443">
        <v>20</v>
      </c>
      <c r="M181" s="443">
        <v>20000</v>
      </c>
      <c r="N181" s="440">
        <v>1</v>
      </c>
      <c r="O181" s="440">
        <v>1000</v>
      </c>
      <c r="P181" s="443">
        <v>14</v>
      </c>
      <c r="Q181" s="443">
        <v>14000</v>
      </c>
      <c r="R181" s="465">
        <v>0.7</v>
      </c>
      <c r="S181" s="444">
        <v>1000</v>
      </c>
    </row>
    <row r="182" spans="1:19" ht="14.4" customHeight="1" x14ac:dyDescent="0.3">
      <c r="A182" s="439"/>
      <c r="B182" s="440" t="s">
        <v>1256</v>
      </c>
      <c r="C182" s="440" t="s">
        <v>1250</v>
      </c>
      <c r="D182" s="440" t="s">
        <v>1246</v>
      </c>
      <c r="E182" s="440" t="s">
        <v>1313</v>
      </c>
      <c r="F182" s="440" t="s">
        <v>1339</v>
      </c>
      <c r="G182" s="440" t="s">
        <v>1340</v>
      </c>
      <c r="H182" s="443">
        <v>173</v>
      </c>
      <c r="I182" s="443">
        <v>8650</v>
      </c>
      <c r="J182" s="440">
        <v>0.92021276595744683</v>
      </c>
      <c r="K182" s="440">
        <v>50</v>
      </c>
      <c r="L182" s="443">
        <v>188</v>
      </c>
      <c r="M182" s="443">
        <v>9400</v>
      </c>
      <c r="N182" s="440">
        <v>1</v>
      </c>
      <c r="O182" s="440">
        <v>50</v>
      </c>
      <c r="P182" s="443">
        <v>201</v>
      </c>
      <c r="Q182" s="443">
        <v>10050</v>
      </c>
      <c r="R182" s="465">
        <v>1.0691489361702127</v>
      </c>
      <c r="S182" s="444">
        <v>50</v>
      </c>
    </row>
    <row r="183" spans="1:19" ht="14.4" customHeight="1" x14ac:dyDescent="0.3">
      <c r="A183" s="439"/>
      <c r="B183" s="440" t="s">
        <v>1256</v>
      </c>
      <c r="C183" s="440" t="s">
        <v>1250</v>
      </c>
      <c r="D183" s="440" t="s">
        <v>1246</v>
      </c>
      <c r="E183" s="440" t="s">
        <v>1313</v>
      </c>
      <c r="F183" s="440" t="s">
        <v>1341</v>
      </c>
      <c r="G183" s="440" t="s">
        <v>1342</v>
      </c>
      <c r="H183" s="443"/>
      <c r="I183" s="443"/>
      <c r="J183" s="440"/>
      <c r="K183" s="440"/>
      <c r="L183" s="443"/>
      <c r="M183" s="443"/>
      <c r="N183" s="440"/>
      <c r="O183" s="440"/>
      <c r="P183" s="443">
        <v>1</v>
      </c>
      <c r="Q183" s="443">
        <v>101.11</v>
      </c>
      <c r="R183" s="465"/>
      <c r="S183" s="444">
        <v>101.11</v>
      </c>
    </row>
    <row r="184" spans="1:19" ht="14.4" customHeight="1" x14ac:dyDescent="0.3">
      <c r="A184" s="439"/>
      <c r="B184" s="440" t="s">
        <v>1256</v>
      </c>
      <c r="C184" s="440" t="s">
        <v>1250</v>
      </c>
      <c r="D184" s="440" t="s">
        <v>1246</v>
      </c>
      <c r="E184" s="440" t="s">
        <v>1313</v>
      </c>
      <c r="F184" s="440" t="s">
        <v>1411</v>
      </c>
      <c r="G184" s="440" t="s">
        <v>1412</v>
      </c>
      <c r="H184" s="443"/>
      <c r="I184" s="443"/>
      <c r="J184" s="440"/>
      <c r="K184" s="440"/>
      <c r="L184" s="443">
        <v>1</v>
      </c>
      <c r="M184" s="443">
        <v>0</v>
      </c>
      <c r="N184" s="440"/>
      <c r="O184" s="440">
        <v>0</v>
      </c>
      <c r="P184" s="443"/>
      <c r="Q184" s="443"/>
      <c r="R184" s="465"/>
      <c r="S184" s="444"/>
    </row>
    <row r="185" spans="1:19" ht="14.4" customHeight="1" x14ac:dyDescent="0.3">
      <c r="A185" s="439"/>
      <c r="B185" s="440" t="s">
        <v>1256</v>
      </c>
      <c r="C185" s="440" t="s">
        <v>1250</v>
      </c>
      <c r="D185" s="440" t="s">
        <v>1246</v>
      </c>
      <c r="E185" s="440" t="s">
        <v>1313</v>
      </c>
      <c r="F185" s="440" t="s">
        <v>1347</v>
      </c>
      <c r="G185" s="440" t="s">
        <v>1348</v>
      </c>
      <c r="H185" s="443">
        <v>211</v>
      </c>
      <c r="I185" s="443">
        <v>64472.229999999996</v>
      </c>
      <c r="J185" s="440">
        <v>0.94618830066232362</v>
      </c>
      <c r="K185" s="440">
        <v>305.55559241706158</v>
      </c>
      <c r="L185" s="443">
        <v>223</v>
      </c>
      <c r="M185" s="443">
        <v>68138.899999999994</v>
      </c>
      <c r="N185" s="440">
        <v>1</v>
      </c>
      <c r="O185" s="440">
        <v>305.55560538116589</v>
      </c>
      <c r="P185" s="443">
        <v>287</v>
      </c>
      <c r="Q185" s="443">
        <v>87694.44</v>
      </c>
      <c r="R185" s="465">
        <v>1.2869952406041192</v>
      </c>
      <c r="S185" s="444">
        <v>305.5555400696864</v>
      </c>
    </row>
    <row r="186" spans="1:19" ht="14.4" customHeight="1" x14ac:dyDescent="0.3">
      <c r="A186" s="439"/>
      <c r="B186" s="440" t="s">
        <v>1256</v>
      </c>
      <c r="C186" s="440" t="s">
        <v>1250</v>
      </c>
      <c r="D186" s="440" t="s">
        <v>1246</v>
      </c>
      <c r="E186" s="440" t="s">
        <v>1313</v>
      </c>
      <c r="F186" s="440" t="s">
        <v>1349</v>
      </c>
      <c r="G186" s="440" t="s">
        <v>1350</v>
      </c>
      <c r="H186" s="443">
        <v>1082</v>
      </c>
      <c r="I186" s="443">
        <v>0</v>
      </c>
      <c r="J186" s="440">
        <v>0</v>
      </c>
      <c r="K186" s="440">
        <v>0</v>
      </c>
      <c r="L186" s="443">
        <v>1524</v>
      </c>
      <c r="M186" s="443">
        <v>50800</v>
      </c>
      <c r="N186" s="440">
        <v>1</v>
      </c>
      <c r="O186" s="440">
        <v>33.333333333333336</v>
      </c>
      <c r="P186" s="443">
        <v>1616</v>
      </c>
      <c r="Q186" s="443">
        <v>53866.67</v>
      </c>
      <c r="R186" s="465">
        <v>1.0603675196850393</v>
      </c>
      <c r="S186" s="444">
        <v>33.333335396039601</v>
      </c>
    </row>
    <row r="187" spans="1:19" ht="14.4" customHeight="1" x14ac:dyDescent="0.3">
      <c r="A187" s="439"/>
      <c r="B187" s="440" t="s">
        <v>1256</v>
      </c>
      <c r="C187" s="440" t="s">
        <v>1250</v>
      </c>
      <c r="D187" s="440" t="s">
        <v>1246</v>
      </c>
      <c r="E187" s="440" t="s">
        <v>1313</v>
      </c>
      <c r="F187" s="440" t="s">
        <v>1351</v>
      </c>
      <c r="G187" s="440" t="s">
        <v>1352</v>
      </c>
      <c r="H187" s="443">
        <v>124</v>
      </c>
      <c r="I187" s="443">
        <v>56488.89</v>
      </c>
      <c r="J187" s="440">
        <v>1.1071427101481059</v>
      </c>
      <c r="K187" s="440">
        <v>455.55556451612904</v>
      </c>
      <c r="L187" s="443">
        <v>112</v>
      </c>
      <c r="M187" s="443">
        <v>51022.23</v>
      </c>
      <c r="N187" s="440">
        <v>1</v>
      </c>
      <c r="O187" s="440">
        <v>455.55562500000002</v>
      </c>
      <c r="P187" s="443">
        <v>129</v>
      </c>
      <c r="Q187" s="443">
        <v>58766.67</v>
      </c>
      <c r="R187" s="465">
        <v>1.1517856040396508</v>
      </c>
      <c r="S187" s="444">
        <v>455.55558139534884</v>
      </c>
    </row>
    <row r="188" spans="1:19" ht="14.4" customHeight="1" x14ac:dyDescent="0.3">
      <c r="A188" s="439"/>
      <c r="B188" s="440" t="s">
        <v>1256</v>
      </c>
      <c r="C188" s="440" t="s">
        <v>1250</v>
      </c>
      <c r="D188" s="440" t="s">
        <v>1246</v>
      </c>
      <c r="E188" s="440" t="s">
        <v>1313</v>
      </c>
      <c r="F188" s="440" t="s">
        <v>1379</v>
      </c>
      <c r="G188" s="440" t="s">
        <v>1380</v>
      </c>
      <c r="H188" s="443">
        <v>51</v>
      </c>
      <c r="I188" s="443">
        <v>3003.32</v>
      </c>
      <c r="J188" s="440">
        <v>0.72856681941570467</v>
      </c>
      <c r="K188" s="440">
        <v>58.888627450980394</v>
      </c>
      <c r="L188" s="443">
        <v>70</v>
      </c>
      <c r="M188" s="443">
        <v>4122.2299999999996</v>
      </c>
      <c r="N188" s="440">
        <v>1</v>
      </c>
      <c r="O188" s="440">
        <v>58.888999999999996</v>
      </c>
      <c r="P188" s="443">
        <v>65</v>
      </c>
      <c r="Q188" s="443">
        <v>3827.7799999999997</v>
      </c>
      <c r="R188" s="465">
        <v>0.92857021563571174</v>
      </c>
      <c r="S188" s="444">
        <v>58.888923076923071</v>
      </c>
    </row>
    <row r="189" spans="1:19" ht="14.4" customHeight="1" x14ac:dyDescent="0.3">
      <c r="A189" s="439"/>
      <c r="B189" s="440" t="s">
        <v>1256</v>
      </c>
      <c r="C189" s="440" t="s">
        <v>1250</v>
      </c>
      <c r="D189" s="440" t="s">
        <v>1246</v>
      </c>
      <c r="E189" s="440" t="s">
        <v>1313</v>
      </c>
      <c r="F189" s="440" t="s">
        <v>1353</v>
      </c>
      <c r="G189" s="440" t="s">
        <v>1354</v>
      </c>
      <c r="H189" s="443">
        <v>228</v>
      </c>
      <c r="I189" s="443">
        <v>17733.329999999998</v>
      </c>
      <c r="J189" s="440">
        <v>0.88372105771463705</v>
      </c>
      <c r="K189" s="440">
        <v>77.777763157894725</v>
      </c>
      <c r="L189" s="443">
        <v>258</v>
      </c>
      <c r="M189" s="443">
        <v>20066.66</v>
      </c>
      <c r="N189" s="440">
        <v>1</v>
      </c>
      <c r="O189" s="440">
        <v>77.77775193798449</v>
      </c>
      <c r="P189" s="443">
        <v>274</v>
      </c>
      <c r="Q189" s="443">
        <v>21311.11</v>
      </c>
      <c r="R189" s="465">
        <v>1.0620158013341534</v>
      </c>
      <c r="S189" s="444">
        <v>77.777773722627742</v>
      </c>
    </row>
    <row r="190" spans="1:19" ht="14.4" customHeight="1" x14ac:dyDescent="0.3">
      <c r="A190" s="439"/>
      <c r="B190" s="440" t="s">
        <v>1256</v>
      </c>
      <c r="C190" s="440" t="s">
        <v>1250</v>
      </c>
      <c r="D190" s="440" t="s">
        <v>1246</v>
      </c>
      <c r="E190" s="440" t="s">
        <v>1313</v>
      </c>
      <c r="F190" s="440" t="s">
        <v>1413</v>
      </c>
      <c r="G190" s="440" t="s">
        <v>1414</v>
      </c>
      <c r="H190" s="443">
        <v>87</v>
      </c>
      <c r="I190" s="443">
        <v>96666.66</v>
      </c>
      <c r="J190" s="440">
        <v>0.79816508989142287</v>
      </c>
      <c r="K190" s="440">
        <v>1111.1110344827587</v>
      </c>
      <c r="L190" s="443">
        <v>109</v>
      </c>
      <c r="M190" s="443">
        <v>121111.11</v>
      </c>
      <c r="N190" s="440">
        <v>1</v>
      </c>
      <c r="O190" s="440">
        <v>1111.1111009174313</v>
      </c>
      <c r="P190" s="443">
        <v>95</v>
      </c>
      <c r="Q190" s="443">
        <v>105555.56</v>
      </c>
      <c r="R190" s="465">
        <v>0.87155967772073095</v>
      </c>
      <c r="S190" s="444">
        <v>1111.1111578947368</v>
      </c>
    </row>
    <row r="191" spans="1:19" ht="14.4" customHeight="1" x14ac:dyDescent="0.3">
      <c r="A191" s="439"/>
      <c r="B191" s="440" t="s">
        <v>1256</v>
      </c>
      <c r="C191" s="440" t="s">
        <v>1250</v>
      </c>
      <c r="D191" s="440" t="s">
        <v>1246</v>
      </c>
      <c r="E191" s="440" t="s">
        <v>1313</v>
      </c>
      <c r="F191" s="440" t="s">
        <v>1355</v>
      </c>
      <c r="G191" s="440" t="s">
        <v>1356</v>
      </c>
      <c r="H191" s="443">
        <v>19</v>
      </c>
      <c r="I191" s="443">
        <v>5130</v>
      </c>
      <c r="J191" s="440">
        <v>5.5718475073313782E-2</v>
      </c>
      <c r="K191" s="440">
        <v>270</v>
      </c>
      <c r="L191" s="443">
        <v>341</v>
      </c>
      <c r="M191" s="443">
        <v>92070</v>
      </c>
      <c r="N191" s="440">
        <v>1</v>
      </c>
      <c r="O191" s="440">
        <v>270</v>
      </c>
      <c r="P191" s="443">
        <v>776</v>
      </c>
      <c r="Q191" s="443">
        <v>209520</v>
      </c>
      <c r="R191" s="465">
        <v>2.275659824046921</v>
      </c>
      <c r="S191" s="444">
        <v>270</v>
      </c>
    </row>
    <row r="192" spans="1:19" ht="14.4" customHeight="1" x14ac:dyDescent="0.3">
      <c r="A192" s="439"/>
      <c r="B192" s="440" t="s">
        <v>1256</v>
      </c>
      <c r="C192" s="440" t="s">
        <v>1250</v>
      </c>
      <c r="D192" s="440" t="s">
        <v>1246</v>
      </c>
      <c r="E192" s="440" t="s">
        <v>1313</v>
      </c>
      <c r="F192" s="440" t="s">
        <v>1357</v>
      </c>
      <c r="G192" s="440" t="s">
        <v>1358</v>
      </c>
      <c r="H192" s="443">
        <v>312</v>
      </c>
      <c r="I192" s="443">
        <v>27733.33</v>
      </c>
      <c r="J192" s="440">
        <v>0.6689000050649887</v>
      </c>
      <c r="K192" s="440">
        <v>88.888878205128208</v>
      </c>
      <c r="L192" s="443">
        <v>439</v>
      </c>
      <c r="M192" s="443">
        <v>41461.1</v>
      </c>
      <c r="N192" s="440">
        <v>1</v>
      </c>
      <c r="O192" s="440">
        <v>94.444419134396355</v>
      </c>
      <c r="P192" s="443">
        <v>522</v>
      </c>
      <c r="Q192" s="443">
        <v>49300</v>
      </c>
      <c r="R192" s="465">
        <v>1.1890663778819184</v>
      </c>
      <c r="S192" s="444">
        <v>94.444444444444443</v>
      </c>
    </row>
    <row r="193" spans="1:19" ht="14.4" customHeight="1" x14ac:dyDescent="0.3">
      <c r="A193" s="439"/>
      <c r="B193" s="440" t="s">
        <v>1256</v>
      </c>
      <c r="C193" s="440" t="s">
        <v>1250</v>
      </c>
      <c r="D193" s="440" t="s">
        <v>1246</v>
      </c>
      <c r="E193" s="440" t="s">
        <v>1313</v>
      </c>
      <c r="F193" s="440" t="s">
        <v>1361</v>
      </c>
      <c r="G193" s="440" t="s">
        <v>1362</v>
      </c>
      <c r="H193" s="443">
        <v>1</v>
      </c>
      <c r="I193" s="443">
        <v>96.67</v>
      </c>
      <c r="J193" s="440">
        <v>1</v>
      </c>
      <c r="K193" s="440">
        <v>96.67</v>
      </c>
      <c r="L193" s="443">
        <v>1</v>
      </c>
      <c r="M193" s="443">
        <v>96.67</v>
      </c>
      <c r="N193" s="440">
        <v>1</v>
      </c>
      <c r="O193" s="440">
        <v>96.67</v>
      </c>
      <c r="P193" s="443"/>
      <c r="Q193" s="443"/>
      <c r="R193" s="465"/>
      <c r="S193" s="444"/>
    </row>
    <row r="194" spans="1:19" ht="14.4" customHeight="1" x14ac:dyDescent="0.3">
      <c r="A194" s="439"/>
      <c r="B194" s="440" t="s">
        <v>1256</v>
      </c>
      <c r="C194" s="440" t="s">
        <v>1250</v>
      </c>
      <c r="D194" s="440" t="s">
        <v>1246</v>
      </c>
      <c r="E194" s="440" t="s">
        <v>1313</v>
      </c>
      <c r="F194" s="440" t="s">
        <v>1393</v>
      </c>
      <c r="G194" s="440" t="s">
        <v>1394</v>
      </c>
      <c r="H194" s="443">
        <v>17</v>
      </c>
      <c r="I194" s="443">
        <v>21816.660000000003</v>
      </c>
      <c r="J194" s="440">
        <v>0.89473632406388981</v>
      </c>
      <c r="K194" s="440">
        <v>1283.3329411764707</v>
      </c>
      <c r="L194" s="443">
        <v>19</v>
      </c>
      <c r="M194" s="443">
        <v>24383.339999999997</v>
      </c>
      <c r="N194" s="440">
        <v>1</v>
      </c>
      <c r="O194" s="440">
        <v>1283.3336842105261</v>
      </c>
      <c r="P194" s="443">
        <v>17</v>
      </c>
      <c r="Q194" s="443">
        <v>21816.65</v>
      </c>
      <c r="R194" s="465">
        <v>0.89473591394780227</v>
      </c>
      <c r="S194" s="444">
        <v>1283.3323529411766</v>
      </c>
    </row>
    <row r="195" spans="1:19" ht="14.4" customHeight="1" x14ac:dyDescent="0.3">
      <c r="A195" s="439"/>
      <c r="B195" s="440" t="s">
        <v>1256</v>
      </c>
      <c r="C195" s="440" t="s">
        <v>1250</v>
      </c>
      <c r="D195" s="440" t="s">
        <v>1246</v>
      </c>
      <c r="E195" s="440" t="s">
        <v>1313</v>
      </c>
      <c r="F195" s="440" t="s">
        <v>1365</v>
      </c>
      <c r="G195" s="440" t="s">
        <v>1366</v>
      </c>
      <c r="H195" s="443">
        <v>3</v>
      </c>
      <c r="I195" s="443">
        <v>350</v>
      </c>
      <c r="J195" s="440">
        <v>0.99997142938773176</v>
      </c>
      <c r="K195" s="440">
        <v>116.66666666666667</v>
      </c>
      <c r="L195" s="443">
        <v>3</v>
      </c>
      <c r="M195" s="443">
        <v>350.01</v>
      </c>
      <c r="N195" s="440">
        <v>1</v>
      </c>
      <c r="O195" s="440">
        <v>116.67</v>
      </c>
      <c r="P195" s="443">
        <v>2</v>
      </c>
      <c r="Q195" s="443">
        <v>233.33</v>
      </c>
      <c r="R195" s="465">
        <v>0.6666380960543985</v>
      </c>
      <c r="S195" s="444">
        <v>116.66500000000001</v>
      </c>
    </row>
    <row r="196" spans="1:19" ht="14.4" customHeight="1" x14ac:dyDescent="0.3">
      <c r="A196" s="439"/>
      <c r="B196" s="440" t="s">
        <v>1256</v>
      </c>
      <c r="C196" s="440" t="s">
        <v>1250</v>
      </c>
      <c r="D196" s="440" t="s">
        <v>1246</v>
      </c>
      <c r="E196" s="440" t="s">
        <v>1313</v>
      </c>
      <c r="F196" s="440" t="s">
        <v>1367</v>
      </c>
      <c r="G196" s="440" t="s">
        <v>1368</v>
      </c>
      <c r="H196" s="443">
        <v>32</v>
      </c>
      <c r="I196" s="443">
        <v>1564.4499999999998</v>
      </c>
      <c r="J196" s="440">
        <v>1.4545581330482078</v>
      </c>
      <c r="K196" s="440">
        <v>48.889062499999994</v>
      </c>
      <c r="L196" s="443">
        <v>22</v>
      </c>
      <c r="M196" s="443">
        <v>1075.55</v>
      </c>
      <c r="N196" s="440">
        <v>1</v>
      </c>
      <c r="O196" s="440">
        <v>48.888636363636358</v>
      </c>
      <c r="P196" s="443">
        <v>45</v>
      </c>
      <c r="Q196" s="443">
        <v>2200.0100000000002</v>
      </c>
      <c r="R196" s="465">
        <v>2.0454744084421925</v>
      </c>
      <c r="S196" s="444">
        <v>48.889111111111113</v>
      </c>
    </row>
    <row r="197" spans="1:19" ht="14.4" customHeight="1" x14ac:dyDescent="0.3">
      <c r="A197" s="439"/>
      <c r="B197" s="440" t="s">
        <v>1256</v>
      </c>
      <c r="C197" s="440" t="s">
        <v>1250</v>
      </c>
      <c r="D197" s="440" t="s">
        <v>1246</v>
      </c>
      <c r="E197" s="440" t="s">
        <v>1313</v>
      </c>
      <c r="F197" s="440" t="s">
        <v>1395</v>
      </c>
      <c r="G197" s="440" t="s">
        <v>1396</v>
      </c>
      <c r="H197" s="443">
        <v>5</v>
      </c>
      <c r="I197" s="443">
        <v>2333.33</v>
      </c>
      <c r="J197" s="440">
        <v>1.2499959821500317</v>
      </c>
      <c r="K197" s="440">
        <v>466.666</v>
      </c>
      <c r="L197" s="443">
        <v>4</v>
      </c>
      <c r="M197" s="443">
        <v>1866.67</v>
      </c>
      <c r="N197" s="440">
        <v>1</v>
      </c>
      <c r="O197" s="440">
        <v>466.66750000000002</v>
      </c>
      <c r="P197" s="443">
        <v>5</v>
      </c>
      <c r="Q197" s="443">
        <v>2333.33</v>
      </c>
      <c r="R197" s="465">
        <v>1.2499959821500317</v>
      </c>
      <c r="S197" s="444">
        <v>466.666</v>
      </c>
    </row>
    <row r="198" spans="1:19" ht="14.4" customHeight="1" x14ac:dyDescent="0.3">
      <c r="A198" s="439"/>
      <c r="B198" s="440" t="s">
        <v>1256</v>
      </c>
      <c r="C198" s="440" t="s">
        <v>1250</v>
      </c>
      <c r="D198" s="440" t="s">
        <v>1246</v>
      </c>
      <c r="E198" s="440" t="s">
        <v>1313</v>
      </c>
      <c r="F198" s="440" t="s">
        <v>1397</v>
      </c>
      <c r="G198" s="440" t="s">
        <v>1398</v>
      </c>
      <c r="H198" s="443">
        <v>91</v>
      </c>
      <c r="I198" s="443">
        <v>42466.66</v>
      </c>
      <c r="J198" s="440">
        <v>1.5689656573807038</v>
      </c>
      <c r="K198" s="440">
        <v>466.66659340659345</v>
      </c>
      <c r="L198" s="443">
        <v>58</v>
      </c>
      <c r="M198" s="443">
        <v>27066.66</v>
      </c>
      <c r="N198" s="440">
        <v>1</v>
      </c>
      <c r="O198" s="440">
        <v>466.66655172413795</v>
      </c>
      <c r="P198" s="443">
        <v>24</v>
      </c>
      <c r="Q198" s="443">
        <v>11200</v>
      </c>
      <c r="R198" s="465">
        <v>0.41379320536778458</v>
      </c>
      <c r="S198" s="444">
        <v>466.66666666666669</v>
      </c>
    </row>
    <row r="199" spans="1:19" ht="14.4" customHeight="1" x14ac:dyDescent="0.3">
      <c r="A199" s="439"/>
      <c r="B199" s="440" t="s">
        <v>1256</v>
      </c>
      <c r="C199" s="440" t="s">
        <v>1250</v>
      </c>
      <c r="D199" s="440" t="s">
        <v>1246</v>
      </c>
      <c r="E199" s="440" t="s">
        <v>1313</v>
      </c>
      <c r="F199" s="440" t="s">
        <v>1415</v>
      </c>
      <c r="G199" s="440" t="s">
        <v>1416</v>
      </c>
      <c r="H199" s="443">
        <v>10</v>
      </c>
      <c r="I199" s="443">
        <v>977.78</v>
      </c>
      <c r="J199" s="440">
        <v>1.2500063920636137</v>
      </c>
      <c r="K199" s="440">
        <v>97.777999999999992</v>
      </c>
      <c r="L199" s="443">
        <v>8</v>
      </c>
      <c r="M199" s="443">
        <v>782.22</v>
      </c>
      <c r="N199" s="440">
        <v>1</v>
      </c>
      <c r="O199" s="440">
        <v>97.777500000000003</v>
      </c>
      <c r="P199" s="443">
        <v>10</v>
      </c>
      <c r="Q199" s="443">
        <v>977.78</v>
      </c>
      <c r="R199" s="465">
        <v>1.2500063920636137</v>
      </c>
      <c r="S199" s="444">
        <v>97.777999999999992</v>
      </c>
    </row>
    <row r="200" spans="1:19" ht="14.4" customHeight="1" x14ac:dyDescent="0.3">
      <c r="A200" s="439"/>
      <c r="B200" s="440" t="s">
        <v>1256</v>
      </c>
      <c r="C200" s="440" t="s">
        <v>1250</v>
      </c>
      <c r="D200" s="440" t="s">
        <v>1246</v>
      </c>
      <c r="E200" s="440" t="s">
        <v>1313</v>
      </c>
      <c r="F200" s="440" t="s">
        <v>1417</v>
      </c>
      <c r="G200" s="440" t="s">
        <v>1418</v>
      </c>
      <c r="H200" s="443"/>
      <c r="I200" s="443"/>
      <c r="J200" s="440"/>
      <c r="K200" s="440"/>
      <c r="L200" s="443">
        <v>1</v>
      </c>
      <c r="M200" s="443">
        <v>481.11</v>
      </c>
      <c r="N200" s="440">
        <v>1</v>
      </c>
      <c r="O200" s="440">
        <v>481.11</v>
      </c>
      <c r="P200" s="443"/>
      <c r="Q200" s="443"/>
      <c r="R200" s="465"/>
      <c r="S200" s="444"/>
    </row>
    <row r="201" spans="1:19" ht="14.4" customHeight="1" x14ac:dyDescent="0.3">
      <c r="A201" s="439"/>
      <c r="B201" s="440" t="s">
        <v>1419</v>
      </c>
      <c r="C201" s="440" t="s">
        <v>1247</v>
      </c>
      <c r="D201" s="440" t="s">
        <v>1246</v>
      </c>
      <c r="E201" s="440" t="s">
        <v>1257</v>
      </c>
      <c r="F201" s="440" t="s">
        <v>1420</v>
      </c>
      <c r="G201" s="440"/>
      <c r="H201" s="443">
        <v>2</v>
      </c>
      <c r="I201" s="443">
        <v>226</v>
      </c>
      <c r="J201" s="440">
        <v>1</v>
      </c>
      <c r="K201" s="440">
        <v>113</v>
      </c>
      <c r="L201" s="443">
        <v>2</v>
      </c>
      <c r="M201" s="443">
        <v>226</v>
      </c>
      <c r="N201" s="440">
        <v>1</v>
      </c>
      <c r="O201" s="440">
        <v>113</v>
      </c>
      <c r="P201" s="443">
        <v>2</v>
      </c>
      <c r="Q201" s="443">
        <v>226</v>
      </c>
      <c r="R201" s="465">
        <v>1</v>
      </c>
      <c r="S201" s="444">
        <v>113</v>
      </c>
    </row>
    <row r="202" spans="1:19" ht="14.4" customHeight="1" x14ac:dyDescent="0.3">
      <c r="A202" s="439"/>
      <c r="B202" s="440" t="s">
        <v>1419</v>
      </c>
      <c r="C202" s="440" t="s">
        <v>1247</v>
      </c>
      <c r="D202" s="440" t="s">
        <v>1246</v>
      </c>
      <c r="E202" s="440" t="s">
        <v>1257</v>
      </c>
      <c r="F202" s="440" t="s">
        <v>1421</v>
      </c>
      <c r="G202" s="440"/>
      <c r="H202" s="443">
        <v>5</v>
      </c>
      <c r="I202" s="443">
        <v>5040</v>
      </c>
      <c r="J202" s="440">
        <v>2.5</v>
      </c>
      <c r="K202" s="440">
        <v>1008</v>
      </c>
      <c r="L202" s="443">
        <v>2</v>
      </c>
      <c r="M202" s="443">
        <v>2016</v>
      </c>
      <c r="N202" s="440">
        <v>1</v>
      </c>
      <c r="O202" s="440">
        <v>1008</v>
      </c>
      <c r="P202" s="443">
        <v>4</v>
      </c>
      <c r="Q202" s="443">
        <v>4032</v>
      </c>
      <c r="R202" s="465">
        <v>2</v>
      </c>
      <c r="S202" s="444">
        <v>1008</v>
      </c>
    </row>
    <row r="203" spans="1:19" ht="14.4" customHeight="1" x14ac:dyDescent="0.3">
      <c r="A203" s="439"/>
      <c r="B203" s="440" t="s">
        <v>1419</v>
      </c>
      <c r="C203" s="440" t="s">
        <v>1247</v>
      </c>
      <c r="D203" s="440" t="s">
        <v>1246</v>
      </c>
      <c r="E203" s="440" t="s">
        <v>1257</v>
      </c>
      <c r="F203" s="440" t="s">
        <v>1422</v>
      </c>
      <c r="G203" s="440"/>
      <c r="H203" s="443">
        <v>143</v>
      </c>
      <c r="I203" s="443">
        <v>31031</v>
      </c>
      <c r="J203" s="440">
        <v>0.94078947368421051</v>
      </c>
      <c r="K203" s="440">
        <v>217</v>
      </c>
      <c r="L203" s="443">
        <v>152</v>
      </c>
      <c r="M203" s="443">
        <v>32984</v>
      </c>
      <c r="N203" s="440">
        <v>1</v>
      </c>
      <c r="O203" s="440">
        <v>217</v>
      </c>
      <c r="P203" s="443">
        <v>163</v>
      </c>
      <c r="Q203" s="443">
        <v>35371</v>
      </c>
      <c r="R203" s="465">
        <v>1.0723684210526316</v>
      </c>
      <c r="S203" s="444">
        <v>217</v>
      </c>
    </row>
    <row r="204" spans="1:19" ht="14.4" customHeight="1" x14ac:dyDescent="0.3">
      <c r="A204" s="439"/>
      <c r="B204" s="440" t="s">
        <v>1419</v>
      </c>
      <c r="C204" s="440" t="s">
        <v>1247</v>
      </c>
      <c r="D204" s="440" t="s">
        <v>1246</v>
      </c>
      <c r="E204" s="440" t="s">
        <v>1257</v>
      </c>
      <c r="F204" s="440" t="s">
        <v>1423</v>
      </c>
      <c r="G204" s="440"/>
      <c r="H204" s="443">
        <v>1</v>
      </c>
      <c r="I204" s="443">
        <v>1289</v>
      </c>
      <c r="J204" s="440">
        <v>0.5</v>
      </c>
      <c r="K204" s="440">
        <v>1289</v>
      </c>
      <c r="L204" s="443">
        <v>2</v>
      </c>
      <c r="M204" s="443">
        <v>2578</v>
      </c>
      <c r="N204" s="440">
        <v>1</v>
      </c>
      <c r="O204" s="440">
        <v>1289</v>
      </c>
      <c r="P204" s="443"/>
      <c r="Q204" s="443"/>
      <c r="R204" s="465"/>
      <c r="S204" s="444"/>
    </row>
    <row r="205" spans="1:19" ht="14.4" customHeight="1" x14ac:dyDescent="0.3">
      <c r="A205" s="439"/>
      <c r="B205" s="440" t="s">
        <v>1419</v>
      </c>
      <c r="C205" s="440" t="s">
        <v>1247</v>
      </c>
      <c r="D205" s="440" t="s">
        <v>1246</v>
      </c>
      <c r="E205" s="440" t="s">
        <v>1257</v>
      </c>
      <c r="F205" s="440" t="s">
        <v>1424</v>
      </c>
      <c r="G205" s="440"/>
      <c r="H205" s="443"/>
      <c r="I205" s="443"/>
      <c r="J205" s="440"/>
      <c r="K205" s="440"/>
      <c r="L205" s="443">
        <v>2</v>
      </c>
      <c r="M205" s="443">
        <v>3540</v>
      </c>
      <c r="N205" s="440">
        <v>1</v>
      </c>
      <c r="O205" s="440">
        <v>1770</v>
      </c>
      <c r="P205" s="443">
        <v>1</v>
      </c>
      <c r="Q205" s="443">
        <v>1770</v>
      </c>
      <c r="R205" s="465">
        <v>0.5</v>
      </c>
      <c r="S205" s="444">
        <v>1770</v>
      </c>
    </row>
    <row r="206" spans="1:19" ht="14.4" customHeight="1" x14ac:dyDescent="0.3">
      <c r="A206" s="439"/>
      <c r="B206" s="440" t="s">
        <v>1419</v>
      </c>
      <c r="C206" s="440" t="s">
        <v>1247</v>
      </c>
      <c r="D206" s="440" t="s">
        <v>1246</v>
      </c>
      <c r="E206" s="440" t="s">
        <v>1257</v>
      </c>
      <c r="F206" s="440" t="s">
        <v>1425</v>
      </c>
      <c r="G206" s="440"/>
      <c r="H206" s="443">
        <v>1</v>
      </c>
      <c r="I206" s="443">
        <v>2450</v>
      </c>
      <c r="J206" s="440">
        <v>1</v>
      </c>
      <c r="K206" s="440">
        <v>2450</v>
      </c>
      <c r="L206" s="443">
        <v>1</v>
      </c>
      <c r="M206" s="443">
        <v>2450</v>
      </c>
      <c r="N206" s="440">
        <v>1</v>
      </c>
      <c r="O206" s="440">
        <v>2450</v>
      </c>
      <c r="P206" s="443">
        <v>2</v>
      </c>
      <c r="Q206" s="443">
        <v>4900</v>
      </c>
      <c r="R206" s="465">
        <v>2</v>
      </c>
      <c r="S206" s="444">
        <v>2450</v>
      </c>
    </row>
    <row r="207" spans="1:19" ht="14.4" customHeight="1" x14ac:dyDescent="0.3">
      <c r="A207" s="439"/>
      <c r="B207" s="440" t="s">
        <v>1419</v>
      </c>
      <c r="C207" s="440" t="s">
        <v>1247</v>
      </c>
      <c r="D207" s="440" t="s">
        <v>1246</v>
      </c>
      <c r="E207" s="440" t="s">
        <v>1257</v>
      </c>
      <c r="F207" s="440" t="s">
        <v>1426</v>
      </c>
      <c r="G207" s="440"/>
      <c r="H207" s="443"/>
      <c r="I207" s="443"/>
      <c r="J207" s="440"/>
      <c r="K207" s="440"/>
      <c r="L207" s="443">
        <v>2</v>
      </c>
      <c r="M207" s="443">
        <v>2606</v>
      </c>
      <c r="N207" s="440">
        <v>1</v>
      </c>
      <c r="O207" s="440">
        <v>1303</v>
      </c>
      <c r="P207" s="443"/>
      <c r="Q207" s="443"/>
      <c r="R207" s="465"/>
      <c r="S207" s="444"/>
    </row>
    <row r="208" spans="1:19" ht="14.4" customHeight="1" x14ac:dyDescent="0.3">
      <c r="A208" s="439"/>
      <c r="B208" s="440" t="s">
        <v>1419</v>
      </c>
      <c r="C208" s="440" t="s">
        <v>1247</v>
      </c>
      <c r="D208" s="440" t="s">
        <v>1246</v>
      </c>
      <c r="E208" s="440" t="s">
        <v>1257</v>
      </c>
      <c r="F208" s="440" t="s">
        <v>1427</v>
      </c>
      <c r="G208" s="440"/>
      <c r="H208" s="443">
        <v>67</v>
      </c>
      <c r="I208" s="443">
        <v>69881</v>
      </c>
      <c r="J208" s="440">
        <v>1.0151515151515151</v>
      </c>
      <c r="K208" s="440">
        <v>1043</v>
      </c>
      <c r="L208" s="443">
        <v>66</v>
      </c>
      <c r="M208" s="443">
        <v>68838</v>
      </c>
      <c r="N208" s="440">
        <v>1</v>
      </c>
      <c r="O208" s="440">
        <v>1043</v>
      </c>
      <c r="P208" s="443">
        <v>90</v>
      </c>
      <c r="Q208" s="443">
        <v>93870</v>
      </c>
      <c r="R208" s="465">
        <v>1.3636363636363635</v>
      </c>
      <c r="S208" s="444">
        <v>1043</v>
      </c>
    </row>
    <row r="209" spans="1:19" ht="14.4" customHeight="1" x14ac:dyDescent="0.3">
      <c r="A209" s="439"/>
      <c r="B209" s="440" t="s">
        <v>1419</v>
      </c>
      <c r="C209" s="440" t="s">
        <v>1247</v>
      </c>
      <c r="D209" s="440" t="s">
        <v>1246</v>
      </c>
      <c r="E209" s="440" t="s">
        <v>1257</v>
      </c>
      <c r="F209" s="440" t="s">
        <v>1428</v>
      </c>
      <c r="G209" s="440"/>
      <c r="H209" s="443"/>
      <c r="I209" s="443"/>
      <c r="J209" s="440"/>
      <c r="K209" s="440"/>
      <c r="L209" s="443">
        <v>1</v>
      </c>
      <c r="M209" s="443">
        <v>1654</v>
      </c>
      <c r="N209" s="440">
        <v>1</v>
      </c>
      <c r="O209" s="440">
        <v>1654</v>
      </c>
      <c r="P209" s="443">
        <v>2</v>
      </c>
      <c r="Q209" s="443">
        <v>3308</v>
      </c>
      <c r="R209" s="465">
        <v>2</v>
      </c>
      <c r="S209" s="444">
        <v>1654</v>
      </c>
    </row>
    <row r="210" spans="1:19" ht="14.4" customHeight="1" x14ac:dyDescent="0.3">
      <c r="A210" s="439"/>
      <c r="B210" s="440" t="s">
        <v>1419</v>
      </c>
      <c r="C210" s="440" t="s">
        <v>1247</v>
      </c>
      <c r="D210" s="440" t="s">
        <v>1246</v>
      </c>
      <c r="E210" s="440" t="s">
        <v>1257</v>
      </c>
      <c r="F210" s="440" t="s">
        <v>1429</v>
      </c>
      <c r="G210" s="440"/>
      <c r="H210" s="443">
        <v>7</v>
      </c>
      <c r="I210" s="443">
        <v>9261</v>
      </c>
      <c r="J210" s="440">
        <v>0.7</v>
      </c>
      <c r="K210" s="440">
        <v>1323</v>
      </c>
      <c r="L210" s="443">
        <v>10</v>
      </c>
      <c r="M210" s="443">
        <v>13230</v>
      </c>
      <c r="N210" s="440">
        <v>1</v>
      </c>
      <c r="O210" s="440">
        <v>1323</v>
      </c>
      <c r="P210" s="443">
        <v>8</v>
      </c>
      <c r="Q210" s="443">
        <v>10584</v>
      </c>
      <c r="R210" s="465">
        <v>0.8</v>
      </c>
      <c r="S210" s="444">
        <v>1323</v>
      </c>
    </row>
    <row r="211" spans="1:19" ht="14.4" customHeight="1" x14ac:dyDescent="0.3">
      <c r="A211" s="439"/>
      <c r="B211" s="440" t="s">
        <v>1419</v>
      </c>
      <c r="C211" s="440" t="s">
        <v>1247</v>
      </c>
      <c r="D211" s="440" t="s">
        <v>1246</v>
      </c>
      <c r="E211" s="440" t="s">
        <v>1257</v>
      </c>
      <c r="F211" s="440" t="s">
        <v>1430</v>
      </c>
      <c r="G211" s="440"/>
      <c r="H211" s="443"/>
      <c r="I211" s="443"/>
      <c r="J211" s="440"/>
      <c r="K211" s="440"/>
      <c r="L211" s="443">
        <v>1</v>
      </c>
      <c r="M211" s="443">
        <v>2416</v>
      </c>
      <c r="N211" s="440">
        <v>1</v>
      </c>
      <c r="O211" s="440">
        <v>2416</v>
      </c>
      <c r="P211" s="443"/>
      <c r="Q211" s="443"/>
      <c r="R211" s="465"/>
      <c r="S211" s="444"/>
    </row>
    <row r="212" spans="1:19" ht="14.4" customHeight="1" x14ac:dyDescent="0.3">
      <c r="A212" s="439"/>
      <c r="B212" s="440" t="s">
        <v>1419</v>
      </c>
      <c r="C212" s="440" t="s">
        <v>1247</v>
      </c>
      <c r="D212" s="440" t="s">
        <v>1246</v>
      </c>
      <c r="E212" s="440" t="s">
        <v>1257</v>
      </c>
      <c r="F212" s="440" t="s">
        <v>1431</v>
      </c>
      <c r="G212" s="440"/>
      <c r="H212" s="443">
        <v>2</v>
      </c>
      <c r="I212" s="443">
        <v>3866</v>
      </c>
      <c r="J212" s="440"/>
      <c r="K212" s="440">
        <v>1933</v>
      </c>
      <c r="L212" s="443"/>
      <c r="M212" s="443"/>
      <c r="N212" s="440"/>
      <c r="O212" s="440"/>
      <c r="P212" s="443"/>
      <c r="Q212" s="443"/>
      <c r="R212" s="465"/>
      <c r="S212" s="444"/>
    </row>
    <row r="213" spans="1:19" ht="14.4" customHeight="1" x14ac:dyDescent="0.3">
      <c r="A213" s="439"/>
      <c r="B213" s="440" t="s">
        <v>1419</v>
      </c>
      <c r="C213" s="440" t="s">
        <v>1247</v>
      </c>
      <c r="D213" s="440" t="s">
        <v>1246</v>
      </c>
      <c r="E213" s="440" t="s">
        <v>1257</v>
      </c>
      <c r="F213" s="440" t="s">
        <v>1432</v>
      </c>
      <c r="G213" s="440"/>
      <c r="H213" s="443">
        <v>34</v>
      </c>
      <c r="I213" s="443">
        <v>18428</v>
      </c>
      <c r="J213" s="440">
        <v>1.6190476190476191</v>
      </c>
      <c r="K213" s="440">
        <v>542</v>
      </c>
      <c r="L213" s="443">
        <v>21</v>
      </c>
      <c r="M213" s="443">
        <v>11382</v>
      </c>
      <c r="N213" s="440">
        <v>1</v>
      </c>
      <c r="O213" s="440">
        <v>542</v>
      </c>
      <c r="P213" s="443">
        <v>31</v>
      </c>
      <c r="Q213" s="443">
        <v>16802</v>
      </c>
      <c r="R213" s="465">
        <v>1.4761904761904763</v>
      </c>
      <c r="S213" s="444">
        <v>542</v>
      </c>
    </row>
    <row r="214" spans="1:19" ht="14.4" customHeight="1" x14ac:dyDescent="0.3">
      <c r="A214" s="439"/>
      <c r="B214" s="440" t="s">
        <v>1419</v>
      </c>
      <c r="C214" s="440" t="s">
        <v>1247</v>
      </c>
      <c r="D214" s="440" t="s">
        <v>1246</v>
      </c>
      <c r="E214" s="440" t="s">
        <v>1257</v>
      </c>
      <c r="F214" s="440" t="s">
        <v>1433</v>
      </c>
      <c r="G214" s="440"/>
      <c r="H214" s="443"/>
      <c r="I214" s="443"/>
      <c r="J214" s="440"/>
      <c r="K214" s="440"/>
      <c r="L214" s="443">
        <v>2</v>
      </c>
      <c r="M214" s="443">
        <v>596</v>
      </c>
      <c r="N214" s="440">
        <v>1</v>
      </c>
      <c r="O214" s="440">
        <v>298</v>
      </c>
      <c r="P214" s="443"/>
      <c r="Q214" s="443"/>
      <c r="R214" s="465"/>
      <c r="S214" s="444"/>
    </row>
    <row r="215" spans="1:19" ht="14.4" customHeight="1" x14ac:dyDescent="0.3">
      <c r="A215" s="439"/>
      <c r="B215" s="440" t="s">
        <v>1419</v>
      </c>
      <c r="C215" s="440" t="s">
        <v>1247</v>
      </c>
      <c r="D215" s="440" t="s">
        <v>1246</v>
      </c>
      <c r="E215" s="440" t="s">
        <v>1257</v>
      </c>
      <c r="F215" s="440" t="s">
        <v>1434</v>
      </c>
      <c r="G215" s="440"/>
      <c r="H215" s="443">
        <v>12</v>
      </c>
      <c r="I215" s="443">
        <v>6948</v>
      </c>
      <c r="J215" s="440">
        <v>0.5714285714285714</v>
      </c>
      <c r="K215" s="440">
        <v>579</v>
      </c>
      <c r="L215" s="443">
        <v>21</v>
      </c>
      <c r="M215" s="443">
        <v>12159</v>
      </c>
      <c r="N215" s="440">
        <v>1</v>
      </c>
      <c r="O215" s="440">
        <v>579</v>
      </c>
      <c r="P215" s="443">
        <v>18</v>
      </c>
      <c r="Q215" s="443">
        <v>10422</v>
      </c>
      <c r="R215" s="465">
        <v>0.8571428571428571</v>
      </c>
      <c r="S215" s="444">
        <v>579</v>
      </c>
    </row>
    <row r="216" spans="1:19" ht="14.4" customHeight="1" x14ac:dyDescent="0.3">
      <c r="A216" s="439"/>
      <c r="B216" s="440" t="s">
        <v>1419</v>
      </c>
      <c r="C216" s="440" t="s">
        <v>1247</v>
      </c>
      <c r="D216" s="440" t="s">
        <v>1246</v>
      </c>
      <c r="E216" s="440" t="s">
        <v>1257</v>
      </c>
      <c r="F216" s="440" t="s">
        <v>1259</v>
      </c>
      <c r="G216" s="440"/>
      <c r="H216" s="443">
        <v>9</v>
      </c>
      <c r="I216" s="443">
        <v>1017</v>
      </c>
      <c r="J216" s="440">
        <v>1.2857142857142858</v>
      </c>
      <c r="K216" s="440">
        <v>113</v>
      </c>
      <c r="L216" s="443">
        <v>7</v>
      </c>
      <c r="M216" s="443">
        <v>791</v>
      </c>
      <c r="N216" s="440">
        <v>1</v>
      </c>
      <c r="O216" s="440">
        <v>113</v>
      </c>
      <c r="P216" s="443">
        <v>6</v>
      </c>
      <c r="Q216" s="443">
        <v>678</v>
      </c>
      <c r="R216" s="465">
        <v>0.8571428571428571</v>
      </c>
      <c r="S216" s="444">
        <v>113</v>
      </c>
    </row>
    <row r="217" spans="1:19" ht="14.4" customHeight="1" x14ac:dyDescent="0.3">
      <c r="A217" s="439"/>
      <c r="B217" s="440" t="s">
        <v>1419</v>
      </c>
      <c r="C217" s="440" t="s">
        <v>1247</v>
      </c>
      <c r="D217" s="440" t="s">
        <v>1246</v>
      </c>
      <c r="E217" s="440" t="s">
        <v>1257</v>
      </c>
      <c r="F217" s="440" t="s">
        <v>1260</v>
      </c>
      <c r="G217" s="440"/>
      <c r="H217" s="443">
        <v>2</v>
      </c>
      <c r="I217" s="443">
        <v>264</v>
      </c>
      <c r="J217" s="440">
        <v>0.66666666666666663</v>
      </c>
      <c r="K217" s="440">
        <v>132</v>
      </c>
      <c r="L217" s="443">
        <v>3</v>
      </c>
      <c r="M217" s="443">
        <v>396</v>
      </c>
      <c r="N217" s="440">
        <v>1</v>
      </c>
      <c r="O217" s="440">
        <v>132</v>
      </c>
      <c r="P217" s="443"/>
      <c r="Q217" s="443"/>
      <c r="R217" s="465"/>
      <c r="S217" s="444"/>
    </row>
    <row r="218" spans="1:19" ht="14.4" customHeight="1" x14ac:dyDescent="0.3">
      <c r="A218" s="439"/>
      <c r="B218" s="440" t="s">
        <v>1419</v>
      </c>
      <c r="C218" s="440" t="s">
        <v>1247</v>
      </c>
      <c r="D218" s="440" t="s">
        <v>1246</v>
      </c>
      <c r="E218" s="440" t="s">
        <v>1257</v>
      </c>
      <c r="F218" s="440" t="s">
        <v>1435</v>
      </c>
      <c r="G218" s="440"/>
      <c r="H218" s="443">
        <v>1</v>
      </c>
      <c r="I218" s="443">
        <v>156</v>
      </c>
      <c r="J218" s="440">
        <v>0.33333333333333331</v>
      </c>
      <c r="K218" s="440">
        <v>156</v>
      </c>
      <c r="L218" s="443">
        <v>3</v>
      </c>
      <c r="M218" s="443">
        <v>468</v>
      </c>
      <c r="N218" s="440">
        <v>1</v>
      </c>
      <c r="O218" s="440">
        <v>156</v>
      </c>
      <c r="P218" s="443"/>
      <c r="Q218" s="443"/>
      <c r="R218" s="465"/>
      <c r="S218" s="444"/>
    </row>
    <row r="219" spans="1:19" ht="14.4" customHeight="1" x14ac:dyDescent="0.3">
      <c r="A219" s="439"/>
      <c r="B219" s="440" t="s">
        <v>1419</v>
      </c>
      <c r="C219" s="440" t="s">
        <v>1247</v>
      </c>
      <c r="D219" s="440" t="s">
        <v>1246</v>
      </c>
      <c r="E219" s="440" t="s">
        <v>1257</v>
      </c>
      <c r="F219" s="440" t="s">
        <v>1285</v>
      </c>
      <c r="G219" s="440"/>
      <c r="H219" s="443">
        <v>4</v>
      </c>
      <c r="I219" s="443">
        <v>6960</v>
      </c>
      <c r="J219" s="440"/>
      <c r="K219" s="440">
        <v>1740</v>
      </c>
      <c r="L219" s="443"/>
      <c r="M219" s="443"/>
      <c r="N219" s="440"/>
      <c r="O219" s="440"/>
      <c r="P219" s="443">
        <v>1</v>
      </c>
      <c r="Q219" s="443">
        <v>2000</v>
      </c>
      <c r="R219" s="465"/>
      <c r="S219" s="444">
        <v>2000</v>
      </c>
    </row>
    <row r="220" spans="1:19" ht="14.4" customHeight="1" x14ac:dyDescent="0.3">
      <c r="A220" s="439"/>
      <c r="B220" s="440" t="s">
        <v>1419</v>
      </c>
      <c r="C220" s="440" t="s">
        <v>1247</v>
      </c>
      <c r="D220" s="440" t="s">
        <v>1246</v>
      </c>
      <c r="E220" s="440" t="s">
        <v>1257</v>
      </c>
      <c r="F220" s="440" t="s">
        <v>1300</v>
      </c>
      <c r="G220" s="440"/>
      <c r="H220" s="443"/>
      <c r="I220" s="443"/>
      <c r="J220" s="440"/>
      <c r="K220" s="440"/>
      <c r="L220" s="443">
        <v>3</v>
      </c>
      <c r="M220" s="443">
        <v>3024</v>
      </c>
      <c r="N220" s="440">
        <v>1</v>
      </c>
      <c r="O220" s="440">
        <v>1008</v>
      </c>
      <c r="P220" s="443">
        <v>3</v>
      </c>
      <c r="Q220" s="443">
        <v>3024</v>
      </c>
      <c r="R220" s="465">
        <v>1</v>
      </c>
      <c r="S220" s="444">
        <v>1008</v>
      </c>
    </row>
    <row r="221" spans="1:19" ht="14.4" customHeight="1" x14ac:dyDescent="0.3">
      <c r="A221" s="439"/>
      <c r="B221" s="440" t="s">
        <v>1419</v>
      </c>
      <c r="C221" s="440" t="s">
        <v>1247</v>
      </c>
      <c r="D221" s="440" t="s">
        <v>1246</v>
      </c>
      <c r="E221" s="440" t="s">
        <v>1257</v>
      </c>
      <c r="F221" s="440" t="s">
        <v>1436</v>
      </c>
      <c r="G221" s="440"/>
      <c r="H221" s="443">
        <v>74</v>
      </c>
      <c r="I221" s="443">
        <v>16058</v>
      </c>
      <c r="J221" s="440">
        <v>0.97368421052631582</v>
      </c>
      <c r="K221" s="440">
        <v>217</v>
      </c>
      <c r="L221" s="443">
        <v>76</v>
      </c>
      <c r="M221" s="443">
        <v>16492</v>
      </c>
      <c r="N221" s="440">
        <v>1</v>
      </c>
      <c r="O221" s="440">
        <v>217</v>
      </c>
      <c r="P221" s="443">
        <v>76</v>
      </c>
      <c r="Q221" s="443">
        <v>16492</v>
      </c>
      <c r="R221" s="465">
        <v>1</v>
      </c>
      <c r="S221" s="444">
        <v>217</v>
      </c>
    </row>
    <row r="222" spans="1:19" ht="14.4" customHeight="1" x14ac:dyDescent="0.3">
      <c r="A222" s="439"/>
      <c r="B222" s="440" t="s">
        <v>1419</v>
      </c>
      <c r="C222" s="440" t="s">
        <v>1247</v>
      </c>
      <c r="D222" s="440" t="s">
        <v>1246</v>
      </c>
      <c r="E222" s="440" t="s">
        <v>1257</v>
      </c>
      <c r="F222" s="440" t="s">
        <v>1437</v>
      </c>
      <c r="G222" s="440"/>
      <c r="H222" s="443">
        <v>44</v>
      </c>
      <c r="I222" s="443">
        <v>45892</v>
      </c>
      <c r="J222" s="440">
        <v>1.0232558139534884</v>
      </c>
      <c r="K222" s="440">
        <v>1043</v>
      </c>
      <c r="L222" s="443">
        <v>43</v>
      </c>
      <c r="M222" s="443">
        <v>44849</v>
      </c>
      <c r="N222" s="440">
        <v>1</v>
      </c>
      <c r="O222" s="440">
        <v>1043</v>
      </c>
      <c r="P222" s="443">
        <v>51</v>
      </c>
      <c r="Q222" s="443">
        <v>53193</v>
      </c>
      <c r="R222" s="465">
        <v>1.1860465116279071</v>
      </c>
      <c r="S222" s="444">
        <v>1043</v>
      </c>
    </row>
    <row r="223" spans="1:19" ht="14.4" customHeight="1" x14ac:dyDescent="0.3">
      <c r="A223" s="439"/>
      <c r="B223" s="440" t="s">
        <v>1419</v>
      </c>
      <c r="C223" s="440" t="s">
        <v>1247</v>
      </c>
      <c r="D223" s="440" t="s">
        <v>1246</v>
      </c>
      <c r="E223" s="440" t="s">
        <v>1257</v>
      </c>
      <c r="F223" s="440" t="s">
        <v>1438</v>
      </c>
      <c r="G223" s="440"/>
      <c r="H223" s="443"/>
      <c r="I223" s="443"/>
      <c r="J223" s="440"/>
      <c r="K223" s="440"/>
      <c r="L223" s="443">
        <v>3</v>
      </c>
      <c r="M223" s="443">
        <v>3969</v>
      </c>
      <c r="N223" s="440">
        <v>1</v>
      </c>
      <c r="O223" s="440">
        <v>1323</v>
      </c>
      <c r="P223" s="443">
        <v>2</v>
      </c>
      <c r="Q223" s="443">
        <v>2646</v>
      </c>
      <c r="R223" s="465">
        <v>0.66666666666666663</v>
      </c>
      <c r="S223" s="444">
        <v>1323</v>
      </c>
    </row>
    <row r="224" spans="1:19" ht="14.4" customHeight="1" x14ac:dyDescent="0.3">
      <c r="A224" s="439"/>
      <c r="B224" s="440" t="s">
        <v>1419</v>
      </c>
      <c r="C224" s="440" t="s">
        <v>1247</v>
      </c>
      <c r="D224" s="440" t="s">
        <v>1246</v>
      </c>
      <c r="E224" s="440" t="s">
        <v>1257</v>
      </c>
      <c r="F224" s="440" t="s">
        <v>1439</v>
      </c>
      <c r="G224" s="440"/>
      <c r="H224" s="443">
        <v>6</v>
      </c>
      <c r="I224" s="443">
        <v>3252</v>
      </c>
      <c r="J224" s="440">
        <v>1.5</v>
      </c>
      <c r="K224" s="440">
        <v>542</v>
      </c>
      <c r="L224" s="443">
        <v>4</v>
      </c>
      <c r="M224" s="443">
        <v>2168</v>
      </c>
      <c r="N224" s="440">
        <v>1</v>
      </c>
      <c r="O224" s="440">
        <v>542</v>
      </c>
      <c r="P224" s="443">
        <v>8</v>
      </c>
      <c r="Q224" s="443">
        <v>4336</v>
      </c>
      <c r="R224" s="465">
        <v>2</v>
      </c>
      <c r="S224" s="444">
        <v>542</v>
      </c>
    </row>
    <row r="225" spans="1:19" ht="14.4" customHeight="1" x14ac:dyDescent="0.3">
      <c r="A225" s="439"/>
      <c r="B225" s="440" t="s">
        <v>1419</v>
      </c>
      <c r="C225" s="440" t="s">
        <v>1247</v>
      </c>
      <c r="D225" s="440" t="s">
        <v>1246</v>
      </c>
      <c r="E225" s="440" t="s">
        <v>1257</v>
      </c>
      <c r="F225" s="440" t="s">
        <v>1440</v>
      </c>
      <c r="G225" s="440"/>
      <c r="H225" s="443"/>
      <c r="I225" s="443"/>
      <c r="J225" s="440"/>
      <c r="K225" s="440"/>
      <c r="L225" s="443">
        <v>5</v>
      </c>
      <c r="M225" s="443">
        <v>1490</v>
      </c>
      <c r="N225" s="440">
        <v>1</v>
      </c>
      <c r="O225" s="440">
        <v>298</v>
      </c>
      <c r="P225" s="443"/>
      <c r="Q225" s="443"/>
      <c r="R225" s="465"/>
      <c r="S225" s="444"/>
    </row>
    <row r="226" spans="1:19" ht="14.4" customHeight="1" x14ac:dyDescent="0.3">
      <c r="A226" s="439"/>
      <c r="B226" s="440" t="s">
        <v>1419</v>
      </c>
      <c r="C226" s="440" t="s">
        <v>1247</v>
      </c>
      <c r="D226" s="440" t="s">
        <v>1246</v>
      </c>
      <c r="E226" s="440" t="s">
        <v>1257</v>
      </c>
      <c r="F226" s="440" t="s">
        <v>1441</v>
      </c>
      <c r="G226" s="440"/>
      <c r="H226" s="443">
        <v>25</v>
      </c>
      <c r="I226" s="443">
        <v>14475</v>
      </c>
      <c r="J226" s="440">
        <v>0.92592592592592593</v>
      </c>
      <c r="K226" s="440">
        <v>579</v>
      </c>
      <c r="L226" s="443">
        <v>27</v>
      </c>
      <c r="M226" s="443">
        <v>15633</v>
      </c>
      <c r="N226" s="440">
        <v>1</v>
      </c>
      <c r="O226" s="440">
        <v>579</v>
      </c>
      <c r="P226" s="443">
        <v>35</v>
      </c>
      <c r="Q226" s="443">
        <v>20265</v>
      </c>
      <c r="R226" s="465">
        <v>1.2962962962962963</v>
      </c>
      <c r="S226" s="444">
        <v>579</v>
      </c>
    </row>
    <row r="227" spans="1:19" ht="14.4" customHeight="1" x14ac:dyDescent="0.3">
      <c r="A227" s="439"/>
      <c r="B227" s="440" t="s">
        <v>1419</v>
      </c>
      <c r="C227" s="440" t="s">
        <v>1247</v>
      </c>
      <c r="D227" s="440" t="s">
        <v>1246</v>
      </c>
      <c r="E227" s="440" t="s">
        <v>1257</v>
      </c>
      <c r="F227" s="440" t="s">
        <v>1442</v>
      </c>
      <c r="G227" s="440"/>
      <c r="H227" s="443">
        <v>1</v>
      </c>
      <c r="I227" s="443">
        <v>678</v>
      </c>
      <c r="J227" s="440"/>
      <c r="K227" s="440">
        <v>678</v>
      </c>
      <c r="L227" s="443"/>
      <c r="M227" s="443"/>
      <c r="N227" s="440"/>
      <c r="O227" s="440"/>
      <c r="P227" s="443"/>
      <c r="Q227" s="443"/>
      <c r="R227" s="465"/>
      <c r="S227" s="444"/>
    </row>
    <row r="228" spans="1:19" ht="14.4" customHeight="1" x14ac:dyDescent="0.3">
      <c r="A228" s="439"/>
      <c r="B228" s="440" t="s">
        <v>1419</v>
      </c>
      <c r="C228" s="440" t="s">
        <v>1247</v>
      </c>
      <c r="D228" s="440" t="s">
        <v>1246</v>
      </c>
      <c r="E228" s="440" t="s">
        <v>1257</v>
      </c>
      <c r="F228" s="440" t="s">
        <v>1443</v>
      </c>
      <c r="G228" s="440"/>
      <c r="H228" s="443">
        <v>3</v>
      </c>
      <c r="I228" s="443">
        <v>3909</v>
      </c>
      <c r="J228" s="440"/>
      <c r="K228" s="440">
        <v>1303</v>
      </c>
      <c r="L228" s="443"/>
      <c r="M228" s="443"/>
      <c r="N228" s="440"/>
      <c r="O228" s="440"/>
      <c r="P228" s="443"/>
      <c r="Q228" s="443"/>
      <c r="R228" s="465"/>
      <c r="S228" s="444"/>
    </row>
    <row r="229" spans="1:19" ht="14.4" customHeight="1" x14ac:dyDescent="0.3">
      <c r="A229" s="439"/>
      <c r="B229" s="440" t="s">
        <v>1419</v>
      </c>
      <c r="C229" s="440" t="s">
        <v>1247</v>
      </c>
      <c r="D229" s="440" t="s">
        <v>1246</v>
      </c>
      <c r="E229" s="440" t="s">
        <v>1257</v>
      </c>
      <c r="F229" s="440" t="s">
        <v>1444</v>
      </c>
      <c r="G229" s="440"/>
      <c r="H229" s="443"/>
      <c r="I229" s="443"/>
      <c r="J229" s="440"/>
      <c r="K229" s="440"/>
      <c r="L229" s="443">
        <v>1</v>
      </c>
      <c r="M229" s="443">
        <v>2416</v>
      </c>
      <c r="N229" s="440">
        <v>1</v>
      </c>
      <c r="O229" s="440">
        <v>2416</v>
      </c>
      <c r="P229" s="443"/>
      <c r="Q229" s="443"/>
      <c r="R229" s="465"/>
      <c r="S229" s="444"/>
    </row>
    <row r="230" spans="1:19" ht="14.4" customHeight="1" x14ac:dyDescent="0.3">
      <c r="A230" s="439"/>
      <c r="B230" s="440" t="s">
        <v>1419</v>
      </c>
      <c r="C230" s="440" t="s">
        <v>1247</v>
      </c>
      <c r="D230" s="440" t="s">
        <v>1246</v>
      </c>
      <c r="E230" s="440" t="s">
        <v>1313</v>
      </c>
      <c r="F230" s="440" t="s">
        <v>1318</v>
      </c>
      <c r="G230" s="440" t="s">
        <v>1319</v>
      </c>
      <c r="H230" s="443">
        <v>9</v>
      </c>
      <c r="I230" s="443">
        <v>700</v>
      </c>
      <c r="J230" s="440">
        <v>2.2499357161223963</v>
      </c>
      <c r="K230" s="440">
        <v>77.777777777777771</v>
      </c>
      <c r="L230" s="443">
        <v>4</v>
      </c>
      <c r="M230" s="443">
        <v>311.12</v>
      </c>
      <c r="N230" s="440">
        <v>1</v>
      </c>
      <c r="O230" s="440">
        <v>77.78</v>
      </c>
      <c r="P230" s="443">
        <v>8</v>
      </c>
      <c r="Q230" s="443">
        <v>622.23</v>
      </c>
      <c r="R230" s="465">
        <v>1.9999678580611984</v>
      </c>
      <c r="S230" s="444">
        <v>77.778750000000002</v>
      </c>
    </row>
    <row r="231" spans="1:19" ht="14.4" customHeight="1" x14ac:dyDescent="0.3">
      <c r="A231" s="439"/>
      <c r="B231" s="440" t="s">
        <v>1419</v>
      </c>
      <c r="C231" s="440" t="s">
        <v>1247</v>
      </c>
      <c r="D231" s="440" t="s">
        <v>1246</v>
      </c>
      <c r="E231" s="440" t="s">
        <v>1313</v>
      </c>
      <c r="F231" s="440" t="s">
        <v>1320</v>
      </c>
      <c r="G231" s="440" t="s">
        <v>1321</v>
      </c>
      <c r="H231" s="443">
        <v>13</v>
      </c>
      <c r="I231" s="443">
        <v>3250</v>
      </c>
      <c r="J231" s="440">
        <v>0.68421052631578949</v>
      </c>
      <c r="K231" s="440">
        <v>250</v>
      </c>
      <c r="L231" s="443">
        <v>19</v>
      </c>
      <c r="M231" s="443">
        <v>4750</v>
      </c>
      <c r="N231" s="440">
        <v>1</v>
      </c>
      <c r="O231" s="440">
        <v>250</v>
      </c>
      <c r="P231" s="443">
        <v>11</v>
      </c>
      <c r="Q231" s="443">
        <v>2750</v>
      </c>
      <c r="R231" s="465">
        <v>0.57894736842105265</v>
      </c>
      <c r="S231" s="444">
        <v>250</v>
      </c>
    </row>
    <row r="232" spans="1:19" ht="14.4" customHeight="1" x14ac:dyDescent="0.3">
      <c r="A232" s="439"/>
      <c r="B232" s="440" t="s">
        <v>1419</v>
      </c>
      <c r="C232" s="440" t="s">
        <v>1247</v>
      </c>
      <c r="D232" s="440" t="s">
        <v>1246</v>
      </c>
      <c r="E232" s="440" t="s">
        <v>1313</v>
      </c>
      <c r="F232" s="440" t="s">
        <v>1322</v>
      </c>
      <c r="G232" s="440" t="s">
        <v>1323</v>
      </c>
      <c r="H232" s="443">
        <v>218</v>
      </c>
      <c r="I232" s="443">
        <v>65400</v>
      </c>
      <c r="J232" s="440">
        <v>0.98198198198198194</v>
      </c>
      <c r="K232" s="440">
        <v>300</v>
      </c>
      <c r="L232" s="443">
        <v>222</v>
      </c>
      <c r="M232" s="443">
        <v>66600</v>
      </c>
      <c r="N232" s="440">
        <v>1</v>
      </c>
      <c r="O232" s="440">
        <v>300</v>
      </c>
      <c r="P232" s="443">
        <v>220</v>
      </c>
      <c r="Q232" s="443">
        <v>66000</v>
      </c>
      <c r="R232" s="465">
        <v>0.99099099099099097</v>
      </c>
      <c r="S232" s="444">
        <v>300</v>
      </c>
    </row>
    <row r="233" spans="1:19" ht="14.4" customHeight="1" x14ac:dyDescent="0.3">
      <c r="A233" s="439"/>
      <c r="B233" s="440" t="s">
        <v>1419</v>
      </c>
      <c r="C233" s="440" t="s">
        <v>1247</v>
      </c>
      <c r="D233" s="440" t="s">
        <v>1246</v>
      </c>
      <c r="E233" s="440" t="s">
        <v>1313</v>
      </c>
      <c r="F233" s="440" t="s">
        <v>1445</v>
      </c>
      <c r="G233" s="440" t="s">
        <v>1446</v>
      </c>
      <c r="H233" s="443">
        <v>115</v>
      </c>
      <c r="I233" s="443">
        <v>76666.67</v>
      </c>
      <c r="J233" s="440">
        <v>0.80985924717318636</v>
      </c>
      <c r="K233" s="440">
        <v>666.66669565217387</v>
      </c>
      <c r="L233" s="443">
        <v>142</v>
      </c>
      <c r="M233" s="443">
        <v>94666.66</v>
      </c>
      <c r="N233" s="440">
        <v>1</v>
      </c>
      <c r="O233" s="440">
        <v>666.6666197183099</v>
      </c>
      <c r="P233" s="443">
        <v>116</v>
      </c>
      <c r="Q233" s="443">
        <v>77333.33</v>
      </c>
      <c r="R233" s="465">
        <v>0.81690143076770638</v>
      </c>
      <c r="S233" s="444">
        <v>666.66663793103453</v>
      </c>
    </row>
    <row r="234" spans="1:19" ht="14.4" customHeight="1" x14ac:dyDescent="0.3">
      <c r="A234" s="439"/>
      <c r="B234" s="440" t="s">
        <v>1419</v>
      </c>
      <c r="C234" s="440" t="s">
        <v>1247</v>
      </c>
      <c r="D234" s="440" t="s">
        <v>1246</v>
      </c>
      <c r="E234" s="440" t="s">
        <v>1313</v>
      </c>
      <c r="F234" s="440" t="s">
        <v>1447</v>
      </c>
      <c r="G234" s="440" t="s">
        <v>1448</v>
      </c>
      <c r="H234" s="443">
        <v>174</v>
      </c>
      <c r="I234" s="443">
        <v>40600</v>
      </c>
      <c r="J234" s="440">
        <v>0.83253599897963071</v>
      </c>
      <c r="K234" s="440">
        <v>233.33333333333334</v>
      </c>
      <c r="L234" s="443">
        <v>209</v>
      </c>
      <c r="M234" s="443">
        <v>48766.66</v>
      </c>
      <c r="N234" s="440">
        <v>1</v>
      </c>
      <c r="O234" s="440">
        <v>233.33330143540672</v>
      </c>
      <c r="P234" s="443">
        <v>215</v>
      </c>
      <c r="Q234" s="443">
        <v>50166.66</v>
      </c>
      <c r="R234" s="465">
        <v>1.0287081378958494</v>
      </c>
      <c r="S234" s="444">
        <v>233.3333023255814</v>
      </c>
    </row>
    <row r="235" spans="1:19" ht="14.4" customHeight="1" x14ac:dyDescent="0.3">
      <c r="A235" s="439"/>
      <c r="B235" s="440" t="s">
        <v>1419</v>
      </c>
      <c r="C235" s="440" t="s">
        <v>1247</v>
      </c>
      <c r="D235" s="440" t="s">
        <v>1246</v>
      </c>
      <c r="E235" s="440" t="s">
        <v>1313</v>
      </c>
      <c r="F235" s="440" t="s">
        <v>1449</v>
      </c>
      <c r="G235" s="440" t="s">
        <v>1450</v>
      </c>
      <c r="H235" s="443">
        <v>128</v>
      </c>
      <c r="I235" s="443">
        <v>99555.55</v>
      </c>
      <c r="J235" s="440">
        <v>1.219047650534502</v>
      </c>
      <c r="K235" s="440">
        <v>777.77773437500002</v>
      </c>
      <c r="L235" s="443">
        <v>105</v>
      </c>
      <c r="M235" s="443">
        <v>81666.66</v>
      </c>
      <c r="N235" s="440">
        <v>1</v>
      </c>
      <c r="O235" s="440">
        <v>777.7777142857143</v>
      </c>
      <c r="P235" s="443">
        <v>163</v>
      </c>
      <c r="Q235" s="443">
        <v>126777.79</v>
      </c>
      <c r="R235" s="465">
        <v>1.5523812287658145</v>
      </c>
      <c r="S235" s="444">
        <v>777.77785276073621</v>
      </c>
    </row>
    <row r="236" spans="1:19" ht="14.4" customHeight="1" x14ac:dyDescent="0.3">
      <c r="A236" s="439"/>
      <c r="B236" s="440" t="s">
        <v>1419</v>
      </c>
      <c r="C236" s="440" t="s">
        <v>1247</v>
      </c>
      <c r="D236" s="440" t="s">
        <v>1246</v>
      </c>
      <c r="E236" s="440" t="s">
        <v>1313</v>
      </c>
      <c r="F236" s="440" t="s">
        <v>1451</v>
      </c>
      <c r="G236" s="440" t="s">
        <v>1452</v>
      </c>
      <c r="H236" s="443">
        <v>462</v>
      </c>
      <c r="I236" s="443">
        <v>112933.33</v>
      </c>
      <c r="J236" s="440">
        <v>1.1435642712167295</v>
      </c>
      <c r="K236" s="440">
        <v>244.44443722943723</v>
      </c>
      <c r="L236" s="443">
        <v>404</v>
      </c>
      <c r="M236" s="443">
        <v>98755.56</v>
      </c>
      <c r="N236" s="440">
        <v>1</v>
      </c>
      <c r="O236" s="440">
        <v>244.44445544554455</v>
      </c>
      <c r="P236" s="443">
        <v>360</v>
      </c>
      <c r="Q236" s="443">
        <v>88000</v>
      </c>
      <c r="R236" s="465">
        <v>0.89108906880787275</v>
      </c>
      <c r="S236" s="444">
        <v>244.44444444444446</v>
      </c>
    </row>
    <row r="237" spans="1:19" ht="14.4" customHeight="1" x14ac:dyDescent="0.3">
      <c r="A237" s="439"/>
      <c r="B237" s="440" t="s">
        <v>1419</v>
      </c>
      <c r="C237" s="440" t="s">
        <v>1247</v>
      </c>
      <c r="D237" s="440" t="s">
        <v>1246</v>
      </c>
      <c r="E237" s="440" t="s">
        <v>1313</v>
      </c>
      <c r="F237" s="440" t="s">
        <v>1453</v>
      </c>
      <c r="G237" s="440" t="s">
        <v>1454</v>
      </c>
      <c r="H237" s="443">
        <v>6</v>
      </c>
      <c r="I237" s="443">
        <v>3153.33</v>
      </c>
      <c r="J237" s="440">
        <v>0.75</v>
      </c>
      <c r="K237" s="440">
        <v>525.55499999999995</v>
      </c>
      <c r="L237" s="443">
        <v>8</v>
      </c>
      <c r="M237" s="443">
        <v>4204.4399999999996</v>
      </c>
      <c r="N237" s="440">
        <v>1</v>
      </c>
      <c r="O237" s="440">
        <v>525.55499999999995</v>
      </c>
      <c r="P237" s="443">
        <v>7</v>
      </c>
      <c r="Q237" s="443">
        <v>3678.89</v>
      </c>
      <c r="R237" s="465">
        <v>0.87500118921901615</v>
      </c>
      <c r="S237" s="444">
        <v>525.55571428571432</v>
      </c>
    </row>
    <row r="238" spans="1:19" ht="14.4" customHeight="1" x14ac:dyDescent="0.3">
      <c r="A238" s="439"/>
      <c r="B238" s="440" t="s">
        <v>1419</v>
      </c>
      <c r="C238" s="440" t="s">
        <v>1247</v>
      </c>
      <c r="D238" s="440" t="s">
        <v>1246</v>
      </c>
      <c r="E238" s="440" t="s">
        <v>1313</v>
      </c>
      <c r="F238" s="440" t="s">
        <v>1455</v>
      </c>
      <c r="G238" s="440" t="s">
        <v>1456</v>
      </c>
      <c r="H238" s="443">
        <v>2</v>
      </c>
      <c r="I238" s="443">
        <v>2000</v>
      </c>
      <c r="J238" s="440"/>
      <c r="K238" s="440">
        <v>1000</v>
      </c>
      <c r="L238" s="443"/>
      <c r="M238" s="443"/>
      <c r="N238" s="440"/>
      <c r="O238" s="440"/>
      <c r="P238" s="443"/>
      <c r="Q238" s="443"/>
      <c r="R238" s="465"/>
      <c r="S238" s="444"/>
    </row>
    <row r="239" spans="1:19" ht="14.4" customHeight="1" x14ac:dyDescent="0.3">
      <c r="A239" s="439"/>
      <c r="B239" s="440" t="s">
        <v>1419</v>
      </c>
      <c r="C239" s="440" t="s">
        <v>1247</v>
      </c>
      <c r="D239" s="440" t="s">
        <v>1246</v>
      </c>
      <c r="E239" s="440" t="s">
        <v>1313</v>
      </c>
      <c r="F239" s="440" t="s">
        <v>1411</v>
      </c>
      <c r="G239" s="440" t="s">
        <v>1412</v>
      </c>
      <c r="H239" s="443">
        <v>2</v>
      </c>
      <c r="I239" s="443">
        <v>0</v>
      </c>
      <c r="J239" s="440"/>
      <c r="K239" s="440">
        <v>0</v>
      </c>
      <c r="L239" s="443">
        <v>1</v>
      </c>
      <c r="M239" s="443">
        <v>0</v>
      </c>
      <c r="N239" s="440"/>
      <c r="O239" s="440">
        <v>0</v>
      </c>
      <c r="P239" s="443"/>
      <c r="Q239" s="443"/>
      <c r="R239" s="465"/>
      <c r="S239" s="444"/>
    </row>
    <row r="240" spans="1:19" ht="14.4" customHeight="1" x14ac:dyDescent="0.3">
      <c r="A240" s="439"/>
      <c r="B240" s="440" t="s">
        <v>1419</v>
      </c>
      <c r="C240" s="440" t="s">
        <v>1247</v>
      </c>
      <c r="D240" s="440" t="s">
        <v>1246</v>
      </c>
      <c r="E240" s="440" t="s">
        <v>1313</v>
      </c>
      <c r="F240" s="440" t="s">
        <v>1345</v>
      </c>
      <c r="G240" s="440" t="s">
        <v>1346</v>
      </c>
      <c r="H240" s="443">
        <v>329</v>
      </c>
      <c r="I240" s="443">
        <v>0</v>
      </c>
      <c r="J240" s="440"/>
      <c r="K240" s="440">
        <v>0</v>
      </c>
      <c r="L240" s="443">
        <v>350</v>
      </c>
      <c r="M240" s="443">
        <v>0</v>
      </c>
      <c r="N240" s="440"/>
      <c r="O240" s="440">
        <v>0</v>
      </c>
      <c r="P240" s="443">
        <v>359</v>
      </c>
      <c r="Q240" s="443">
        <v>0</v>
      </c>
      <c r="R240" s="465"/>
      <c r="S240" s="444">
        <v>0</v>
      </c>
    </row>
    <row r="241" spans="1:19" ht="14.4" customHeight="1" x14ac:dyDescent="0.3">
      <c r="A241" s="439"/>
      <c r="B241" s="440" t="s">
        <v>1419</v>
      </c>
      <c r="C241" s="440" t="s">
        <v>1247</v>
      </c>
      <c r="D241" s="440" t="s">
        <v>1246</v>
      </c>
      <c r="E241" s="440" t="s">
        <v>1313</v>
      </c>
      <c r="F241" s="440" t="s">
        <v>1347</v>
      </c>
      <c r="G241" s="440" t="s">
        <v>1348</v>
      </c>
      <c r="H241" s="443">
        <v>257</v>
      </c>
      <c r="I241" s="443">
        <v>78527.78</v>
      </c>
      <c r="J241" s="440">
        <v>0.86241618440611245</v>
      </c>
      <c r="K241" s="440">
        <v>305.55556420233461</v>
      </c>
      <c r="L241" s="443">
        <v>298</v>
      </c>
      <c r="M241" s="443">
        <v>91055.55</v>
      </c>
      <c r="N241" s="440">
        <v>1</v>
      </c>
      <c r="O241" s="440">
        <v>305.55553691275168</v>
      </c>
      <c r="P241" s="443">
        <v>272</v>
      </c>
      <c r="Q241" s="443">
        <v>83111.11</v>
      </c>
      <c r="R241" s="465">
        <v>0.91275172133933624</v>
      </c>
      <c r="S241" s="444">
        <v>305.55555147058823</v>
      </c>
    </row>
    <row r="242" spans="1:19" ht="14.4" customHeight="1" x14ac:dyDescent="0.3">
      <c r="A242" s="439"/>
      <c r="B242" s="440" t="s">
        <v>1419</v>
      </c>
      <c r="C242" s="440" t="s">
        <v>1247</v>
      </c>
      <c r="D242" s="440" t="s">
        <v>1246</v>
      </c>
      <c r="E242" s="440" t="s">
        <v>1313</v>
      </c>
      <c r="F242" s="440" t="s">
        <v>1349</v>
      </c>
      <c r="G242" s="440" t="s">
        <v>1350</v>
      </c>
      <c r="H242" s="443">
        <v>368</v>
      </c>
      <c r="I242" s="443">
        <v>0</v>
      </c>
      <c r="J242" s="440">
        <v>0</v>
      </c>
      <c r="K242" s="440">
        <v>0</v>
      </c>
      <c r="L242" s="443">
        <v>618</v>
      </c>
      <c r="M242" s="443">
        <v>20600</v>
      </c>
      <c r="N242" s="440">
        <v>1</v>
      </c>
      <c r="O242" s="440">
        <v>33.333333333333336</v>
      </c>
      <c r="P242" s="443">
        <v>569</v>
      </c>
      <c r="Q242" s="443">
        <v>18966.669999999998</v>
      </c>
      <c r="R242" s="465">
        <v>0.92071213592233003</v>
      </c>
      <c r="S242" s="444">
        <v>33.333339191564143</v>
      </c>
    </row>
    <row r="243" spans="1:19" ht="14.4" customHeight="1" x14ac:dyDescent="0.3">
      <c r="A243" s="439"/>
      <c r="B243" s="440" t="s">
        <v>1419</v>
      </c>
      <c r="C243" s="440" t="s">
        <v>1247</v>
      </c>
      <c r="D243" s="440" t="s">
        <v>1246</v>
      </c>
      <c r="E243" s="440" t="s">
        <v>1313</v>
      </c>
      <c r="F243" s="440" t="s">
        <v>1351</v>
      </c>
      <c r="G243" s="440" t="s">
        <v>1352</v>
      </c>
      <c r="H243" s="443">
        <v>236</v>
      </c>
      <c r="I243" s="443">
        <v>107511.11</v>
      </c>
      <c r="J243" s="440">
        <v>0.89733832719366957</v>
      </c>
      <c r="K243" s="440">
        <v>455.55555084745765</v>
      </c>
      <c r="L243" s="443">
        <v>263</v>
      </c>
      <c r="M243" s="443">
        <v>119811.12</v>
      </c>
      <c r="N243" s="440">
        <v>1</v>
      </c>
      <c r="O243" s="440">
        <v>455.55558935361216</v>
      </c>
      <c r="P243" s="443">
        <v>227</v>
      </c>
      <c r="Q243" s="443">
        <v>103411.12000000001</v>
      </c>
      <c r="R243" s="465">
        <v>0.86311788087783514</v>
      </c>
      <c r="S243" s="444">
        <v>455.55559471365643</v>
      </c>
    </row>
    <row r="244" spans="1:19" ht="14.4" customHeight="1" x14ac:dyDescent="0.3">
      <c r="A244" s="439"/>
      <c r="B244" s="440" t="s">
        <v>1419</v>
      </c>
      <c r="C244" s="440" t="s">
        <v>1247</v>
      </c>
      <c r="D244" s="440" t="s">
        <v>1246</v>
      </c>
      <c r="E244" s="440" t="s">
        <v>1313</v>
      </c>
      <c r="F244" s="440" t="s">
        <v>1353</v>
      </c>
      <c r="G244" s="440" t="s">
        <v>1354</v>
      </c>
      <c r="H244" s="443">
        <v>277</v>
      </c>
      <c r="I244" s="443">
        <v>21544.449999999997</v>
      </c>
      <c r="J244" s="440">
        <v>0.91419191349134743</v>
      </c>
      <c r="K244" s="440">
        <v>77.777797833935011</v>
      </c>
      <c r="L244" s="443">
        <v>303</v>
      </c>
      <c r="M244" s="443">
        <v>23566.66</v>
      </c>
      <c r="N244" s="440">
        <v>1</v>
      </c>
      <c r="O244" s="440">
        <v>77.77775577557756</v>
      </c>
      <c r="P244" s="443">
        <v>295</v>
      </c>
      <c r="Q244" s="443">
        <v>22944.449999999997</v>
      </c>
      <c r="R244" s="465">
        <v>0.97359787089048666</v>
      </c>
      <c r="S244" s="444">
        <v>77.777796610169489</v>
      </c>
    </row>
    <row r="245" spans="1:19" ht="14.4" customHeight="1" x14ac:dyDescent="0.3">
      <c r="A245" s="439"/>
      <c r="B245" s="440" t="s">
        <v>1419</v>
      </c>
      <c r="C245" s="440" t="s">
        <v>1247</v>
      </c>
      <c r="D245" s="440" t="s">
        <v>1246</v>
      </c>
      <c r="E245" s="440" t="s">
        <v>1313</v>
      </c>
      <c r="F245" s="440" t="s">
        <v>1457</v>
      </c>
      <c r="G245" s="440" t="s">
        <v>1458</v>
      </c>
      <c r="H245" s="443">
        <v>133</v>
      </c>
      <c r="I245" s="443">
        <v>192111.11</v>
      </c>
      <c r="J245" s="440">
        <v>1.1465517555222731</v>
      </c>
      <c r="K245" s="440">
        <v>1444.4444360902255</v>
      </c>
      <c r="L245" s="443">
        <v>116</v>
      </c>
      <c r="M245" s="443">
        <v>167555.54999999999</v>
      </c>
      <c r="N245" s="440">
        <v>1</v>
      </c>
      <c r="O245" s="440">
        <v>1444.4443965517241</v>
      </c>
      <c r="P245" s="443">
        <v>130</v>
      </c>
      <c r="Q245" s="443">
        <v>187777.78999999998</v>
      </c>
      <c r="R245" s="465">
        <v>1.1206897652748595</v>
      </c>
      <c r="S245" s="444">
        <v>1444.4445384615383</v>
      </c>
    </row>
    <row r="246" spans="1:19" ht="14.4" customHeight="1" x14ac:dyDescent="0.3">
      <c r="A246" s="439"/>
      <c r="B246" s="440" t="s">
        <v>1419</v>
      </c>
      <c r="C246" s="440" t="s">
        <v>1247</v>
      </c>
      <c r="D246" s="440" t="s">
        <v>1246</v>
      </c>
      <c r="E246" s="440" t="s">
        <v>1313</v>
      </c>
      <c r="F246" s="440" t="s">
        <v>1357</v>
      </c>
      <c r="G246" s="440" t="s">
        <v>1358</v>
      </c>
      <c r="H246" s="443"/>
      <c r="I246" s="443"/>
      <c r="J246" s="440"/>
      <c r="K246" s="440"/>
      <c r="L246" s="443"/>
      <c r="M246" s="443"/>
      <c r="N246" s="440"/>
      <c r="O246" s="440"/>
      <c r="P246" s="443">
        <v>2</v>
      </c>
      <c r="Q246" s="443">
        <v>188.89</v>
      </c>
      <c r="R246" s="465"/>
      <c r="S246" s="444">
        <v>94.444999999999993</v>
      </c>
    </row>
    <row r="247" spans="1:19" ht="14.4" customHeight="1" x14ac:dyDescent="0.3">
      <c r="A247" s="439"/>
      <c r="B247" s="440" t="s">
        <v>1419</v>
      </c>
      <c r="C247" s="440" t="s">
        <v>1247</v>
      </c>
      <c r="D247" s="440" t="s">
        <v>1246</v>
      </c>
      <c r="E247" s="440" t="s">
        <v>1313</v>
      </c>
      <c r="F247" s="440" t="s">
        <v>1361</v>
      </c>
      <c r="G247" s="440" t="s">
        <v>1362</v>
      </c>
      <c r="H247" s="443">
        <v>2</v>
      </c>
      <c r="I247" s="443">
        <v>193.34</v>
      </c>
      <c r="J247" s="440">
        <v>0.66666666666666674</v>
      </c>
      <c r="K247" s="440">
        <v>96.67</v>
      </c>
      <c r="L247" s="443">
        <v>3</v>
      </c>
      <c r="M247" s="443">
        <v>290.01</v>
      </c>
      <c r="N247" s="440">
        <v>1</v>
      </c>
      <c r="O247" s="440">
        <v>96.67</v>
      </c>
      <c r="P247" s="443">
        <v>2</v>
      </c>
      <c r="Q247" s="443">
        <v>193.34</v>
      </c>
      <c r="R247" s="465">
        <v>0.66666666666666674</v>
      </c>
      <c r="S247" s="444">
        <v>96.67</v>
      </c>
    </row>
    <row r="248" spans="1:19" ht="14.4" customHeight="1" x14ac:dyDescent="0.3">
      <c r="A248" s="439"/>
      <c r="B248" s="440" t="s">
        <v>1419</v>
      </c>
      <c r="C248" s="440" t="s">
        <v>1247</v>
      </c>
      <c r="D248" s="440" t="s">
        <v>1246</v>
      </c>
      <c r="E248" s="440" t="s">
        <v>1313</v>
      </c>
      <c r="F248" s="440" t="s">
        <v>1459</v>
      </c>
      <c r="G248" s="440" t="s">
        <v>1460</v>
      </c>
      <c r="H248" s="443">
        <v>145</v>
      </c>
      <c r="I248" s="443">
        <v>50750</v>
      </c>
      <c r="J248" s="440">
        <v>0.85798816568047342</v>
      </c>
      <c r="K248" s="440">
        <v>350</v>
      </c>
      <c r="L248" s="443">
        <v>169</v>
      </c>
      <c r="M248" s="443">
        <v>59150</v>
      </c>
      <c r="N248" s="440">
        <v>1</v>
      </c>
      <c r="O248" s="440">
        <v>350</v>
      </c>
      <c r="P248" s="443">
        <v>149</v>
      </c>
      <c r="Q248" s="443">
        <v>52150</v>
      </c>
      <c r="R248" s="465">
        <v>0.88165680473372776</v>
      </c>
      <c r="S248" s="444">
        <v>350</v>
      </c>
    </row>
    <row r="249" spans="1:19" ht="14.4" customHeight="1" x14ac:dyDescent="0.3">
      <c r="A249" s="439"/>
      <c r="B249" s="440" t="s">
        <v>1419</v>
      </c>
      <c r="C249" s="440" t="s">
        <v>1247</v>
      </c>
      <c r="D249" s="440" t="s">
        <v>1246</v>
      </c>
      <c r="E249" s="440" t="s">
        <v>1313</v>
      </c>
      <c r="F249" s="440" t="s">
        <v>1461</v>
      </c>
      <c r="G249" s="440" t="s">
        <v>1462</v>
      </c>
      <c r="H249" s="443">
        <v>14</v>
      </c>
      <c r="I249" s="443">
        <v>824.45</v>
      </c>
      <c r="J249" s="440">
        <v>0.6999974528566214</v>
      </c>
      <c r="K249" s="440">
        <v>58.88928571428572</v>
      </c>
      <c r="L249" s="443">
        <v>20</v>
      </c>
      <c r="M249" s="443">
        <v>1177.79</v>
      </c>
      <c r="N249" s="440">
        <v>1</v>
      </c>
      <c r="O249" s="440">
        <v>58.889499999999998</v>
      </c>
      <c r="P249" s="443">
        <v>11</v>
      </c>
      <c r="Q249" s="443">
        <v>647.78</v>
      </c>
      <c r="R249" s="465">
        <v>0.54999617928493194</v>
      </c>
      <c r="S249" s="444">
        <v>58.889090909090903</v>
      </c>
    </row>
    <row r="250" spans="1:19" ht="14.4" customHeight="1" x14ac:dyDescent="0.3">
      <c r="A250" s="439"/>
      <c r="B250" s="440" t="s">
        <v>1419</v>
      </c>
      <c r="C250" s="440" t="s">
        <v>1247</v>
      </c>
      <c r="D250" s="440" t="s">
        <v>1246</v>
      </c>
      <c r="E250" s="440" t="s">
        <v>1313</v>
      </c>
      <c r="F250" s="440" t="s">
        <v>1463</v>
      </c>
      <c r="G250" s="440" t="s">
        <v>1464</v>
      </c>
      <c r="H250" s="443">
        <v>218</v>
      </c>
      <c r="I250" s="443">
        <v>28097.790000000005</v>
      </c>
      <c r="J250" s="440">
        <v>0.9732147465061094</v>
      </c>
      <c r="K250" s="440">
        <v>128.88894495412845</v>
      </c>
      <c r="L250" s="443">
        <v>224</v>
      </c>
      <c r="M250" s="443">
        <v>28871.110000000004</v>
      </c>
      <c r="N250" s="440">
        <v>1</v>
      </c>
      <c r="O250" s="440">
        <v>128.88888392857146</v>
      </c>
      <c r="P250" s="443">
        <v>219</v>
      </c>
      <c r="Q250" s="443">
        <v>28226.65</v>
      </c>
      <c r="R250" s="465">
        <v>0.977678031776402</v>
      </c>
      <c r="S250" s="444">
        <v>128.88881278538813</v>
      </c>
    </row>
    <row r="251" spans="1:19" ht="14.4" customHeight="1" x14ac:dyDescent="0.3">
      <c r="A251" s="439"/>
      <c r="B251" s="440" t="s">
        <v>1419</v>
      </c>
      <c r="C251" s="440" t="s">
        <v>1247</v>
      </c>
      <c r="D251" s="440" t="s">
        <v>1246</v>
      </c>
      <c r="E251" s="440" t="s">
        <v>1313</v>
      </c>
      <c r="F251" s="440" t="s">
        <v>1367</v>
      </c>
      <c r="G251" s="440" t="s">
        <v>1368</v>
      </c>
      <c r="H251" s="443">
        <v>549</v>
      </c>
      <c r="I251" s="443">
        <v>26840.01</v>
      </c>
      <c r="J251" s="440">
        <v>0.93846221624553017</v>
      </c>
      <c r="K251" s="440">
        <v>48.888907103825133</v>
      </c>
      <c r="L251" s="443">
        <v>585</v>
      </c>
      <c r="M251" s="443">
        <v>28599.989999999998</v>
      </c>
      <c r="N251" s="440">
        <v>1</v>
      </c>
      <c r="O251" s="440">
        <v>48.88887179487179</v>
      </c>
      <c r="P251" s="443">
        <v>592</v>
      </c>
      <c r="Q251" s="443">
        <v>28942.23</v>
      </c>
      <c r="R251" s="465">
        <v>1.0119664377505027</v>
      </c>
      <c r="S251" s="444">
        <v>48.888902027027029</v>
      </c>
    </row>
    <row r="252" spans="1:19" ht="14.4" customHeight="1" x14ac:dyDescent="0.3">
      <c r="A252" s="439"/>
      <c r="B252" s="440" t="s">
        <v>1419</v>
      </c>
      <c r="C252" s="440" t="s">
        <v>1247</v>
      </c>
      <c r="D252" s="440" t="s">
        <v>1246</v>
      </c>
      <c r="E252" s="440" t="s">
        <v>1313</v>
      </c>
      <c r="F252" s="440" t="s">
        <v>1465</v>
      </c>
      <c r="G252" s="440" t="s">
        <v>1466</v>
      </c>
      <c r="H252" s="443">
        <v>661</v>
      </c>
      <c r="I252" s="443">
        <v>587555.56999999995</v>
      </c>
      <c r="J252" s="440">
        <v>1.03930820777894</v>
      </c>
      <c r="K252" s="440">
        <v>888.88891074130095</v>
      </c>
      <c r="L252" s="443">
        <v>636</v>
      </c>
      <c r="M252" s="443">
        <v>565333.32999999996</v>
      </c>
      <c r="N252" s="440">
        <v>1</v>
      </c>
      <c r="O252" s="440">
        <v>888.88888364779871</v>
      </c>
      <c r="P252" s="443">
        <v>631</v>
      </c>
      <c r="Q252" s="443">
        <v>560888.8899999999</v>
      </c>
      <c r="R252" s="465">
        <v>0.99213837259515536</v>
      </c>
      <c r="S252" s="444">
        <v>888.88889064976217</v>
      </c>
    </row>
    <row r="253" spans="1:19" ht="14.4" customHeight="1" x14ac:dyDescent="0.3">
      <c r="A253" s="439"/>
      <c r="B253" s="440" t="s">
        <v>1419</v>
      </c>
      <c r="C253" s="440" t="s">
        <v>1247</v>
      </c>
      <c r="D253" s="440" t="s">
        <v>1246</v>
      </c>
      <c r="E253" s="440" t="s">
        <v>1313</v>
      </c>
      <c r="F253" s="440" t="s">
        <v>1467</v>
      </c>
      <c r="G253" s="440" t="s">
        <v>1468</v>
      </c>
      <c r="H253" s="443">
        <v>12</v>
      </c>
      <c r="I253" s="443">
        <v>4000</v>
      </c>
      <c r="J253" s="440">
        <v>0.75000187500468751</v>
      </c>
      <c r="K253" s="440">
        <v>333.33333333333331</v>
      </c>
      <c r="L253" s="443">
        <v>16</v>
      </c>
      <c r="M253" s="443">
        <v>5333.32</v>
      </c>
      <c r="N253" s="440">
        <v>1</v>
      </c>
      <c r="O253" s="440">
        <v>333.33249999999998</v>
      </c>
      <c r="P253" s="443">
        <v>25</v>
      </c>
      <c r="Q253" s="443">
        <v>8333.33</v>
      </c>
      <c r="R253" s="465">
        <v>1.5625032812582031</v>
      </c>
      <c r="S253" s="444">
        <v>333.33319999999998</v>
      </c>
    </row>
    <row r="254" spans="1:19" ht="14.4" customHeight="1" x14ac:dyDescent="0.3">
      <c r="A254" s="439"/>
      <c r="B254" s="440" t="s">
        <v>1419</v>
      </c>
      <c r="C254" s="440" t="s">
        <v>1247</v>
      </c>
      <c r="D254" s="440" t="s">
        <v>1246</v>
      </c>
      <c r="E254" s="440" t="s">
        <v>1313</v>
      </c>
      <c r="F254" s="440" t="s">
        <v>1373</v>
      </c>
      <c r="G254" s="440" t="s">
        <v>1374</v>
      </c>
      <c r="H254" s="443"/>
      <c r="I254" s="443"/>
      <c r="J254" s="440"/>
      <c r="K254" s="440"/>
      <c r="L254" s="443"/>
      <c r="M254" s="443"/>
      <c r="N254" s="440"/>
      <c r="O254" s="440"/>
      <c r="P254" s="443">
        <v>2</v>
      </c>
      <c r="Q254" s="443">
        <v>444.44</v>
      </c>
      <c r="R254" s="465"/>
      <c r="S254" s="444">
        <v>222.22</v>
      </c>
    </row>
    <row r="255" spans="1:19" ht="14.4" customHeight="1" thickBot="1" x14ac:dyDescent="0.35">
      <c r="A255" s="445"/>
      <c r="B255" s="446" t="s">
        <v>1419</v>
      </c>
      <c r="C255" s="446" t="s">
        <v>1247</v>
      </c>
      <c r="D255" s="446" t="s">
        <v>1246</v>
      </c>
      <c r="E255" s="446" t="s">
        <v>1313</v>
      </c>
      <c r="F255" s="446" t="s">
        <v>1469</v>
      </c>
      <c r="G255" s="446" t="s">
        <v>1470</v>
      </c>
      <c r="H255" s="449"/>
      <c r="I255" s="449"/>
      <c r="J255" s="446"/>
      <c r="K255" s="446"/>
      <c r="L255" s="449">
        <v>1</v>
      </c>
      <c r="M255" s="449">
        <v>233.33</v>
      </c>
      <c r="N255" s="446">
        <v>1</v>
      </c>
      <c r="O255" s="446">
        <v>233.33</v>
      </c>
      <c r="P255" s="449"/>
      <c r="Q255" s="449"/>
      <c r="R255" s="457"/>
      <c r="S255" s="45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18" t="s">
        <v>104</v>
      </c>
      <c r="B1" s="318"/>
      <c r="C1" s="319"/>
      <c r="D1" s="319"/>
      <c r="E1" s="319"/>
    </row>
    <row r="2" spans="1:5" ht="14.4" customHeight="1" thickBot="1" x14ac:dyDescent="0.35">
      <c r="A2" s="210" t="s">
        <v>233</v>
      </c>
      <c r="B2" s="134"/>
    </row>
    <row r="3" spans="1:5" ht="14.4" customHeight="1" thickBot="1" x14ac:dyDescent="0.35">
      <c r="A3" s="137"/>
      <c r="C3" s="138" t="s">
        <v>92</v>
      </c>
      <c r="D3" s="139" t="s">
        <v>60</v>
      </c>
      <c r="E3" s="140" t="s">
        <v>62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10125.655582286836</v>
      </c>
      <c r="D4" s="143">
        <f ca="1">IF(ISERROR(VLOOKUP("Náklady celkem",INDIRECT("HI!$A:$G"),5,0)),0,VLOOKUP("Náklady celkem",INDIRECT("HI!$A:$G"),5,0))</f>
        <v>10361.99049</v>
      </c>
      <c r="E4" s="144">
        <f ca="1">IF(C4=0,0,D4/C4)</f>
        <v>1.0233402080282676</v>
      </c>
    </row>
    <row r="5" spans="1:5" ht="14.4" customHeight="1" x14ac:dyDescent="0.3">
      <c r="A5" s="145" t="s">
        <v>126</v>
      </c>
      <c r="B5" s="146"/>
      <c r="C5" s="147"/>
      <c r="D5" s="147"/>
      <c r="E5" s="148"/>
    </row>
    <row r="6" spans="1:5" ht="14.4" customHeight="1" x14ac:dyDescent="0.3">
      <c r="A6" s="149" t="s">
        <v>131</v>
      </c>
      <c r="B6" s="150"/>
      <c r="C6" s="151"/>
      <c r="D6" s="151"/>
      <c r="E6" s="148"/>
    </row>
    <row r="7" spans="1:5" ht="14.4" customHeight="1" x14ac:dyDescent="0.3">
      <c r="A7" s="2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96</v>
      </c>
      <c r="C7" s="151">
        <f>IF(ISERROR(HI!F5),"",HI!F5)</f>
        <v>78.75</v>
      </c>
      <c r="D7" s="151">
        <f>IF(ISERROR(HI!E5),"",HI!E5)</f>
        <v>101.99606999999999</v>
      </c>
      <c r="E7" s="148">
        <f t="shared" ref="E7:E13" si="0">IF(C7=0,0,D7/C7)</f>
        <v>1.2951881904761904</v>
      </c>
    </row>
    <row r="8" spans="1:5" ht="14.4" customHeight="1" x14ac:dyDescent="0.3">
      <c r="A8" s="273" t="str">
        <f>HYPERLINK("#'LŽ PL'!A1","Plnění pozitivního listu (min. 90%)")</f>
        <v>Plnění pozitivního listu (min. 90%)</v>
      </c>
      <c r="B8" s="150" t="s">
        <v>124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73" t="str">
        <f>HYPERLINK("#'LŽ Statim'!A1","Podíl statimových žádanek (max. 30%)")</f>
        <v>Podíl statimových žádanek (max. 30%)</v>
      </c>
      <c r="B9" s="271" t="s">
        <v>190</v>
      </c>
      <c r="C9" s="272">
        <v>0.3</v>
      </c>
      <c r="D9" s="272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127</v>
      </c>
      <c r="B10" s="150"/>
      <c r="C10" s="151"/>
      <c r="D10" s="151"/>
      <c r="E10" s="148"/>
    </row>
    <row r="11" spans="1:5" ht="14.4" customHeight="1" x14ac:dyDescent="0.3">
      <c r="A11" s="153" t="s">
        <v>128</v>
      </c>
      <c r="B11" s="150"/>
      <c r="C11" s="151"/>
      <c r="D11" s="151"/>
      <c r="E11" s="148"/>
    </row>
    <row r="12" spans="1:5" ht="14.4" customHeight="1" x14ac:dyDescent="0.3">
      <c r="A12" s="154" t="s">
        <v>132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96</v>
      </c>
      <c r="C13" s="151">
        <f>IF(ISERROR(HI!F6),"",HI!F6)</f>
        <v>954.7</v>
      </c>
      <c r="D13" s="151">
        <f>IF(ISERROR(HI!E6),"",HI!E6)</f>
        <v>915.0843100000011</v>
      </c>
      <c r="E13" s="148">
        <f t="shared" si="0"/>
        <v>0.95850456687964913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7365.5</v>
      </c>
      <c r="D14" s="147">
        <f ca="1">IF(ISERROR(VLOOKUP("Osobní náklady (Kč) *",INDIRECT("HI!$A:$G"),5,0)),0,VLOOKUP("Osobní náklady (Kč) *",INDIRECT("HI!$A:$G"),5,0))</f>
        <v>7367.0180700000001</v>
      </c>
      <c r="E14" s="148">
        <f ca="1">IF(C14=0,0,D14/C14)</f>
        <v>1.0002061054918199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5457.6911400000017</v>
      </c>
      <c r="D16" s="166">
        <f ca="1">IF(ISERROR(VLOOKUP("Výnosy celkem",INDIRECT("HI!$A:$G"),5,0)),0,VLOOKUP("Výnosy celkem",INDIRECT("HI!$A:$G"),5,0))</f>
        <v>5157.8988900000022</v>
      </c>
      <c r="E16" s="167">
        <f t="shared" ref="E16:E19" ca="1" si="1">IF(C16=0,0,D16/C16)</f>
        <v>0.94506976626016992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5457.6911400000017</v>
      </c>
      <c r="D17" s="147">
        <f ca="1">IF(ISERROR(VLOOKUP("Ambulance *",INDIRECT("HI!$A:$G"),5,0)),0,VLOOKUP("Ambulance *",INDIRECT("HI!$A:$G"),5,0))</f>
        <v>5157.8988900000022</v>
      </c>
      <c r="E17" s="148">
        <f t="shared" ca="1" si="1"/>
        <v>0.94506976626016992</v>
      </c>
    </row>
    <row r="18" spans="1:5" ht="14.4" customHeight="1" x14ac:dyDescent="0.3">
      <c r="A18" s="281" t="str">
        <f>HYPERLINK("#'ZV Vykáz.-A'!A1","Zdravotní výkony vykázané u ambulantních pacientů (min. 100 % 2016)")</f>
        <v>Zdravotní výkony vykázané u ambulantních pacientů (min. 100 % 2016)</v>
      </c>
      <c r="B18" s="282" t="s">
        <v>106</v>
      </c>
      <c r="C18" s="152">
        <v>1</v>
      </c>
      <c r="D18" s="152">
        <f>IF(ISERROR(VLOOKUP("Celkem:",'ZV Vykáz.-A'!$A:$AB,10,0)),"",VLOOKUP("Celkem:",'ZV Vykáz.-A'!$A:$AB,10,0))</f>
        <v>0.94506976626017003</v>
      </c>
      <c r="E18" s="148">
        <f t="shared" si="1"/>
        <v>0.94506976626017003</v>
      </c>
    </row>
    <row r="19" spans="1:5" ht="14.4" customHeight="1" x14ac:dyDescent="0.3">
      <c r="A19" s="280" t="str">
        <f>HYPERLINK("#'ZV Vykáz.-A'!A1","Specializovaná ambulantní péče")</f>
        <v>Specializovaná ambulantní péče</v>
      </c>
      <c r="B19" s="282" t="s">
        <v>106</v>
      </c>
      <c r="C19" s="152">
        <v>1</v>
      </c>
      <c r="D19" s="272">
        <f>IF(ISERROR(VLOOKUP("Specializovaná ambulantní péče",'ZV Vykáz.-A'!$A:$AB,10,0)),"",VLOOKUP("Specializovaná ambulantní péče",'ZV Vykáz.-A'!$A:$AB,10,0))</f>
        <v>0.94506976626017003</v>
      </c>
      <c r="E19" s="148">
        <f t="shared" si="1"/>
        <v>0.94506976626017003</v>
      </c>
    </row>
    <row r="20" spans="1:5" ht="14.4" customHeight="1" x14ac:dyDescent="0.3">
      <c r="A20" s="280" t="str">
        <f>HYPERLINK("#'ZV Vykáz.-A'!A1","Ambulantní péče ve vyjmenovaných odbornostech (§9)")</f>
        <v>Ambulantní péče ve vyjmenovaných odbornostech (§9)</v>
      </c>
      <c r="B20" s="282" t="s">
        <v>106</v>
      </c>
      <c r="C20" s="152">
        <v>1</v>
      </c>
      <c r="D20" s="27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129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130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29" t="s">
        <v>117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" customHeight="1" thickBot="1" x14ac:dyDescent="0.35">
      <c r="A2" s="210" t="s">
        <v>233</v>
      </c>
      <c r="B2" s="96"/>
      <c r="C2" s="96"/>
      <c r="D2" s="96"/>
      <c r="E2" s="96"/>
      <c r="F2" s="96"/>
    </row>
    <row r="3" spans="1:10" ht="14.4" customHeight="1" x14ac:dyDescent="0.3">
      <c r="A3" s="320"/>
      <c r="B3" s="92">
        <v>2015</v>
      </c>
      <c r="C3" s="40">
        <v>2016</v>
      </c>
      <c r="D3" s="7"/>
      <c r="E3" s="324">
        <v>2017</v>
      </c>
      <c r="F3" s="325"/>
      <c r="G3" s="325"/>
      <c r="H3" s="326"/>
      <c r="I3" s="327">
        <v>2017</v>
      </c>
      <c r="J3" s="328"/>
    </row>
    <row r="4" spans="1:10" ht="14.4" customHeight="1" thickBot="1" x14ac:dyDescent="0.35">
      <c r="A4" s="321"/>
      <c r="B4" s="322" t="s">
        <v>60</v>
      </c>
      <c r="C4" s="323"/>
      <c r="D4" s="7"/>
      <c r="E4" s="113" t="s">
        <v>60</v>
      </c>
      <c r="F4" s="94" t="s">
        <v>61</v>
      </c>
      <c r="G4" s="94" t="s">
        <v>55</v>
      </c>
      <c r="H4" s="95" t="s">
        <v>62</v>
      </c>
      <c r="I4" s="285" t="s">
        <v>224</v>
      </c>
      <c r="J4" s="286" t="s">
        <v>225</v>
      </c>
    </row>
    <row r="5" spans="1:10" ht="14.4" customHeight="1" x14ac:dyDescent="0.3">
      <c r="A5" s="97" t="str">
        <f>HYPERLINK("#'Léky Žádanky'!A1","Léky (Kč)")</f>
        <v>Léky (Kč)</v>
      </c>
      <c r="B5" s="27">
        <v>93.155169999999998</v>
      </c>
      <c r="C5" s="29">
        <v>93.21951</v>
      </c>
      <c r="D5" s="8"/>
      <c r="E5" s="102">
        <v>101.99606999999999</v>
      </c>
      <c r="F5" s="28">
        <v>78.75</v>
      </c>
      <c r="G5" s="101">
        <f>E5-F5</f>
        <v>23.246069999999989</v>
      </c>
      <c r="H5" s="107">
        <f>IF(F5&lt;0.00000001,"",E5/F5)</f>
        <v>1.2951881904761904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922.410580000001</v>
      </c>
      <c r="C6" s="31">
        <v>840.23343999999997</v>
      </c>
      <c r="D6" s="8"/>
      <c r="E6" s="103">
        <v>915.0843100000011</v>
      </c>
      <c r="F6" s="30">
        <v>954.7</v>
      </c>
      <c r="G6" s="104">
        <f>E6-F6</f>
        <v>-39.615689999998949</v>
      </c>
      <c r="H6" s="108">
        <f>IF(F6&lt;0.00000001,"",E6/F6)</f>
        <v>0.95850456687964913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6610.5873300000012</v>
      </c>
      <c r="C7" s="31">
        <v>6658.9444200000007</v>
      </c>
      <c r="D7" s="8"/>
      <c r="E7" s="103">
        <v>7367.0180700000001</v>
      </c>
      <c r="F7" s="30">
        <v>7365.5</v>
      </c>
      <c r="G7" s="104">
        <f>E7-F7</f>
        <v>1.5180700000000797</v>
      </c>
      <c r="H7" s="108">
        <f>IF(F7&lt;0.00000001,"",E7/F7)</f>
        <v>1.0002061054918199</v>
      </c>
    </row>
    <row r="8" spans="1:10" ht="14.4" customHeight="1" thickBot="1" x14ac:dyDescent="0.35">
      <c r="A8" s="1" t="s">
        <v>63</v>
      </c>
      <c r="B8" s="11">
        <v>1725.8498600000089</v>
      </c>
      <c r="C8" s="33">
        <v>1736.121869999999</v>
      </c>
      <c r="D8" s="8"/>
      <c r="E8" s="105">
        <v>1977.8920399999988</v>
      </c>
      <c r="F8" s="32">
        <v>1726.7055822868358</v>
      </c>
      <c r="G8" s="106">
        <f>E8-F8</f>
        <v>251.18645771316301</v>
      </c>
      <c r="H8" s="109">
        <f>IF(F8&lt;0.00000001,"",E8/F8)</f>
        <v>1.1454715038220318</v>
      </c>
    </row>
    <row r="9" spans="1:10" ht="14.4" customHeight="1" thickBot="1" x14ac:dyDescent="0.35">
      <c r="A9" s="2" t="s">
        <v>64</v>
      </c>
      <c r="B9" s="3">
        <v>9352.0029400000112</v>
      </c>
      <c r="C9" s="35">
        <v>9328.5192399999996</v>
      </c>
      <c r="D9" s="8"/>
      <c r="E9" s="3">
        <v>10361.99049</v>
      </c>
      <c r="F9" s="34">
        <v>10125.655582286836</v>
      </c>
      <c r="G9" s="34">
        <f>E9-F9</f>
        <v>236.33490771316428</v>
      </c>
      <c r="H9" s="110">
        <f>IF(F9&lt;0.00000001,"",E9/F9)</f>
        <v>1.0233402080282676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5297.3466900000012</v>
      </c>
      <c r="C11" s="29">
        <f>IF(ISERROR(VLOOKUP("Celkem:",'ZV Vykáz.-A'!A:H,5,0)),0,VLOOKUP("Celkem:",'ZV Vykáz.-A'!A:H,5,0)/1000)</f>
        <v>5457.6911400000017</v>
      </c>
      <c r="D11" s="8"/>
      <c r="E11" s="102">
        <f>IF(ISERROR(VLOOKUP("Celkem:",'ZV Vykáz.-A'!A:H,8,0)),0,VLOOKUP("Celkem:",'ZV Vykáz.-A'!A:H,8,0)/1000)</f>
        <v>5157.8988900000022</v>
      </c>
      <c r="F11" s="28">
        <f>C11</f>
        <v>5457.6911400000017</v>
      </c>
      <c r="G11" s="101">
        <f>E11-F11</f>
        <v>-299.79224999999951</v>
      </c>
      <c r="H11" s="107">
        <f>IF(F11&lt;0.00000001,"",E11/F11)</f>
        <v>0.94506976626016992</v>
      </c>
      <c r="I11" s="101">
        <f>E11-B11</f>
        <v>-139.44779999999901</v>
      </c>
      <c r="J11" s="107">
        <f>IF(B11&lt;0.00000001,"",E11/B11)</f>
        <v>0.97367591585741597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5297.3466900000012</v>
      </c>
      <c r="C13" s="37">
        <f>SUM(C11:C12)</f>
        <v>5457.6911400000017</v>
      </c>
      <c r="D13" s="8"/>
      <c r="E13" s="5">
        <f>SUM(E11:E12)</f>
        <v>5157.8988900000022</v>
      </c>
      <c r="F13" s="36">
        <f>SUM(F11:F12)</f>
        <v>5457.6911400000017</v>
      </c>
      <c r="G13" s="36">
        <f>E13-F13</f>
        <v>-299.79224999999951</v>
      </c>
      <c r="H13" s="111">
        <f>IF(F13&lt;0.00000001,"",E13/F13)</f>
        <v>0.94506976626016992</v>
      </c>
      <c r="I13" s="36">
        <f>SUM(I11:I12)</f>
        <v>-139.44779999999901</v>
      </c>
      <c r="J13" s="111">
        <f>IF(B13&lt;0.00000001,"",E13/B13)</f>
        <v>0.97367591585741597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0.56643980161109686</v>
      </c>
      <c r="C15" s="39">
        <f>IF(C9=0,"",C13/C9)</f>
        <v>0.58505439069019938</v>
      </c>
      <c r="D15" s="8"/>
      <c r="E15" s="6">
        <f>IF(E9=0,"",E13/E9)</f>
        <v>0.4977710503573336</v>
      </c>
      <c r="F15" s="38">
        <f>IF(F9=0,"",F13/F9)</f>
        <v>0.53899632430193778</v>
      </c>
      <c r="G15" s="38">
        <f>IF(ISERROR(F15-E15),"",E15-F15)</f>
        <v>-4.1225273944604179E-2</v>
      </c>
      <c r="H15" s="112">
        <f>IF(ISERROR(F15-E15),"",IF(F15&lt;0.00000001,"",E15/F15))</f>
        <v>0.92351474010885759</v>
      </c>
    </row>
    <row r="17" spans="1:8" ht="14.4" customHeight="1" x14ac:dyDescent="0.3">
      <c r="A17" s="98" t="s">
        <v>134</v>
      </c>
    </row>
    <row r="18" spans="1:8" ht="14.4" customHeight="1" x14ac:dyDescent="0.3">
      <c r="A18" s="249" t="s">
        <v>168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167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99" t="s">
        <v>191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223</v>
      </c>
    </row>
    <row r="23" spans="1:8" ht="14.4" customHeight="1" x14ac:dyDescent="0.3">
      <c r="A23" s="100" t="s">
        <v>136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18" t="s">
        <v>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10" t="s">
        <v>233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69</v>
      </c>
      <c r="C3" s="182" t="s">
        <v>70</v>
      </c>
      <c r="D3" s="182" t="s">
        <v>71</v>
      </c>
      <c r="E3" s="181" t="s">
        <v>72</v>
      </c>
      <c r="F3" s="182" t="s">
        <v>73</v>
      </c>
      <c r="G3" s="182" t="s">
        <v>74</v>
      </c>
      <c r="H3" s="182" t="s">
        <v>75</v>
      </c>
      <c r="I3" s="182" t="s">
        <v>76</v>
      </c>
      <c r="J3" s="182" t="s">
        <v>77</v>
      </c>
      <c r="K3" s="182" t="s">
        <v>78</v>
      </c>
      <c r="L3" s="182" t="s">
        <v>79</v>
      </c>
      <c r="M3" s="182" t="s">
        <v>80</v>
      </c>
    </row>
    <row r="4" spans="1:13" ht="14.4" customHeight="1" x14ac:dyDescent="0.3">
      <c r="A4" s="180" t="s">
        <v>68</v>
      </c>
      <c r="B4" s="183">
        <f>(B10+B8)/B6</f>
        <v>0.5749069388289002</v>
      </c>
      <c r="C4" s="183">
        <f t="shared" ref="C4:M4" si="0">(C10+C8)/C6</f>
        <v>0.52028537673506492</v>
      </c>
      <c r="D4" s="183">
        <f t="shared" si="0"/>
        <v>0.49777107930929931</v>
      </c>
      <c r="E4" s="183">
        <f t="shared" si="0"/>
        <v>0.49777107930929931</v>
      </c>
      <c r="F4" s="183">
        <f t="shared" si="0"/>
        <v>0.49777107930929931</v>
      </c>
      <c r="G4" s="183">
        <f t="shared" si="0"/>
        <v>0.49777107930929931</v>
      </c>
      <c r="H4" s="183">
        <f t="shared" si="0"/>
        <v>0.49777107930929931</v>
      </c>
      <c r="I4" s="183">
        <f t="shared" si="0"/>
        <v>0.49777107930929931</v>
      </c>
      <c r="J4" s="183">
        <f t="shared" si="0"/>
        <v>0.49777107930929931</v>
      </c>
      <c r="K4" s="183">
        <f t="shared" si="0"/>
        <v>0.49777107930929931</v>
      </c>
      <c r="L4" s="183">
        <f t="shared" si="0"/>
        <v>0.49777107930929931</v>
      </c>
      <c r="M4" s="183">
        <f t="shared" si="0"/>
        <v>0.49777107930929931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0</v>
      </c>
      <c r="F5" s="183">
        <f>IF(ISERROR(VLOOKUP($A5,'Man Tab'!$A:$Q,COLUMN()+2,0)),0,VLOOKUP($A5,'Man Tab'!$A:$Q,COLUMN()+2,0))</f>
        <v>0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64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10361.990490000011</v>
      </c>
      <c r="F6" s="185">
        <f t="shared" si="1"/>
        <v>10361.990490000011</v>
      </c>
      <c r="G6" s="185">
        <f t="shared" si="1"/>
        <v>10361.990490000011</v>
      </c>
      <c r="H6" s="185">
        <f t="shared" si="1"/>
        <v>10361.990490000011</v>
      </c>
      <c r="I6" s="185">
        <f t="shared" si="1"/>
        <v>10361.990490000011</v>
      </c>
      <c r="J6" s="185">
        <f t="shared" si="1"/>
        <v>10361.990490000011</v>
      </c>
      <c r="K6" s="185">
        <f t="shared" si="1"/>
        <v>10361.990490000011</v>
      </c>
      <c r="L6" s="185">
        <f t="shared" si="1"/>
        <v>10361.990490000011</v>
      </c>
      <c r="M6" s="185">
        <f t="shared" si="1"/>
        <v>10361.990490000011</v>
      </c>
    </row>
    <row r="7" spans="1:13" ht="14.4" customHeight="1" x14ac:dyDescent="0.3">
      <c r="A7" s="184" t="s">
        <v>88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65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89</v>
      </c>
      <c r="B9" s="184">
        <v>1926482.3600000008</v>
      </c>
      <c r="C9" s="184">
        <v>1610865.68</v>
      </c>
      <c r="D9" s="184">
        <v>1620551.1500000004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66</v>
      </c>
      <c r="B10" s="185">
        <f>B9/1000</f>
        <v>1926.4823600000009</v>
      </c>
      <c r="C10" s="185">
        <f t="shared" ref="C10:M10" si="3">C9/1000+B10</f>
        <v>3537.3480400000008</v>
      </c>
      <c r="D10" s="185">
        <f t="shared" si="3"/>
        <v>5157.899190000001</v>
      </c>
      <c r="E10" s="185">
        <f t="shared" si="3"/>
        <v>5157.899190000001</v>
      </c>
      <c r="F10" s="185">
        <f t="shared" si="3"/>
        <v>5157.899190000001</v>
      </c>
      <c r="G10" s="185">
        <f t="shared" si="3"/>
        <v>5157.899190000001</v>
      </c>
      <c r="H10" s="185">
        <f t="shared" si="3"/>
        <v>5157.899190000001</v>
      </c>
      <c r="I10" s="185">
        <f t="shared" si="3"/>
        <v>5157.899190000001</v>
      </c>
      <c r="J10" s="185">
        <f t="shared" si="3"/>
        <v>5157.899190000001</v>
      </c>
      <c r="K10" s="185">
        <f t="shared" si="3"/>
        <v>5157.899190000001</v>
      </c>
      <c r="L10" s="185">
        <f t="shared" si="3"/>
        <v>5157.899190000001</v>
      </c>
      <c r="M10" s="185">
        <f t="shared" si="3"/>
        <v>5157.899190000001</v>
      </c>
    </row>
    <row r="11" spans="1:13" ht="14.4" customHeight="1" x14ac:dyDescent="0.3">
      <c r="A11" s="180"/>
      <c r="B11" s="180" t="s">
        <v>81</v>
      </c>
      <c r="C11" s="180">
        <f ca="1">IF(MONTH(TODAY())=1,12,MONTH(TODAY())-1)</f>
        <v>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0.53899632430193778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0.53899632430193778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30" t="s">
        <v>235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86" customFormat="1" ht="14.4" customHeight="1" thickBot="1" x14ac:dyDescent="0.3">
      <c r="A2" s="210" t="s">
        <v>233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31" t="s">
        <v>16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79" t="s">
        <v>199</v>
      </c>
      <c r="E4" s="279" t="s">
        <v>200</v>
      </c>
      <c r="F4" s="279" t="s">
        <v>201</v>
      </c>
      <c r="G4" s="279" t="s">
        <v>202</v>
      </c>
      <c r="H4" s="279" t="s">
        <v>203</v>
      </c>
      <c r="I4" s="279" t="s">
        <v>204</v>
      </c>
      <c r="J4" s="279" t="s">
        <v>205</v>
      </c>
      <c r="K4" s="279" t="s">
        <v>206</v>
      </c>
      <c r="L4" s="279" t="s">
        <v>207</v>
      </c>
      <c r="M4" s="279" t="s">
        <v>208</v>
      </c>
      <c r="N4" s="279" t="s">
        <v>209</v>
      </c>
      <c r="O4" s="279" t="s">
        <v>210</v>
      </c>
      <c r="P4" s="333" t="s">
        <v>3</v>
      </c>
      <c r="Q4" s="334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101.99607</v>
      </c>
      <c r="Q7" s="81">
        <v>1.2951881904760001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915.08431000000098</v>
      </c>
      <c r="Q9" s="81">
        <v>0.95850456687899999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123.9284</v>
      </c>
      <c r="Q11" s="81">
        <v>1.0202280584729999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11.389250000000001</v>
      </c>
      <c r="Q12" s="81">
        <v>0.56730450204000005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26.497699999999998</v>
      </c>
      <c r="Q13" s="81">
        <v>0.88955325298499999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554.45051000000001</v>
      </c>
      <c r="Q14" s="81">
        <v>1.467898397758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193.13665</v>
      </c>
      <c r="Q17" s="81">
        <v>0.96719054559700002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234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672.43661999999995</v>
      </c>
      <c r="Q19" s="81">
        <v>1.067842714325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7367.0180700000001</v>
      </c>
      <c r="Q20" s="81">
        <v>1.0002061054910001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361.464</v>
      </c>
      <c r="Q21" s="81">
        <v>1.0379440057430001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5.8810000000000002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5.8810000000000002</v>
      </c>
      <c r="Q22" s="81" t="s">
        <v>234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28.707909999999998</v>
      </c>
      <c r="Q24" s="81"/>
    </row>
    <row r="25" spans="1:17" ht="14.4" customHeight="1" x14ac:dyDescent="0.3">
      <c r="A25" s="17" t="s">
        <v>40</v>
      </c>
      <c r="B25" s="54">
        <v>40502.6223291473</v>
      </c>
      <c r="C25" s="55">
        <v>3375.21852742894</v>
      </c>
      <c r="D25" s="55">
        <v>3350.9464400000002</v>
      </c>
      <c r="E25" s="55">
        <v>3447.9147200000002</v>
      </c>
      <c r="F25" s="55">
        <v>3563.1293300000102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10361.99049</v>
      </c>
      <c r="Q25" s="82">
        <v>1.0233402080280001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883.50454000000002</v>
      </c>
      <c r="Q26" s="81">
        <v>0.967576505383</v>
      </c>
    </row>
    <row r="27" spans="1:17" ht="14.4" customHeight="1" x14ac:dyDescent="0.3">
      <c r="A27" s="18" t="s">
        <v>42</v>
      </c>
      <c r="B27" s="54">
        <v>44155.065459314799</v>
      </c>
      <c r="C27" s="55">
        <v>3679.5887882762399</v>
      </c>
      <c r="D27" s="55">
        <v>3629.1379299999999</v>
      </c>
      <c r="E27" s="55">
        <v>3727.1707299999998</v>
      </c>
      <c r="F27" s="55">
        <v>3889.1863700000099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11245.49503</v>
      </c>
      <c r="Q27" s="82">
        <v>1.0187275152249999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2948.6788000000001</v>
      </c>
      <c r="Q28" s="81">
        <v>1.272421942931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211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30" t="s">
        <v>48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60" customFormat="1" ht="14.4" customHeight="1" thickBot="1" x14ac:dyDescent="0.35">
      <c r="A2" s="210" t="s">
        <v>233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1" t="s">
        <v>49</v>
      </c>
      <c r="C3" s="332"/>
      <c r="D3" s="332"/>
      <c r="E3" s="332"/>
      <c r="F3" s="338" t="s">
        <v>50</v>
      </c>
      <c r="G3" s="332"/>
      <c r="H3" s="332"/>
      <c r="I3" s="332"/>
      <c r="J3" s="332"/>
      <c r="K3" s="339"/>
    </row>
    <row r="4" spans="1:11" ht="14.4" customHeight="1" x14ac:dyDescent="0.3">
      <c r="A4" s="69"/>
      <c r="B4" s="336"/>
      <c r="C4" s="337"/>
      <c r="D4" s="337"/>
      <c r="E4" s="337"/>
      <c r="F4" s="340" t="s">
        <v>212</v>
      </c>
      <c r="G4" s="342" t="s">
        <v>51</v>
      </c>
      <c r="H4" s="125" t="s">
        <v>121</v>
      </c>
      <c r="I4" s="340" t="s">
        <v>52</v>
      </c>
      <c r="J4" s="342" t="s">
        <v>219</v>
      </c>
      <c r="K4" s="343" t="s">
        <v>213</v>
      </c>
    </row>
    <row r="5" spans="1:11" ht="42" thickBot="1" x14ac:dyDescent="0.35">
      <c r="A5" s="70"/>
      <c r="B5" s="24" t="s">
        <v>215</v>
      </c>
      <c r="C5" s="25" t="s">
        <v>216</v>
      </c>
      <c r="D5" s="26" t="s">
        <v>217</v>
      </c>
      <c r="E5" s="26" t="s">
        <v>218</v>
      </c>
      <c r="F5" s="341"/>
      <c r="G5" s="341"/>
      <c r="H5" s="25" t="s">
        <v>214</v>
      </c>
      <c r="I5" s="341"/>
      <c r="J5" s="341"/>
      <c r="K5" s="344"/>
    </row>
    <row r="6" spans="1:11" ht="14.4" customHeight="1" thickBot="1" x14ac:dyDescent="0.35">
      <c r="A6" s="411" t="s">
        <v>236</v>
      </c>
      <c r="B6" s="393">
        <v>38971.941760049303</v>
      </c>
      <c r="C6" s="393">
        <v>41339.829729999998</v>
      </c>
      <c r="D6" s="394">
        <v>2367.8879699507202</v>
      </c>
      <c r="E6" s="395">
        <v>1.0607587885800001</v>
      </c>
      <c r="F6" s="393">
        <v>40502.6223291473</v>
      </c>
      <c r="G6" s="394">
        <v>10125.655582286799</v>
      </c>
      <c r="H6" s="396">
        <v>3563.1293300000102</v>
      </c>
      <c r="I6" s="393">
        <v>10361.99049</v>
      </c>
      <c r="J6" s="394">
        <v>236.33490771317699</v>
      </c>
      <c r="K6" s="397">
        <v>0.25583505200700002</v>
      </c>
    </row>
    <row r="7" spans="1:11" ht="14.4" customHeight="1" thickBot="1" x14ac:dyDescent="0.35">
      <c r="A7" s="412" t="s">
        <v>237</v>
      </c>
      <c r="B7" s="393">
        <v>6353.0735140751603</v>
      </c>
      <c r="C7" s="393">
        <v>5939.9261100000003</v>
      </c>
      <c r="D7" s="394">
        <v>-413.147404075162</v>
      </c>
      <c r="E7" s="395">
        <v>0.93496889290499996</v>
      </c>
      <c r="F7" s="393">
        <v>6330.0089014087398</v>
      </c>
      <c r="G7" s="394">
        <v>1582.50222535219</v>
      </c>
      <c r="H7" s="396">
        <v>643.834440000001</v>
      </c>
      <c r="I7" s="393">
        <v>1733.34601</v>
      </c>
      <c r="J7" s="394">
        <v>150.843784647815</v>
      </c>
      <c r="K7" s="397">
        <v>0.27382994826599999</v>
      </c>
    </row>
    <row r="8" spans="1:11" ht="14.4" customHeight="1" thickBot="1" x14ac:dyDescent="0.35">
      <c r="A8" s="413" t="s">
        <v>238</v>
      </c>
      <c r="B8" s="393">
        <v>4806.2026411638599</v>
      </c>
      <c r="C8" s="393">
        <v>4446.4444599999997</v>
      </c>
      <c r="D8" s="394">
        <v>-359.75818116385301</v>
      </c>
      <c r="E8" s="395">
        <v>0.92514710509999998</v>
      </c>
      <c r="F8" s="393">
        <v>4819.1399997277003</v>
      </c>
      <c r="G8" s="394">
        <v>1204.7849999319201</v>
      </c>
      <c r="H8" s="396">
        <v>449.441900000001</v>
      </c>
      <c r="I8" s="393">
        <v>1178.8955000000001</v>
      </c>
      <c r="J8" s="394">
        <v>-25.889499931923002</v>
      </c>
      <c r="K8" s="397">
        <v>0.24462777592400001</v>
      </c>
    </row>
    <row r="9" spans="1:11" ht="14.4" customHeight="1" thickBot="1" x14ac:dyDescent="0.35">
      <c r="A9" s="414" t="s">
        <v>239</v>
      </c>
      <c r="B9" s="398">
        <v>0</v>
      </c>
      <c r="C9" s="398">
        <v>-2.1360000000000001E-2</v>
      </c>
      <c r="D9" s="399">
        <v>-2.1360000000000001E-2</v>
      </c>
      <c r="E9" s="400" t="s">
        <v>234</v>
      </c>
      <c r="F9" s="398">
        <v>0</v>
      </c>
      <c r="G9" s="399">
        <v>0</v>
      </c>
      <c r="H9" s="401">
        <v>1.56E-3</v>
      </c>
      <c r="I9" s="398">
        <v>-2.2999999900000001E-4</v>
      </c>
      <c r="J9" s="399">
        <v>-2.2999999900000001E-4</v>
      </c>
      <c r="K9" s="402" t="s">
        <v>234</v>
      </c>
    </row>
    <row r="10" spans="1:11" ht="14.4" customHeight="1" thickBot="1" x14ac:dyDescent="0.35">
      <c r="A10" s="415" t="s">
        <v>240</v>
      </c>
      <c r="B10" s="393">
        <v>0</v>
      </c>
      <c r="C10" s="393">
        <v>-2.1360000000000001E-2</v>
      </c>
      <c r="D10" s="394">
        <v>-2.1360000000000001E-2</v>
      </c>
      <c r="E10" s="403" t="s">
        <v>234</v>
      </c>
      <c r="F10" s="393">
        <v>0</v>
      </c>
      <c r="G10" s="394">
        <v>0</v>
      </c>
      <c r="H10" s="396">
        <v>1.56E-3</v>
      </c>
      <c r="I10" s="393">
        <v>-2.2999999900000001E-4</v>
      </c>
      <c r="J10" s="394">
        <v>-2.2999999900000001E-4</v>
      </c>
      <c r="K10" s="404" t="s">
        <v>234</v>
      </c>
    </row>
    <row r="11" spans="1:11" ht="14.4" customHeight="1" thickBot="1" x14ac:dyDescent="0.35">
      <c r="A11" s="414" t="s">
        <v>241</v>
      </c>
      <c r="B11" s="398">
        <v>325.12253011157702</v>
      </c>
      <c r="C11" s="398">
        <v>318.94376</v>
      </c>
      <c r="D11" s="399">
        <v>-6.1787701115760001</v>
      </c>
      <c r="E11" s="405">
        <v>0.98099556462699999</v>
      </c>
      <c r="F11" s="398">
        <v>315</v>
      </c>
      <c r="G11" s="399">
        <v>78.75</v>
      </c>
      <c r="H11" s="401">
        <v>19.572199999999999</v>
      </c>
      <c r="I11" s="398">
        <v>101.99607</v>
      </c>
      <c r="J11" s="399">
        <v>23.24607</v>
      </c>
      <c r="K11" s="406">
        <v>0.32379704761900002</v>
      </c>
    </row>
    <row r="12" spans="1:11" ht="14.4" customHeight="1" thickBot="1" x14ac:dyDescent="0.35">
      <c r="A12" s="415" t="s">
        <v>242</v>
      </c>
      <c r="B12" s="393">
        <v>268.02147828136799</v>
      </c>
      <c r="C12" s="393">
        <v>270.30925999999999</v>
      </c>
      <c r="D12" s="394">
        <v>2.287781718632</v>
      </c>
      <c r="E12" s="395">
        <v>1.0085358148650001</v>
      </c>
      <c r="F12" s="393">
        <v>268</v>
      </c>
      <c r="G12" s="394">
        <v>67</v>
      </c>
      <c r="H12" s="396">
        <v>4.3921999999999999</v>
      </c>
      <c r="I12" s="393">
        <v>63.172350000000002</v>
      </c>
      <c r="J12" s="394">
        <v>-3.8276500000000002</v>
      </c>
      <c r="K12" s="397">
        <v>0.23571772388000001</v>
      </c>
    </row>
    <row r="13" spans="1:11" ht="14.4" customHeight="1" thickBot="1" x14ac:dyDescent="0.35">
      <c r="A13" s="415" t="s">
        <v>243</v>
      </c>
      <c r="B13" s="393">
        <v>2.0000001805580001</v>
      </c>
      <c r="C13" s="393">
        <v>1.4384999999999999</v>
      </c>
      <c r="D13" s="394">
        <v>-0.56150018055799999</v>
      </c>
      <c r="E13" s="395">
        <v>0.71924993506599999</v>
      </c>
      <c r="F13" s="393">
        <v>2</v>
      </c>
      <c r="G13" s="394">
        <v>0.5</v>
      </c>
      <c r="H13" s="396">
        <v>0</v>
      </c>
      <c r="I13" s="393">
        <v>0.45972000000000002</v>
      </c>
      <c r="J13" s="394">
        <v>-4.0280000000000003E-2</v>
      </c>
      <c r="K13" s="397">
        <v>0.22986000000000001</v>
      </c>
    </row>
    <row r="14" spans="1:11" ht="14.4" customHeight="1" thickBot="1" x14ac:dyDescent="0.35">
      <c r="A14" s="415" t="s">
        <v>244</v>
      </c>
      <c r="B14" s="393">
        <v>0.101046684277</v>
      </c>
      <c r="C14" s="393">
        <v>0</v>
      </c>
      <c r="D14" s="394">
        <v>-0.101046684277</v>
      </c>
      <c r="E14" s="395">
        <v>0</v>
      </c>
      <c r="F14" s="393">
        <v>0</v>
      </c>
      <c r="G14" s="394">
        <v>0</v>
      </c>
      <c r="H14" s="396">
        <v>0</v>
      </c>
      <c r="I14" s="393">
        <v>0</v>
      </c>
      <c r="J14" s="394">
        <v>0</v>
      </c>
      <c r="K14" s="397">
        <v>0</v>
      </c>
    </row>
    <row r="15" spans="1:11" ht="14.4" customHeight="1" thickBot="1" x14ac:dyDescent="0.35">
      <c r="A15" s="415" t="s">
        <v>245</v>
      </c>
      <c r="B15" s="393">
        <v>55.000004965370998</v>
      </c>
      <c r="C15" s="393">
        <v>47.195999999999998</v>
      </c>
      <c r="D15" s="394">
        <v>-7.804004965371</v>
      </c>
      <c r="E15" s="395">
        <v>0.85810901343900003</v>
      </c>
      <c r="F15" s="393">
        <v>45</v>
      </c>
      <c r="G15" s="394">
        <v>11.25</v>
      </c>
      <c r="H15" s="396">
        <v>15.18</v>
      </c>
      <c r="I15" s="393">
        <v>38.363999999999997</v>
      </c>
      <c r="J15" s="394">
        <v>27.114000000000001</v>
      </c>
      <c r="K15" s="397">
        <v>0.85253333333299997</v>
      </c>
    </row>
    <row r="16" spans="1:11" ht="14.4" customHeight="1" thickBot="1" x14ac:dyDescent="0.35">
      <c r="A16" s="414" t="s">
        <v>246</v>
      </c>
      <c r="B16" s="398">
        <v>3866.3274490500198</v>
      </c>
      <c r="C16" s="398">
        <v>3428.2334799999999</v>
      </c>
      <c r="D16" s="399">
        <v>-438.09396905001802</v>
      </c>
      <c r="E16" s="405">
        <v>0.88668989504200002</v>
      </c>
      <c r="F16" s="398">
        <v>3818.8</v>
      </c>
      <c r="G16" s="399">
        <v>954.7</v>
      </c>
      <c r="H16" s="401">
        <v>366.45630000000102</v>
      </c>
      <c r="I16" s="398">
        <v>915.08431000000098</v>
      </c>
      <c r="J16" s="399">
        <v>-39.615689999998999</v>
      </c>
      <c r="K16" s="406">
        <v>0.23962614171900001</v>
      </c>
    </row>
    <row r="17" spans="1:11" ht="14.4" customHeight="1" thickBot="1" x14ac:dyDescent="0.35">
      <c r="A17" s="415" t="s">
        <v>247</v>
      </c>
      <c r="B17" s="393">
        <v>1.252350113061</v>
      </c>
      <c r="C17" s="393">
        <v>0.86099999999999999</v>
      </c>
      <c r="D17" s="394">
        <v>-0.39135011306099998</v>
      </c>
      <c r="E17" s="395">
        <v>0.68750742385800001</v>
      </c>
      <c r="F17" s="393">
        <v>1</v>
      </c>
      <c r="G17" s="394">
        <v>0.25</v>
      </c>
      <c r="H17" s="396">
        <v>9.0749999999999997E-2</v>
      </c>
      <c r="I17" s="393">
        <v>0.47286</v>
      </c>
      <c r="J17" s="394">
        <v>0.22286</v>
      </c>
      <c r="K17" s="397">
        <v>0.47286</v>
      </c>
    </row>
    <row r="18" spans="1:11" ht="14.4" customHeight="1" thickBot="1" x14ac:dyDescent="0.35">
      <c r="A18" s="415" t="s">
        <v>248</v>
      </c>
      <c r="B18" s="393">
        <v>60.000005416769</v>
      </c>
      <c r="C18" s="393">
        <v>57.330399999999997</v>
      </c>
      <c r="D18" s="394">
        <v>-2.669605416769</v>
      </c>
      <c r="E18" s="395">
        <v>0.95550658040400005</v>
      </c>
      <c r="F18" s="393">
        <v>62</v>
      </c>
      <c r="G18" s="394">
        <v>15.5</v>
      </c>
      <c r="H18" s="396">
        <v>9.82362</v>
      </c>
      <c r="I18" s="393">
        <v>18.422249999999998</v>
      </c>
      <c r="J18" s="394">
        <v>2.92225</v>
      </c>
      <c r="K18" s="397">
        <v>0.29713306451600002</v>
      </c>
    </row>
    <row r="19" spans="1:11" ht="14.4" customHeight="1" thickBot="1" x14ac:dyDescent="0.35">
      <c r="A19" s="415" t="s">
        <v>249</v>
      </c>
      <c r="B19" s="393">
        <v>88.000007944594003</v>
      </c>
      <c r="C19" s="393">
        <v>82.366669999999999</v>
      </c>
      <c r="D19" s="394">
        <v>-5.6333379445940004</v>
      </c>
      <c r="E19" s="395">
        <v>0.93598480186300004</v>
      </c>
      <c r="F19" s="393">
        <v>90</v>
      </c>
      <c r="G19" s="394">
        <v>22.5</v>
      </c>
      <c r="H19" s="396">
        <v>7.0377000000000001</v>
      </c>
      <c r="I19" s="393">
        <v>20.81981</v>
      </c>
      <c r="J19" s="394">
        <v>-1.680189999999</v>
      </c>
      <c r="K19" s="397">
        <v>0.231331222222</v>
      </c>
    </row>
    <row r="20" spans="1:11" ht="14.4" customHeight="1" thickBot="1" x14ac:dyDescent="0.35">
      <c r="A20" s="415" t="s">
        <v>250</v>
      </c>
      <c r="B20" s="393">
        <v>75.000006770960994</v>
      </c>
      <c r="C20" s="393">
        <v>75.110209999999995</v>
      </c>
      <c r="D20" s="394">
        <v>0.11020322903800001</v>
      </c>
      <c r="E20" s="395">
        <v>1.0014693762539999</v>
      </c>
      <c r="F20" s="393">
        <v>75</v>
      </c>
      <c r="G20" s="394">
        <v>18.75</v>
      </c>
      <c r="H20" s="396">
        <v>8.7796900000000004</v>
      </c>
      <c r="I20" s="393">
        <v>27.632380000000001</v>
      </c>
      <c r="J20" s="394">
        <v>8.8823799999999995</v>
      </c>
      <c r="K20" s="397">
        <v>0.368431733333</v>
      </c>
    </row>
    <row r="21" spans="1:11" ht="14.4" customHeight="1" thickBot="1" x14ac:dyDescent="0.35">
      <c r="A21" s="415" t="s">
        <v>251</v>
      </c>
      <c r="B21" s="393">
        <v>6.0000005416760001</v>
      </c>
      <c r="C21" s="393">
        <v>7.8138800000000002</v>
      </c>
      <c r="D21" s="394">
        <v>1.813879458323</v>
      </c>
      <c r="E21" s="395">
        <v>1.302313215761</v>
      </c>
      <c r="F21" s="393">
        <v>6</v>
      </c>
      <c r="G21" s="394">
        <v>1.5</v>
      </c>
      <c r="H21" s="396">
        <v>1.169</v>
      </c>
      <c r="I21" s="393">
        <v>1.714</v>
      </c>
      <c r="J21" s="394">
        <v>0.214</v>
      </c>
      <c r="K21" s="397">
        <v>0.28566666666599999</v>
      </c>
    </row>
    <row r="22" spans="1:11" ht="14.4" customHeight="1" thickBot="1" x14ac:dyDescent="0.35">
      <c r="A22" s="415" t="s">
        <v>252</v>
      </c>
      <c r="B22" s="393">
        <v>180.000016250307</v>
      </c>
      <c r="C22" s="393">
        <v>177.42264</v>
      </c>
      <c r="D22" s="394">
        <v>-2.5773762503070001</v>
      </c>
      <c r="E22" s="395">
        <v>0.98568124434600002</v>
      </c>
      <c r="F22" s="393">
        <v>180</v>
      </c>
      <c r="G22" s="394">
        <v>45</v>
      </c>
      <c r="H22" s="396">
        <v>13.597160000000001</v>
      </c>
      <c r="I22" s="393">
        <v>38.60042</v>
      </c>
      <c r="J22" s="394">
        <v>-6.3995799999990002</v>
      </c>
      <c r="K22" s="397">
        <v>0.214446777777</v>
      </c>
    </row>
    <row r="23" spans="1:11" ht="14.4" customHeight="1" thickBot="1" x14ac:dyDescent="0.35">
      <c r="A23" s="415" t="s">
        <v>253</v>
      </c>
      <c r="B23" s="393">
        <v>7.4750006748000003E-2</v>
      </c>
      <c r="C23" s="393">
        <v>2.2835899999999998</v>
      </c>
      <c r="D23" s="394">
        <v>2.2088399932509999</v>
      </c>
      <c r="E23" s="395">
        <v>30.549696238645002</v>
      </c>
      <c r="F23" s="393">
        <v>5</v>
      </c>
      <c r="G23" s="394">
        <v>1.25</v>
      </c>
      <c r="H23" s="396">
        <v>0.17188999999999999</v>
      </c>
      <c r="I23" s="393">
        <v>0.17188999999999999</v>
      </c>
      <c r="J23" s="394">
        <v>-1.0781099999999999</v>
      </c>
      <c r="K23" s="397">
        <v>3.4377999999999999E-2</v>
      </c>
    </row>
    <row r="24" spans="1:11" ht="14.4" customHeight="1" thickBot="1" x14ac:dyDescent="0.35">
      <c r="A24" s="415" t="s">
        <v>254</v>
      </c>
      <c r="B24" s="393">
        <v>3456.0003120059</v>
      </c>
      <c r="C24" s="393">
        <v>3025.0450900000001</v>
      </c>
      <c r="D24" s="394">
        <v>-430.95522200589897</v>
      </c>
      <c r="E24" s="395">
        <v>0.87530231970500005</v>
      </c>
      <c r="F24" s="393">
        <v>3399.8</v>
      </c>
      <c r="G24" s="394">
        <v>849.95</v>
      </c>
      <c r="H24" s="396">
        <v>325.78649000000098</v>
      </c>
      <c r="I24" s="393">
        <v>807.25070000000096</v>
      </c>
      <c r="J24" s="394">
        <v>-42.699299999998999</v>
      </c>
      <c r="K24" s="397">
        <v>0.23744064356700001</v>
      </c>
    </row>
    <row r="25" spans="1:11" ht="14.4" customHeight="1" thickBot="1" x14ac:dyDescent="0.35">
      <c r="A25" s="414" t="s">
        <v>255</v>
      </c>
      <c r="B25" s="398">
        <v>489.530878297664</v>
      </c>
      <c r="C25" s="398">
        <v>493.48662000000002</v>
      </c>
      <c r="D25" s="399">
        <v>3.9557417023350001</v>
      </c>
      <c r="E25" s="405">
        <v>1.0080806786200001</v>
      </c>
      <c r="F25" s="398">
        <v>485.88508802796503</v>
      </c>
      <c r="G25" s="399">
        <v>121.471272006991</v>
      </c>
      <c r="H25" s="401">
        <v>47.863439999999997</v>
      </c>
      <c r="I25" s="398">
        <v>123.9284</v>
      </c>
      <c r="J25" s="399">
        <v>2.4571279930080001</v>
      </c>
      <c r="K25" s="406">
        <v>0.25505701461800001</v>
      </c>
    </row>
    <row r="26" spans="1:11" ht="14.4" customHeight="1" thickBot="1" x14ac:dyDescent="0.35">
      <c r="A26" s="415" t="s">
        <v>256</v>
      </c>
      <c r="B26" s="393">
        <v>4.9549018673100003</v>
      </c>
      <c r="C26" s="393">
        <v>3.297999999999</v>
      </c>
      <c r="D26" s="394">
        <v>-1.65690186731</v>
      </c>
      <c r="E26" s="395">
        <v>0.66560349494600002</v>
      </c>
      <c r="F26" s="393">
        <v>0</v>
      </c>
      <c r="G26" s="394">
        <v>0</v>
      </c>
      <c r="H26" s="396">
        <v>3.9203999999999999</v>
      </c>
      <c r="I26" s="393">
        <v>4.9194000000000004</v>
      </c>
      <c r="J26" s="394">
        <v>4.9194000000000004</v>
      </c>
      <c r="K26" s="404" t="s">
        <v>234</v>
      </c>
    </row>
    <row r="27" spans="1:11" ht="14.4" customHeight="1" thickBot="1" x14ac:dyDescent="0.35">
      <c r="A27" s="415" t="s">
        <v>257</v>
      </c>
      <c r="B27" s="393">
        <v>8.9117242745180008</v>
      </c>
      <c r="C27" s="393">
        <v>9.2529199999999996</v>
      </c>
      <c r="D27" s="394">
        <v>0.34119572548100002</v>
      </c>
      <c r="E27" s="395">
        <v>1.038286162696</v>
      </c>
      <c r="F27" s="393">
        <v>25</v>
      </c>
      <c r="G27" s="394">
        <v>6.25</v>
      </c>
      <c r="H27" s="396">
        <v>2.55674</v>
      </c>
      <c r="I27" s="393">
        <v>6.7820400000000003</v>
      </c>
      <c r="J27" s="394">
        <v>0.53203999999999996</v>
      </c>
      <c r="K27" s="397">
        <v>0.27128160000000001</v>
      </c>
    </row>
    <row r="28" spans="1:11" ht="14.4" customHeight="1" thickBot="1" x14ac:dyDescent="0.35">
      <c r="A28" s="415" t="s">
        <v>258</v>
      </c>
      <c r="B28" s="393">
        <v>217.15544959507599</v>
      </c>
      <c r="C28" s="393">
        <v>186.84021000000001</v>
      </c>
      <c r="D28" s="394">
        <v>-30.315239595074999</v>
      </c>
      <c r="E28" s="395">
        <v>0.86039843968100005</v>
      </c>
      <c r="F28" s="393">
        <v>171.546637730523</v>
      </c>
      <c r="G28" s="394">
        <v>42.886659432629997</v>
      </c>
      <c r="H28" s="396">
        <v>15.306990000000001</v>
      </c>
      <c r="I28" s="393">
        <v>50.73348</v>
      </c>
      <c r="J28" s="394">
        <v>7.8468205673689999</v>
      </c>
      <c r="K28" s="397">
        <v>0.295741616805</v>
      </c>
    </row>
    <row r="29" spans="1:11" ht="14.4" customHeight="1" thickBot="1" x14ac:dyDescent="0.35">
      <c r="A29" s="415" t="s">
        <v>259</v>
      </c>
      <c r="B29" s="393">
        <v>39.827799437802</v>
      </c>
      <c r="C29" s="393">
        <v>36.095509999999997</v>
      </c>
      <c r="D29" s="394">
        <v>-3.7322894378020002</v>
      </c>
      <c r="E29" s="395">
        <v>0.90628933833900005</v>
      </c>
      <c r="F29" s="393">
        <v>40</v>
      </c>
      <c r="G29" s="394">
        <v>10</v>
      </c>
      <c r="H29" s="396">
        <v>2.7640799999999999</v>
      </c>
      <c r="I29" s="393">
        <v>8.3473500000000005</v>
      </c>
      <c r="J29" s="394">
        <v>-1.6526499999990001</v>
      </c>
      <c r="K29" s="397">
        <v>0.20868375</v>
      </c>
    </row>
    <row r="30" spans="1:11" ht="14.4" customHeight="1" thickBot="1" x14ac:dyDescent="0.35">
      <c r="A30" s="415" t="s">
        <v>260</v>
      </c>
      <c r="B30" s="393">
        <v>21.456986357068999</v>
      </c>
      <c r="C30" s="393">
        <v>13.326029999999999</v>
      </c>
      <c r="D30" s="394">
        <v>-8.1309563570689996</v>
      </c>
      <c r="E30" s="395">
        <v>0.62105785864899998</v>
      </c>
      <c r="F30" s="393">
        <v>14.389628373447</v>
      </c>
      <c r="G30" s="394">
        <v>3.5974070933609998</v>
      </c>
      <c r="H30" s="396">
        <v>0.67466999999999999</v>
      </c>
      <c r="I30" s="393">
        <v>0.84406999999999999</v>
      </c>
      <c r="J30" s="394">
        <v>-2.753337093361</v>
      </c>
      <c r="K30" s="397">
        <v>5.8658220912999999E-2</v>
      </c>
    </row>
    <row r="31" spans="1:11" ht="14.4" customHeight="1" thickBot="1" x14ac:dyDescent="0.35">
      <c r="A31" s="415" t="s">
        <v>261</v>
      </c>
      <c r="B31" s="393">
        <v>0</v>
      </c>
      <c r="C31" s="393">
        <v>0.02</v>
      </c>
      <c r="D31" s="394">
        <v>0.02</v>
      </c>
      <c r="E31" s="403" t="s">
        <v>262</v>
      </c>
      <c r="F31" s="393">
        <v>0</v>
      </c>
      <c r="G31" s="394">
        <v>0</v>
      </c>
      <c r="H31" s="396">
        <v>0.02</v>
      </c>
      <c r="I31" s="393">
        <v>0.02</v>
      </c>
      <c r="J31" s="394">
        <v>0.02</v>
      </c>
      <c r="K31" s="404" t="s">
        <v>234</v>
      </c>
    </row>
    <row r="32" spans="1:11" ht="14.4" customHeight="1" thickBot="1" x14ac:dyDescent="0.35">
      <c r="A32" s="415" t="s">
        <v>263</v>
      </c>
      <c r="B32" s="393">
        <v>0.862112033103</v>
      </c>
      <c r="C32" s="393">
        <v>15.10975</v>
      </c>
      <c r="D32" s="394">
        <v>14.247637966896001</v>
      </c>
      <c r="E32" s="395">
        <v>17.526434407377</v>
      </c>
      <c r="F32" s="393">
        <v>19</v>
      </c>
      <c r="G32" s="394">
        <v>4.75</v>
      </c>
      <c r="H32" s="396">
        <v>0</v>
      </c>
      <c r="I32" s="393">
        <v>0</v>
      </c>
      <c r="J32" s="394">
        <v>-4.75</v>
      </c>
      <c r="K32" s="397">
        <v>0</v>
      </c>
    </row>
    <row r="33" spans="1:11" ht="14.4" customHeight="1" thickBot="1" x14ac:dyDescent="0.35">
      <c r="A33" s="415" t="s">
        <v>264</v>
      </c>
      <c r="B33" s="393">
        <v>106.041054350848</v>
      </c>
      <c r="C33" s="393">
        <v>77.685820000000007</v>
      </c>
      <c r="D33" s="394">
        <v>-28.355234350848001</v>
      </c>
      <c r="E33" s="395">
        <v>0.73260135402799997</v>
      </c>
      <c r="F33" s="393">
        <v>80</v>
      </c>
      <c r="G33" s="394">
        <v>20</v>
      </c>
      <c r="H33" s="396">
        <v>6.8700400000000004</v>
      </c>
      <c r="I33" s="393">
        <v>19.101929999999999</v>
      </c>
      <c r="J33" s="394">
        <v>-0.89806999999899995</v>
      </c>
      <c r="K33" s="397">
        <v>0.238774125</v>
      </c>
    </row>
    <row r="34" spans="1:11" ht="14.4" customHeight="1" thickBot="1" x14ac:dyDescent="0.35">
      <c r="A34" s="415" t="s">
        <v>265</v>
      </c>
      <c r="B34" s="393">
        <v>18.269437384450999</v>
      </c>
      <c r="C34" s="393">
        <v>23.396719999999998</v>
      </c>
      <c r="D34" s="394">
        <v>5.1272826155480002</v>
      </c>
      <c r="E34" s="395">
        <v>1.280648084976</v>
      </c>
      <c r="F34" s="393">
        <v>25.948821923994</v>
      </c>
      <c r="G34" s="394">
        <v>6.487205480998</v>
      </c>
      <c r="H34" s="396">
        <v>0.63888999999999996</v>
      </c>
      <c r="I34" s="393">
        <v>3.8572700000000002</v>
      </c>
      <c r="J34" s="394">
        <v>-2.6299354809979998</v>
      </c>
      <c r="K34" s="397">
        <v>0.14864913757100001</v>
      </c>
    </row>
    <row r="35" spans="1:11" ht="14.4" customHeight="1" thickBot="1" x14ac:dyDescent="0.35">
      <c r="A35" s="415" t="s">
        <v>266</v>
      </c>
      <c r="B35" s="393">
        <v>0</v>
      </c>
      <c r="C35" s="393">
        <v>15.419</v>
      </c>
      <c r="D35" s="394">
        <v>15.419</v>
      </c>
      <c r="E35" s="403" t="s">
        <v>234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404" t="s">
        <v>234</v>
      </c>
    </row>
    <row r="36" spans="1:11" ht="14.4" customHeight="1" thickBot="1" x14ac:dyDescent="0.35">
      <c r="A36" s="415" t="s">
        <v>267</v>
      </c>
      <c r="B36" s="393">
        <v>0</v>
      </c>
      <c r="C36" s="393">
        <v>10.923999999999999</v>
      </c>
      <c r="D36" s="394">
        <v>10.923999999999999</v>
      </c>
      <c r="E36" s="403" t="s">
        <v>262</v>
      </c>
      <c r="F36" s="393">
        <v>0</v>
      </c>
      <c r="G36" s="394">
        <v>0</v>
      </c>
      <c r="H36" s="396">
        <v>3.3149999999999999</v>
      </c>
      <c r="I36" s="393">
        <v>3.3149999999999999</v>
      </c>
      <c r="J36" s="394">
        <v>3.3149999999999999</v>
      </c>
      <c r="K36" s="404" t="s">
        <v>234</v>
      </c>
    </row>
    <row r="37" spans="1:11" ht="14.4" customHeight="1" thickBot="1" x14ac:dyDescent="0.35">
      <c r="A37" s="415" t="s">
        <v>268</v>
      </c>
      <c r="B37" s="393">
        <v>0</v>
      </c>
      <c r="C37" s="393">
        <v>0</v>
      </c>
      <c r="D37" s="394">
        <v>0</v>
      </c>
      <c r="E37" s="395">
        <v>1</v>
      </c>
      <c r="F37" s="393">
        <v>0</v>
      </c>
      <c r="G37" s="394">
        <v>0</v>
      </c>
      <c r="H37" s="396">
        <v>0</v>
      </c>
      <c r="I37" s="393">
        <v>1.1919999999999999</v>
      </c>
      <c r="J37" s="394">
        <v>1.1919999999999999</v>
      </c>
      <c r="K37" s="404" t="s">
        <v>262</v>
      </c>
    </row>
    <row r="38" spans="1:11" ht="14.4" customHeight="1" thickBot="1" x14ac:dyDescent="0.35">
      <c r="A38" s="415" t="s">
        <v>269</v>
      </c>
      <c r="B38" s="393">
        <v>72.051412997483993</v>
      </c>
      <c r="C38" s="393">
        <v>102.11866000000001</v>
      </c>
      <c r="D38" s="394">
        <v>30.067247002515</v>
      </c>
      <c r="E38" s="395">
        <v>1.4173026697410001</v>
      </c>
      <c r="F38" s="393">
        <v>100</v>
      </c>
      <c r="G38" s="394">
        <v>25</v>
      </c>
      <c r="H38" s="396">
        <v>11.79663</v>
      </c>
      <c r="I38" s="393">
        <v>24.815860000000001</v>
      </c>
      <c r="J38" s="394">
        <v>-0.18413999999899999</v>
      </c>
      <c r="K38" s="397">
        <v>0.24815860000000001</v>
      </c>
    </row>
    <row r="39" spans="1:11" ht="14.4" customHeight="1" thickBot="1" x14ac:dyDescent="0.35">
      <c r="A39" s="415" t="s">
        <v>270</v>
      </c>
      <c r="B39" s="393">
        <v>0</v>
      </c>
      <c r="C39" s="393">
        <v>0</v>
      </c>
      <c r="D39" s="394">
        <v>0</v>
      </c>
      <c r="E39" s="395">
        <v>1</v>
      </c>
      <c r="F39" s="393">
        <v>10</v>
      </c>
      <c r="G39" s="394">
        <v>2.5</v>
      </c>
      <c r="H39" s="396">
        <v>0</v>
      </c>
      <c r="I39" s="393">
        <v>0</v>
      </c>
      <c r="J39" s="394">
        <v>-2.5</v>
      </c>
      <c r="K39" s="397">
        <v>0</v>
      </c>
    </row>
    <row r="40" spans="1:11" ht="14.4" customHeight="1" thickBot="1" x14ac:dyDescent="0.35">
      <c r="A40" s="414" t="s">
        <v>271</v>
      </c>
      <c r="B40" s="398">
        <v>62.663959847645998</v>
      </c>
      <c r="C40" s="398">
        <v>98.949749999999995</v>
      </c>
      <c r="D40" s="399">
        <v>36.285790152353002</v>
      </c>
      <c r="E40" s="405">
        <v>1.5790535778549999</v>
      </c>
      <c r="F40" s="398">
        <v>80.304315999897995</v>
      </c>
      <c r="G40" s="399">
        <v>20.076078999974001</v>
      </c>
      <c r="H40" s="401">
        <v>8.5530500000000007</v>
      </c>
      <c r="I40" s="398">
        <v>11.389250000000001</v>
      </c>
      <c r="J40" s="399">
        <v>-8.6868289999740007</v>
      </c>
      <c r="K40" s="406">
        <v>0.14182612551000001</v>
      </c>
    </row>
    <row r="41" spans="1:11" ht="14.4" customHeight="1" thickBot="1" x14ac:dyDescent="0.35">
      <c r="A41" s="415" t="s">
        <v>272</v>
      </c>
      <c r="B41" s="393">
        <v>58.955127105660999</v>
      </c>
      <c r="C41" s="393">
        <v>26.142679999999999</v>
      </c>
      <c r="D41" s="394">
        <v>-32.812447105661001</v>
      </c>
      <c r="E41" s="395">
        <v>0.44343352789500001</v>
      </c>
      <c r="F41" s="393">
        <v>0</v>
      </c>
      <c r="G41" s="394">
        <v>0</v>
      </c>
      <c r="H41" s="396">
        <v>8.3550500000000003</v>
      </c>
      <c r="I41" s="393">
        <v>10.896050000000001</v>
      </c>
      <c r="J41" s="394">
        <v>10.896050000000001</v>
      </c>
      <c r="K41" s="404" t="s">
        <v>234</v>
      </c>
    </row>
    <row r="42" spans="1:11" ht="14.4" customHeight="1" thickBot="1" x14ac:dyDescent="0.35">
      <c r="A42" s="415" t="s">
        <v>273</v>
      </c>
      <c r="B42" s="393">
        <v>0.171065990147</v>
      </c>
      <c r="C42" s="393">
        <v>10.475</v>
      </c>
      <c r="D42" s="394">
        <v>10.303934009852</v>
      </c>
      <c r="E42" s="395">
        <v>61.233679418027002</v>
      </c>
      <c r="F42" s="393">
        <v>13.658759141219001</v>
      </c>
      <c r="G42" s="394">
        <v>3.4146897853040001</v>
      </c>
      <c r="H42" s="396">
        <v>0</v>
      </c>
      <c r="I42" s="393">
        <v>0</v>
      </c>
      <c r="J42" s="394">
        <v>-3.4146897853040001</v>
      </c>
      <c r="K42" s="397">
        <v>0</v>
      </c>
    </row>
    <row r="43" spans="1:11" ht="14.4" customHeight="1" thickBot="1" x14ac:dyDescent="0.35">
      <c r="A43" s="415" t="s">
        <v>274</v>
      </c>
      <c r="B43" s="393">
        <v>0</v>
      </c>
      <c r="C43" s="393">
        <v>59.817500000000003</v>
      </c>
      <c r="D43" s="394">
        <v>59.817500000000003</v>
      </c>
      <c r="E43" s="403" t="s">
        <v>262</v>
      </c>
      <c r="F43" s="393">
        <v>64.020197211945003</v>
      </c>
      <c r="G43" s="394">
        <v>16.005049302985999</v>
      </c>
      <c r="H43" s="396">
        <v>0</v>
      </c>
      <c r="I43" s="393">
        <v>0</v>
      </c>
      <c r="J43" s="394">
        <v>-16.005049302985999</v>
      </c>
      <c r="K43" s="397">
        <v>0</v>
      </c>
    </row>
    <row r="44" spans="1:11" ht="14.4" customHeight="1" thickBot="1" x14ac:dyDescent="0.35">
      <c r="A44" s="415" t="s">
        <v>275</v>
      </c>
      <c r="B44" s="393">
        <v>0</v>
      </c>
      <c r="C44" s="393">
        <v>7.9000000000000001E-2</v>
      </c>
      <c r="D44" s="394">
        <v>7.9000000000000001E-2</v>
      </c>
      <c r="E44" s="403" t="s">
        <v>234</v>
      </c>
      <c r="F44" s="393">
        <v>7.3328019063000002E-2</v>
      </c>
      <c r="G44" s="394">
        <v>1.8332004765E-2</v>
      </c>
      <c r="H44" s="396">
        <v>0.19800000000000001</v>
      </c>
      <c r="I44" s="393">
        <v>0.19800000000000001</v>
      </c>
      <c r="J44" s="394">
        <v>0.17966799523400001</v>
      </c>
      <c r="K44" s="397">
        <v>2.7001956759489998</v>
      </c>
    </row>
    <row r="45" spans="1:11" ht="14.4" customHeight="1" thickBot="1" x14ac:dyDescent="0.35">
      <c r="A45" s="415" t="s">
        <v>276</v>
      </c>
      <c r="B45" s="393">
        <v>3.5377667518370002</v>
      </c>
      <c r="C45" s="393">
        <v>2.4355699999999998</v>
      </c>
      <c r="D45" s="394">
        <v>-1.1021967518369999</v>
      </c>
      <c r="E45" s="395">
        <v>0.68844843960799995</v>
      </c>
      <c r="F45" s="393">
        <v>2.5520316276699999</v>
      </c>
      <c r="G45" s="394">
        <v>0.63800790691700004</v>
      </c>
      <c r="H45" s="396">
        <v>0</v>
      </c>
      <c r="I45" s="393">
        <v>0.29520000000000002</v>
      </c>
      <c r="J45" s="394">
        <v>-0.34280790691700003</v>
      </c>
      <c r="K45" s="397">
        <v>0.115672547628</v>
      </c>
    </row>
    <row r="46" spans="1:11" ht="14.4" customHeight="1" thickBot="1" x14ac:dyDescent="0.35">
      <c r="A46" s="414" t="s">
        <v>277</v>
      </c>
      <c r="B46" s="398">
        <v>62.557823856949</v>
      </c>
      <c r="C46" s="398">
        <v>106.85221</v>
      </c>
      <c r="D46" s="399">
        <v>44.294386143051</v>
      </c>
      <c r="E46" s="405">
        <v>1.7080550986609999</v>
      </c>
      <c r="F46" s="398">
        <v>119.150595699832</v>
      </c>
      <c r="G46" s="399">
        <v>29.787648924957001</v>
      </c>
      <c r="H46" s="401">
        <v>6.9953500000000002</v>
      </c>
      <c r="I46" s="398">
        <v>26.497699999999998</v>
      </c>
      <c r="J46" s="399">
        <v>-3.2899489249570002</v>
      </c>
      <c r="K46" s="406">
        <v>0.222388313246</v>
      </c>
    </row>
    <row r="47" spans="1:11" ht="14.4" customHeight="1" thickBot="1" x14ac:dyDescent="0.35">
      <c r="A47" s="415" t="s">
        <v>278</v>
      </c>
      <c r="B47" s="393">
        <v>0</v>
      </c>
      <c r="C47" s="393">
        <v>44.809170000000002</v>
      </c>
      <c r="D47" s="394">
        <v>44.809170000000002</v>
      </c>
      <c r="E47" s="403" t="s">
        <v>234</v>
      </c>
      <c r="F47" s="393">
        <v>50</v>
      </c>
      <c r="G47" s="394">
        <v>12.5</v>
      </c>
      <c r="H47" s="396">
        <v>2.95844</v>
      </c>
      <c r="I47" s="393">
        <v>10.97587</v>
      </c>
      <c r="J47" s="394">
        <v>-1.52413</v>
      </c>
      <c r="K47" s="397">
        <v>0.2195174</v>
      </c>
    </row>
    <row r="48" spans="1:11" ht="14.4" customHeight="1" thickBot="1" x14ac:dyDescent="0.35">
      <c r="A48" s="415" t="s">
        <v>279</v>
      </c>
      <c r="B48" s="393">
        <v>19.852380248336001</v>
      </c>
      <c r="C48" s="393">
        <v>17.32564</v>
      </c>
      <c r="D48" s="394">
        <v>-2.526740248336</v>
      </c>
      <c r="E48" s="395">
        <v>0.87272356177300003</v>
      </c>
      <c r="F48" s="393">
        <v>23.525565710972</v>
      </c>
      <c r="G48" s="394">
        <v>5.8813914277429999</v>
      </c>
      <c r="H48" s="396">
        <v>1.1375200000000001</v>
      </c>
      <c r="I48" s="393">
        <v>4.3569800000000001</v>
      </c>
      <c r="J48" s="394">
        <v>-1.5244114277430001</v>
      </c>
      <c r="K48" s="397">
        <v>0.185201922603</v>
      </c>
    </row>
    <row r="49" spans="1:11" ht="14.4" customHeight="1" thickBot="1" x14ac:dyDescent="0.35">
      <c r="A49" s="415" t="s">
        <v>280</v>
      </c>
      <c r="B49" s="393">
        <v>24.705441983581998</v>
      </c>
      <c r="C49" s="393">
        <v>22.167940000000002</v>
      </c>
      <c r="D49" s="394">
        <v>-2.5375019835820001</v>
      </c>
      <c r="E49" s="395">
        <v>0.89728975562199997</v>
      </c>
      <c r="F49" s="393">
        <v>22.625029988859001</v>
      </c>
      <c r="G49" s="394">
        <v>5.6562574972139998</v>
      </c>
      <c r="H49" s="396">
        <v>1.28678</v>
      </c>
      <c r="I49" s="393">
        <v>4.3442400000000001</v>
      </c>
      <c r="J49" s="394">
        <v>-1.312017497214</v>
      </c>
      <c r="K49" s="397">
        <v>0.19201035322900001</v>
      </c>
    </row>
    <row r="50" spans="1:11" ht="14.4" customHeight="1" thickBot="1" x14ac:dyDescent="0.35">
      <c r="A50" s="415" t="s">
        <v>281</v>
      </c>
      <c r="B50" s="393">
        <v>18.000001625029999</v>
      </c>
      <c r="C50" s="393">
        <v>22.54946</v>
      </c>
      <c r="D50" s="394">
        <v>4.5494583749690003</v>
      </c>
      <c r="E50" s="395">
        <v>1.25274766468</v>
      </c>
      <c r="F50" s="393">
        <v>23</v>
      </c>
      <c r="G50" s="394">
        <v>5.75</v>
      </c>
      <c r="H50" s="396">
        <v>1.6126100000000001</v>
      </c>
      <c r="I50" s="393">
        <v>6.8206100000000003</v>
      </c>
      <c r="J50" s="394">
        <v>1.0706100000000001</v>
      </c>
      <c r="K50" s="397">
        <v>0.29654826086899999</v>
      </c>
    </row>
    <row r="51" spans="1:11" ht="14.4" customHeight="1" thickBot="1" x14ac:dyDescent="0.35">
      <c r="A51" s="413" t="s">
        <v>29</v>
      </c>
      <c r="B51" s="393">
        <v>1546.87087291131</v>
      </c>
      <c r="C51" s="393">
        <v>1493.4816499999999</v>
      </c>
      <c r="D51" s="394">
        <v>-53.389222911307002</v>
      </c>
      <c r="E51" s="395">
        <v>0.96548566280000003</v>
      </c>
      <c r="F51" s="393">
        <v>1510.8689016810499</v>
      </c>
      <c r="G51" s="394">
        <v>377.71722542026203</v>
      </c>
      <c r="H51" s="396">
        <v>194.39254</v>
      </c>
      <c r="I51" s="393">
        <v>554.45051000000001</v>
      </c>
      <c r="J51" s="394">
        <v>176.73328457973801</v>
      </c>
      <c r="K51" s="397">
        <v>0.36697459943900002</v>
      </c>
    </row>
    <row r="52" spans="1:11" ht="14.4" customHeight="1" thickBot="1" x14ac:dyDescent="0.35">
      <c r="A52" s="414" t="s">
        <v>282</v>
      </c>
      <c r="B52" s="398">
        <v>1546.87087291131</v>
      </c>
      <c r="C52" s="398">
        <v>1493.4816499999999</v>
      </c>
      <c r="D52" s="399">
        <v>-53.389222911307002</v>
      </c>
      <c r="E52" s="405">
        <v>0.96548566280000003</v>
      </c>
      <c r="F52" s="398">
        <v>1510.8689016810499</v>
      </c>
      <c r="G52" s="399">
        <v>377.71722542026203</v>
      </c>
      <c r="H52" s="401">
        <v>194.39254</v>
      </c>
      <c r="I52" s="398">
        <v>554.45051000000001</v>
      </c>
      <c r="J52" s="399">
        <v>176.73328457973801</v>
      </c>
      <c r="K52" s="406">
        <v>0.36697459943900002</v>
      </c>
    </row>
    <row r="53" spans="1:11" ht="14.4" customHeight="1" thickBot="1" x14ac:dyDescent="0.35">
      <c r="A53" s="415" t="s">
        <v>283</v>
      </c>
      <c r="B53" s="393">
        <v>538.97442015608499</v>
      </c>
      <c r="C53" s="393">
        <v>503.67574999999999</v>
      </c>
      <c r="D53" s="394">
        <v>-35.298670156084</v>
      </c>
      <c r="E53" s="395">
        <v>0.93450770790500004</v>
      </c>
      <c r="F53" s="393">
        <v>522.99999999999795</v>
      </c>
      <c r="G53" s="394">
        <v>130.74999999999901</v>
      </c>
      <c r="H53" s="396">
        <v>101.791</v>
      </c>
      <c r="I53" s="393">
        <v>152.51525000000001</v>
      </c>
      <c r="J53" s="394">
        <v>21.765250000000002</v>
      </c>
      <c r="K53" s="397">
        <v>0.29161615678699998</v>
      </c>
    </row>
    <row r="54" spans="1:11" ht="14.4" customHeight="1" thickBot="1" x14ac:dyDescent="0.35">
      <c r="A54" s="415" t="s">
        <v>284</v>
      </c>
      <c r="B54" s="393">
        <v>192.55925688983001</v>
      </c>
      <c r="C54" s="393">
        <v>200.81200000000001</v>
      </c>
      <c r="D54" s="394">
        <v>8.25274311017</v>
      </c>
      <c r="E54" s="395">
        <v>1.042858199826</v>
      </c>
      <c r="F54" s="393">
        <v>216.86890168105299</v>
      </c>
      <c r="G54" s="394">
        <v>54.217225420262999</v>
      </c>
      <c r="H54" s="396">
        <v>18.881</v>
      </c>
      <c r="I54" s="393">
        <v>56.747</v>
      </c>
      <c r="J54" s="394">
        <v>2.5297745797359998</v>
      </c>
      <c r="K54" s="397">
        <v>0.26166499465800003</v>
      </c>
    </row>
    <row r="55" spans="1:11" ht="14.4" customHeight="1" thickBot="1" x14ac:dyDescent="0.35">
      <c r="A55" s="415" t="s">
        <v>285</v>
      </c>
      <c r="B55" s="393">
        <v>801.05155680542396</v>
      </c>
      <c r="C55" s="393">
        <v>784.65990000000102</v>
      </c>
      <c r="D55" s="394">
        <v>-16.391656805423001</v>
      </c>
      <c r="E55" s="395">
        <v>0.97953732607300004</v>
      </c>
      <c r="F55" s="393">
        <v>752.99999999999704</v>
      </c>
      <c r="G55" s="394">
        <v>188.24999999999901</v>
      </c>
      <c r="H55" s="396">
        <v>73.120540000000005</v>
      </c>
      <c r="I55" s="393">
        <v>343.98826000000003</v>
      </c>
      <c r="J55" s="394">
        <v>155.73826000000099</v>
      </c>
      <c r="K55" s="397">
        <v>0.45682371845899999</v>
      </c>
    </row>
    <row r="56" spans="1:11" ht="14.4" customHeight="1" thickBot="1" x14ac:dyDescent="0.35">
      <c r="A56" s="415" t="s">
        <v>286</v>
      </c>
      <c r="B56" s="393">
        <v>14.285639059969</v>
      </c>
      <c r="C56" s="393">
        <v>4.3339999999990004</v>
      </c>
      <c r="D56" s="394">
        <v>-9.9516390599690006</v>
      </c>
      <c r="E56" s="395">
        <v>0.303381597547</v>
      </c>
      <c r="F56" s="393">
        <v>17.999999999999002</v>
      </c>
      <c r="G56" s="394">
        <v>4.4999999999989999</v>
      </c>
      <c r="H56" s="396">
        <v>0.6</v>
      </c>
      <c r="I56" s="393">
        <v>1.2</v>
      </c>
      <c r="J56" s="394">
        <v>-3.2999999999990002</v>
      </c>
      <c r="K56" s="397">
        <v>6.6666666666000005E-2</v>
      </c>
    </row>
    <row r="57" spans="1:11" ht="14.4" customHeight="1" thickBot="1" x14ac:dyDescent="0.35">
      <c r="A57" s="416" t="s">
        <v>287</v>
      </c>
      <c r="B57" s="398">
        <v>3582.8642821357698</v>
      </c>
      <c r="C57" s="398">
        <v>4120.9793499999996</v>
      </c>
      <c r="D57" s="399">
        <v>538.11506786423399</v>
      </c>
      <c r="E57" s="405">
        <v>1.1501913065880001</v>
      </c>
      <c r="F57" s="398">
        <v>3317.61342773857</v>
      </c>
      <c r="G57" s="399">
        <v>829.40335693464306</v>
      </c>
      <c r="H57" s="401">
        <v>308.88619</v>
      </c>
      <c r="I57" s="398">
        <v>865.57326999999998</v>
      </c>
      <c r="J57" s="399">
        <v>36.169913065357001</v>
      </c>
      <c r="K57" s="406">
        <v>0.26090238927800002</v>
      </c>
    </row>
    <row r="58" spans="1:11" ht="14.4" customHeight="1" thickBot="1" x14ac:dyDescent="0.35">
      <c r="A58" s="413" t="s">
        <v>32</v>
      </c>
      <c r="B58" s="393">
        <v>1434.3185658244499</v>
      </c>
      <c r="C58" s="393">
        <v>1529.16623</v>
      </c>
      <c r="D58" s="394">
        <v>94.847664175545006</v>
      </c>
      <c r="E58" s="395">
        <v>1.066127334913</v>
      </c>
      <c r="F58" s="393">
        <v>798.75325861768897</v>
      </c>
      <c r="G58" s="394">
        <v>199.68831465442199</v>
      </c>
      <c r="H58" s="396">
        <v>23.642720000000001</v>
      </c>
      <c r="I58" s="393">
        <v>193.13665</v>
      </c>
      <c r="J58" s="394">
        <v>-6.5516646544219999</v>
      </c>
      <c r="K58" s="397">
        <v>0.24179763639900001</v>
      </c>
    </row>
    <row r="59" spans="1:11" ht="14.4" customHeight="1" thickBot="1" x14ac:dyDescent="0.35">
      <c r="A59" s="417" t="s">
        <v>288</v>
      </c>
      <c r="B59" s="393">
        <v>1434.3185658244499</v>
      </c>
      <c r="C59" s="393">
        <v>1529.16623</v>
      </c>
      <c r="D59" s="394">
        <v>94.847664175545006</v>
      </c>
      <c r="E59" s="395">
        <v>1.066127334913</v>
      </c>
      <c r="F59" s="393">
        <v>798.75325861768897</v>
      </c>
      <c r="G59" s="394">
        <v>199.68831465442199</v>
      </c>
      <c r="H59" s="396">
        <v>23.642720000000001</v>
      </c>
      <c r="I59" s="393">
        <v>193.13665</v>
      </c>
      <c r="J59" s="394">
        <v>-6.5516646544219999</v>
      </c>
      <c r="K59" s="397">
        <v>0.24179763639900001</v>
      </c>
    </row>
    <row r="60" spans="1:11" ht="14.4" customHeight="1" thickBot="1" x14ac:dyDescent="0.35">
      <c r="A60" s="415" t="s">
        <v>289</v>
      </c>
      <c r="B60" s="393">
        <v>98.873238712524994</v>
      </c>
      <c r="C60" s="393">
        <v>278.61081000000001</v>
      </c>
      <c r="D60" s="394">
        <v>179.737571287474</v>
      </c>
      <c r="E60" s="395">
        <v>2.8178586402939998</v>
      </c>
      <c r="F60" s="393">
        <v>297.57648417584898</v>
      </c>
      <c r="G60" s="394">
        <v>74.394121043962002</v>
      </c>
      <c r="H60" s="396">
        <v>2.5369999999999999</v>
      </c>
      <c r="I60" s="393">
        <v>100.81865999999999</v>
      </c>
      <c r="J60" s="394">
        <v>26.424538956037001</v>
      </c>
      <c r="K60" s="397">
        <v>0.33879915034000002</v>
      </c>
    </row>
    <row r="61" spans="1:11" ht="14.4" customHeight="1" thickBot="1" x14ac:dyDescent="0.35">
      <c r="A61" s="415" t="s">
        <v>290</v>
      </c>
      <c r="B61" s="393">
        <v>4.4787759087619996</v>
      </c>
      <c r="C61" s="393">
        <v>10.372999999999999</v>
      </c>
      <c r="D61" s="394">
        <v>5.8942240912369996</v>
      </c>
      <c r="E61" s="395">
        <v>2.3160346066219999</v>
      </c>
      <c r="F61" s="393">
        <v>0</v>
      </c>
      <c r="G61" s="394">
        <v>0</v>
      </c>
      <c r="H61" s="396">
        <v>0</v>
      </c>
      <c r="I61" s="393">
        <v>0</v>
      </c>
      <c r="J61" s="394">
        <v>0</v>
      </c>
      <c r="K61" s="404" t="s">
        <v>234</v>
      </c>
    </row>
    <row r="62" spans="1:11" ht="14.4" customHeight="1" thickBot="1" x14ac:dyDescent="0.35">
      <c r="A62" s="415" t="s">
        <v>291</v>
      </c>
      <c r="B62" s="393">
        <v>148.965180262464</v>
      </c>
      <c r="C62" s="393">
        <v>263.11066</v>
      </c>
      <c r="D62" s="394">
        <v>114.14547973753599</v>
      </c>
      <c r="E62" s="395">
        <v>1.766256111236</v>
      </c>
      <c r="F62" s="393">
        <v>235.17677444184</v>
      </c>
      <c r="G62" s="394">
        <v>58.794193610459999</v>
      </c>
      <c r="H62" s="396">
        <v>0.13589999999999999</v>
      </c>
      <c r="I62" s="393">
        <v>0.47266000000000002</v>
      </c>
      <c r="J62" s="394">
        <v>-58.321533610460001</v>
      </c>
      <c r="K62" s="397">
        <v>2.0098073079999998E-3</v>
      </c>
    </row>
    <row r="63" spans="1:11" ht="14.4" customHeight="1" thickBot="1" x14ac:dyDescent="0.35">
      <c r="A63" s="415" t="s">
        <v>292</v>
      </c>
      <c r="B63" s="393">
        <v>1072.1771310761501</v>
      </c>
      <c r="C63" s="393">
        <v>805.03980999999999</v>
      </c>
      <c r="D63" s="394">
        <v>-267.13732107614697</v>
      </c>
      <c r="E63" s="395">
        <v>0.75084590658200001</v>
      </c>
      <c r="F63" s="393">
        <v>84.999999999999005</v>
      </c>
      <c r="G63" s="394">
        <v>21.25</v>
      </c>
      <c r="H63" s="396">
        <v>0</v>
      </c>
      <c r="I63" s="393">
        <v>35.897570000000002</v>
      </c>
      <c r="J63" s="394">
        <v>14.64757</v>
      </c>
      <c r="K63" s="397">
        <v>0.42232435294100001</v>
      </c>
    </row>
    <row r="64" spans="1:11" ht="14.4" customHeight="1" thickBot="1" x14ac:dyDescent="0.35">
      <c r="A64" s="415" t="s">
        <v>293</v>
      </c>
      <c r="B64" s="393">
        <v>109.82423986455601</v>
      </c>
      <c r="C64" s="393">
        <v>172.03194999999999</v>
      </c>
      <c r="D64" s="394">
        <v>62.207710135443001</v>
      </c>
      <c r="E64" s="395">
        <v>1.566429689949</v>
      </c>
      <c r="F64" s="393">
        <v>180.99999999999901</v>
      </c>
      <c r="G64" s="394">
        <v>45.249999999998998</v>
      </c>
      <c r="H64" s="396">
        <v>20.969819999999999</v>
      </c>
      <c r="I64" s="393">
        <v>55.947760000000002</v>
      </c>
      <c r="J64" s="394">
        <v>10.697760000000001</v>
      </c>
      <c r="K64" s="397">
        <v>0.30910364640799998</v>
      </c>
    </row>
    <row r="65" spans="1:11" ht="14.4" customHeight="1" thickBot="1" x14ac:dyDescent="0.35">
      <c r="A65" s="418" t="s">
        <v>33</v>
      </c>
      <c r="B65" s="398">
        <v>0</v>
      </c>
      <c r="C65" s="398">
        <v>12.045</v>
      </c>
      <c r="D65" s="399">
        <v>12.045</v>
      </c>
      <c r="E65" s="400" t="s">
        <v>234</v>
      </c>
      <c r="F65" s="398">
        <v>0</v>
      </c>
      <c r="G65" s="399">
        <v>0</v>
      </c>
      <c r="H65" s="401">
        <v>0</v>
      </c>
      <c r="I65" s="398">
        <v>0</v>
      </c>
      <c r="J65" s="399">
        <v>0</v>
      </c>
      <c r="K65" s="406">
        <v>0</v>
      </c>
    </row>
    <row r="66" spans="1:11" ht="14.4" customHeight="1" thickBot="1" x14ac:dyDescent="0.35">
      <c r="A66" s="414" t="s">
        <v>294</v>
      </c>
      <c r="B66" s="398">
        <v>0</v>
      </c>
      <c r="C66" s="398">
        <v>12.045</v>
      </c>
      <c r="D66" s="399">
        <v>12.045</v>
      </c>
      <c r="E66" s="400" t="s">
        <v>262</v>
      </c>
      <c r="F66" s="398">
        <v>0</v>
      </c>
      <c r="G66" s="399">
        <v>0</v>
      </c>
      <c r="H66" s="401">
        <v>0</v>
      </c>
      <c r="I66" s="398">
        <v>0</v>
      </c>
      <c r="J66" s="399">
        <v>0</v>
      </c>
      <c r="K66" s="406">
        <v>0</v>
      </c>
    </row>
    <row r="67" spans="1:11" ht="14.4" customHeight="1" thickBot="1" x14ac:dyDescent="0.35">
      <c r="A67" s="415" t="s">
        <v>295</v>
      </c>
      <c r="B67" s="393">
        <v>0</v>
      </c>
      <c r="C67" s="393">
        <v>12.045</v>
      </c>
      <c r="D67" s="394">
        <v>12.045</v>
      </c>
      <c r="E67" s="403" t="s">
        <v>262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3" t="s">
        <v>34</v>
      </c>
      <c r="B68" s="393">
        <v>2148.5457163113101</v>
      </c>
      <c r="C68" s="393">
        <v>2579.7681200000002</v>
      </c>
      <c r="D68" s="394">
        <v>431.22240368868898</v>
      </c>
      <c r="E68" s="395">
        <v>1.2007043184670001</v>
      </c>
      <c r="F68" s="393">
        <v>2518.8601691208801</v>
      </c>
      <c r="G68" s="394">
        <v>629.71504228022104</v>
      </c>
      <c r="H68" s="396">
        <v>285.24347</v>
      </c>
      <c r="I68" s="393">
        <v>672.43661999999995</v>
      </c>
      <c r="J68" s="394">
        <v>42.721577719778999</v>
      </c>
      <c r="K68" s="397">
        <v>0.26696067858099998</v>
      </c>
    </row>
    <row r="69" spans="1:11" ht="14.4" customHeight="1" thickBot="1" x14ac:dyDescent="0.35">
      <c r="A69" s="414" t="s">
        <v>296</v>
      </c>
      <c r="B69" s="398">
        <v>1.199160429128</v>
      </c>
      <c r="C69" s="398">
        <v>0</v>
      </c>
      <c r="D69" s="399">
        <v>-1.199160429128</v>
      </c>
      <c r="E69" s="405">
        <v>0</v>
      </c>
      <c r="F69" s="398">
        <v>0</v>
      </c>
      <c r="G69" s="399">
        <v>0</v>
      </c>
      <c r="H69" s="401">
        <v>0</v>
      </c>
      <c r="I69" s="398">
        <v>0</v>
      </c>
      <c r="J69" s="399">
        <v>0</v>
      </c>
      <c r="K69" s="406">
        <v>0</v>
      </c>
    </row>
    <row r="70" spans="1:11" ht="14.4" customHeight="1" thickBot="1" x14ac:dyDescent="0.35">
      <c r="A70" s="415" t="s">
        <v>297</v>
      </c>
      <c r="B70" s="393">
        <v>1.199160429128</v>
      </c>
      <c r="C70" s="393">
        <v>0</v>
      </c>
      <c r="D70" s="394">
        <v>-1.199160429128</v>
      </c>
      <c r="E70" s="395">
        <v>0</v>
      </c>
      <c r="F70" s="393">
        <v>0</v>
      </c>
      <c r="G70" s="394">
        <v>0</v>
      </c>
      <c r="H70" s="396">
        <v>0</v>
      </c>
      <c r="I70" s="393">
        <v>0</v>
      </c>
      <c r="J70" s="394">
        <v>0</v>
      </c>
      <c r="K70" s="397">
        <v>0</v>
      </c>
    </row>
    <row r="71" spans="1:11" ht="14.4" customHeight="1" thickBot="1" x14ac:dyDescent="0.35">
      <c r="A71" s="414" t="s">
        <v>298</v>
      </c>
      <c r="B71" s="398">
        <v>64.434680221606001</v>
      </c>
      <c r="C71" s="398">
        <v>56.565800000000003</v>
      </c>
      <c r="D71" s="399">
        <v>-7.8688802216060001</v>
      </c>
      <c r="E71" s="405">
        <v>0.87787818307499998</v>
      </c>
      <c r="F71" s="398">
        <v>64.064981655786994</v>
      </c>
      <c r="G71" s="399">
        <v>16.016245413945999</v>
      </c>
      <c r="H71" s="401">
        <v>3.1751399999999999</v>
      </c>
      <c r="I71" s="398">
        <v>9.0987799999999996</v>
      </c>
      <c r="J71" s="399">
        <v>-6.9174654139460001</v>
      </c>
      <c r="K71" s="406">
        <v>0.14202423484400001</v>
      </c>
    </row>
    <row r="72" spans="1:11" ht="14.4" customHeight="1" thickBot="1" x14ac:dyDescent="0.35">
      <c r="A72" s="415" t="s">
        <v>299</v>
      </c>
      <c r="B72" s="393">
        <v>2.4924814617309998</v>
      </c>
      <c r="C72" s="393">
        <v>4.0224000000000002</v>
      </c>
      <c r="D72" s="394">
        <v>1.5299185382680001</v>
      </c>
      <c r="E72" s="395">
        <v>1.613813407144</v>
      </c>
      <c r="F72" s="393">
        <v>3.7763781683870001</v>
      </c>
      <c r="G72" s="394">
        <v>0.94409454209599997</v>
      </c>
      <c r="H72" s="396">
        <v>0.20030000000000001</v>
      </c>
      <c r="I72" s="393">
        <v>0.67530000000000001</v>
      </c>
      <c r="J72" s="394">
        <v>-0.26879454209600001</v>
      </c>
      <c r="K72" s="397">
        <v>0.178822133242</v>
      </c>
    </row>
    <row r="73" spans="1:11" ht="14.4" customHeight="1" thickBot="1" x14ac:dyDescent="0.35">
      <c r="A73" s="415" t="s">
        <v>300</v>
      </c>
      <c r="B73" s="393">
        <v>0</v>
      </c>
      <c r="C73" s="393">
        <v>2</v>
      </c>
      <c r="D73" s="394">
        <v>2</v>
      </c>
      <c r="E73" s="403" t="s">
        <v>262</v>
      </c>
      <c r="F73" s="393">
        <v>2.6494277236110002</v>
      </c>
      <c r="G73" s="394">
        <v>0.66235693090199999</v>
      </c>
      <c r="H73" s="396">
        <v>0</v>
      </c>
      <c r="I73" s="393">
        <v>0</v>
      </c>
      <c r="J73" s="394">
        <v>-0.66235693090199999</v>
      </c>
      <c r="K73" s="397">
        <v>0</v>
      </c>
    </row>
    <row r="74" spans="1:11" ht="14.4" customHeight="1" thickBot="1" x14ac:dyDescent="0.35">
      <c r="A74" s="415" t="s">
        <v>301</v>
      </c>
      <c r="B74" s="393">
        <v>61.942198759874998</v>
      </c>
      <c r="C74" s="393">
        <v>50.543399999999998</v>
      </c>
      <c r="D74" s="394">
        <v>-11.398798759875</v>
      </c>
      <c r="E74" s="395">
        <v>0.81597684634800005</v>
      </c>
      <c r="F74" s="393">
        <v>57.639175763788003</v>
      </c>
      <c r="G74" s="394">
        <v>14.409793940947001</v>
      </c>
      <c r="H74" s="396">
        <v>2.9748399999999999</v>
      </c>
      <c r="I74" s="393">
        <v>8.4234799999999996</v>
      </c>
      <c r="J74" s="394">
        <v>-5.9863139409470003</v>
      </c>
      <c r="K74" s="397">
        <v>0.146141576252</v>
      </c>
    </row>
    <row r="75" spans="1:11" ht="14.4" customHeight="1" thickBot="1" x14ac:dyDescent="0.35">
      <c r="A75" s="414" t="s">
        <v>302</v>
      </c>
      <c r="B75" s="398">
        <v>39.867680462044</v>
      </c>
      <c r="C75" s="398">
        <v>24.626899999999999</v>
      </c>
      <c r="D75" s="399">
        <v>-15.240780462044</v>
      </c>
      <c r="E75" s="405">
        <v>0.61771589705200003</v>
      </c>
      <c r="F75" s="398">
        <v>18</v>
      </c>
      <c r="G75" s="399">
        <v>4.5</v>
      </c>
      <c r="H75" s="401">
        <v>0.65268000000000004</v>
      </c>
      <c r="I75" s="398">
        <v>14.50853</v>
      </c>
      <c r="J75" s="399">
        <v>10.00853</v>
      </c>
      <c r="K75" s="406">
        <v>0.80602944444400004</v>
      </c>
    </row>
    <row r="76" spans="1:11" ht="14.4" customHeight="1" thickBot="1" x14ac:dyDescent="0.35">
      <c r="A76" s="415" t="s">
        <v>303</v>
      </c>
      <c r="B76" s="393">
        <v>2.999995225393</v>
      </c>
      <c r="C76" s="393">
        <v>2.7</v>
      </c>
      <c r="D76" s="394">
        <v>-0.299995225393</v>
      </c>
      <c r="E76" s="395">
        <v>0.90000143238399999</v>
      </c>
      <c r="F76" s="393">
        <v>3</v>
      </c>
      <c r="G76" s="394">
        <v>0.75</v>
      </c>
      <c r="H76" s="396">
        <v>0</v>
      </c>
      <c r="I76" s="393">
        <v>0.67500000000000004</v>
      </c>
      <c r="J76" s="394">
        <v>-7.4999999999999997E-2</v>
      </c>
      <c r="K76" s="397">
        <v>0.22500000000000001</v>
      </c>
    </row>
    <row r="77" spans="1:11" ht="14.4" customHeight="1" thickBot="1" x14ac:dyDescent="0.35">
      <c r="A77" s="415" t="s">
        <v>304</v>
      </c>
      <c r="B77" s="393">
        <v>36.867685236649997</v>
      </c>
      <c r="C77" s="393">
        <v>21.9269</v>
      </c>
      <c r="D77" s="394">
        <v>-14.940785236649999</v>
      </c>
      <c r="E77" s="395">
        <v>0.59474577422599995</v>
      </c>
      <c r="F77" s="393">
        <v>15</v>
      </c>
      <c r="G77" s="394">
        <v>3.75</v>
      </c>
      <c r="H77" s="396">
        <v>0.65268000000000004</v>
      </c>
      <c r="I77" s="393">
        <v>13.83353</v>
      </c>
      <c r="J77" s="394">
        <v>10.08353</v>
      </c>
      <c r="K77" s="397">
        <v>0.92223533333300001</v>
      </c>
    </row>
    <row r="78" spans="1:11" ht="14.4" customHeight="1" thickBot="1" x14ac:dyDescent="0.35">
      <c r="A78" s="414" t="s">
        <v>305</v>
      </c>
      <c r="B78" s="398">
        <v>2.4572564585830001</v>
      </c>
      <c r="C78" s="398">
        <v>0</v>
      </c>
      <c r="D78" s="399">
        <v>-2.4572564585830001</v>
      </c>
      <c r="E78" s="405">
        <v>0</v>
      </c>
      <c r="F78" s="398">
        <v>0</v>
      </c>
      <c r="G78" s="399">
        <v>0</v>
      </c>
      <c r="H78" s="401">
        <v>0</v>
      </c>
      <c r="I78" s="398">
        <v>0</v>
      </c>
      <c r="J78" s="399">
        <v>0</v>
      </c>
      <c r="K78" s="406">
        <v>0</v>
      </c>
    </row>
    <row r="79" spans="1:11" ht="14.4" customHeight="1" thickBot="1" x14ac:dyDescent="0.35">
      <c r="A79" s="415" t="s">
        <v>306</v>
      </c>
      <c r="B79" s="393">
        <v>2.4572564585830001</v>
      </c>
      <c r="C79" s="393">
        <v>0</v>
      </c>
      <c r="D79" s="394">
        <v>-2.4572564585830001</v>
      </c>
      <c r="E79" s="395">
        <v>0</v>
      </c>
      <c r="F79" s="393">
        <v>0</v>
      </c>
      <c r="G79" s="394">
        <v>0</v>
      </c>
      <c r="H79" s="396">
        <v>0</v>
      </c>
      <c r="I79" s="393">
        <v>0</v>
      </c>
      <c r="J79" s="394">
        <v>0</v>
      </c>
      <c r="K79" s="397">
        <v>0</v>
      </c>
    </row>
    <row r="80" spans="1:11" ht="14.4" customHeight="1" thickBot="1" x14ac:dyDescent="0.35">
      <c r="A80" s="414" t="s">
        <v>307</v>
      </c>
      <c r="B80" s="398">
        <v>794.68227416794798</v>
      </c>
      <c r="C80" s="398">
        <v>965.49428</v>
      </c>
      <c r="D80" s="399">
        <v>170.81200583205199</v>
      </c>
      <c r="E80" s="405">
        <v>1.2149437723530001</v>
      </c>
      <c r="F80" s="398">
        <v>837.44211063696696</v>
      </c>
      <c r="G80" s="399">
        <v>209.360527659242</v>
      </c>
      <c r="H80" s="401">
        <v>68.770849999999996</v>
      </c>
      <c r="I80" s="398">
        <v>205.97145</v>
      </c>
      <c r="J80" s="399">
        <v>-3.3890776592409999</v>
      </c>
      <c r="K80" s="406">
        <v>0.24595306037699999</v>
      </c>
    </row>
    <row r="81" spans="1:11" ht="14.4" customHeight="1" thickBot="1" x14ac:dyDescent="0.35">
      <c r="A81" s="415" t="s">
        <v>308</v>
      </c>
      <c r="B81" s="393">
        <v>754.58139673198798</v>
      </c>
      <c r="C81" s="393">
        <v>763.08407999999997</v>
      </c>
      <c r="D81" s="394">
        <v>8.5026832680109994</v>
      </c>
      <c r="E81" s="395">
        <v>1.011268079633</v>
      </c>
      <c r="F81" s="393">
        <v>790.00000000000102</v>
      </c>
      <c r="G81" s="394">
        <v>197.5</v>
      </c>
      <c r="H81" s="396">
        <v>65.468450000000004</v>
      </c>
      <c r="I81" s="393">
        <v>196.40535</v>
      </c>
      <c r="J81" s="394">
        <v>-1.0946499999999999</v>
      </c>
      <c r="K81" s="397">
        <v>0.248614367088</v>
      </c>
    </row>
    <row r="82" spans="1:11" ht="14.4" customHeight="1" thickBot="1" x14ac:dyDescent="0.35">
      <c r="A82" s="415" t="s">
        <v>309</v>
      </c>
      <c r="B82" s="393">
        <v>0</v>
      </c>
      <c r="C82" s="393">
        <v>164.06283999999999</v>
      </c>
      <c r="D82" s="394">
        <v>164.06283999999999</v>
      </c>
      <c r="E82" s="403" t="s">
        <v>262</v>
      </c>
      <c r="F82" s="393">
        <v>0</v>
      </c>
      <c r="G82" s="394">
        <v>0</v>
      </c>
      <c r="H82" s="396">
        <v>0</v>
      </c>
      <c r="I82" s="393">
        <v>0</v>
      </c>
      <c r="J82" s="394">
        <v>0</v>
      </c>
      <c r="K82" s="404" t="s">
        <v>234</v>
      </c>
    </row>
    <row r="83" spans="1:11" ht="14.4" customHeight="1" thickBot="1" x14ac:dyDescent="0.35">
      <c r="A83" s="415" t="s">
        <v>310</v>
      </c>
      <c r="B83" s="393">
        <v>1.4794313093889999</v>
      </c>
      <c r="C83" s="393">
        <v>2.3210000000000002</v>
      </c>
      <c r="D83" s="394">
        <v>0.84156869060999995</v>
      </c>
      <c r="E83" s="395">
        <v>1.5688460729930001</v>
      </c>
      <c r="F83" s="393">
        <v>2.6063039891950002</v>
      </c>
      <c r="G83" s="394">
        <v>0.65157599729799998</v>
      </c>
      <c r="H83" s="396">
        <v>0</v>
      </c>
      <c r="I83" s="393">
        <v>0.48399999999999999</v>
      </c>
      <c r="J83" s="394">
        <v>-0.16757599729799999</v>
      </c>
      <c r="K83" s="397">
        <v>0.18570358715099999</v>
      </c>
    </row>
    <row r="84" spans="1:11" ht="14.4" customHeight="1" thickBot="1" x14ac:dyDescent="0.35">
      <c r="A84" s="415" t="s">
        <v>311</v>
      </c>
      <c r="B84" s="393">
        <v>38.62144612657</v>
      </c>
      <c r="C84" s="393">
        <v>36.026359999999997</v>
      </c>
      <c r="D84" s="394">
        <v>-2.595086126569</v>
      </c>
      <c r="E84" s="395">
        <v>0.93280712177199998</v>
      </c>
      <c r="F84" s="393">
        <v>44.835806647769999</v>
      </c>
      <c r="G84" s="394">
        <v>11.208951661942001</v>
      </c>
      <c r="H84" s="396">
        <v>3.3024</v>
      </c>
      <c r="I84" s="393">
        <v>9.0821000000000005</v>
      </c>
      <c r="J84" s="394">
        <v>-2.1268516619420001</v>
      </c>
      <c r="K84" s="397">
        <v>0.202563546393</v>
      </c>
    </row>
    <row r="85" spans="1:11" ht="14.4" customHeight="1" thickBot="1" x14ac:dyDescent="0.35">
      <c r="A85" s="414" t="s">
        <v>312</v>
      </c>
      <c r="B85" s="398">
        <v>631.05861150728299</v>
      </c>
      <c r="C85" s="398">
        <v>559.51346000000001</v>
      </c>
      <c r="D85" s="399">
        <v>-71.545151507282</v>
      </c>
      <c r="E85" s="405">
        <v>0.88662677253300004</v>
      </c>
      <c r="F85" s="398">
        <v>566.31851984489401</v>
      </c>
      <c r="G85" s="399">
        <v>141.57962996122299</v>
      </c>
      <c r="H85" s="401">
        <v>18.518799999999999</v>
      </c>
      <c r="I85" s="398">
        <v>62.987400000000001</v>
      </c>
      <c r="J85" s="399">
        <v>-78.592229961222998</v>
      </c>
      <c r="K85" s="406">
        <v>0.111222567853</v>
      </c>
    </row>
    <row r="86" spans="1:11" ht="14.4" customHeight="1" thickBot="1" x14ac:dyDescent="0.35">
      <c r="A86" s="415" t="s">
        <v>313</v>
      </c>
      <c r="B86" s="393">
        <v>57.999907690939999</v>
      </c>
      <c r="C86" s="393">
        <v>45.912999999999997</v>
      </c>
      <c r="D86" s="394">
        <v>-12.08690769094</v>
      </c>
      <c r="E86" s="395">
        <v>0.79160470814200001</v>
      </c>
      <c r="F86" s="393">
        <v>0</v>
      </c>
      <c r="G86" s="394">
        <v>0</v>
      </c>
      <c r="H86" s="396">
        <v>0</v>
      </c>
      <c r="I86" s="393">
        <v>0</v>
      </c>
      <c r="J86" s="394">
        <v>0</v>
      </c>
      <c r="K86" s="404" t="s">
        <v>234</v>
      </c>
    </row>
    <row r="87" spans="1:11" ht="14.4" customHeight="1" thickBot="1" x14ac:dyDescent="0.35">
      <c r="A87" s="415" t="s">
        <v>314</v>
      </c>
      <c r="B87" s="393">
        <v>553.21407252571396</v>
      </c>
      <c r="C87" s="393">
        <v>376.75454000000002</v>
      </c>
      <c r="D87" s="394">
        <v>-176.459532525714</v>
      </c>
      <c r="E87" s="395">
        <v>0.68102848193900001</v>
      </c>
      <c r="F87" s="393">
        <v>366.68615769480101</v>
      </c>
      <c r="G87" s="394">
        <v>91.671539423699997</v>
      </c>
      <c r="H87" s="396">
        <v>4.4539999999999997</v>
      </c>
      <c r="I87" s="393">
        <v>20.792999999999999</v>
      </c>
      <c r="J87" s="394">
        <v>-70.878539423700005</v>
      </c>
      <c r="K87" s="397">
        <v>5.6705167521000001E-2</v>
      </c>
    </row>
    <row r="88" spans="1:11" ht="14.4" customHeight="1" thickBot="1" x14ac:dyDescent="0.35">
      <c r="A88" s="415" t="s">
        <v>315</v>
      </c>
      <c r="B88" s="393">
        <v>2.999995225393</v>
      </c>
      <c r="C88" s="393">
        <v>6.0460000000000003</v>
      </c>
      <c r="D88" s="394">
        <v>3.0460047746060002</v>
      </c>
      <c r="E88" s="395">
        <v>2.0153365408130002</v>
      </c>
      <c r="F88" s="393">
        <v>3</v>
      </c>
      <c r="G88" s="394">
        <v>0.75</v>
      </c>
      <c r="H88" s="396">
        <v>0</v>
      </c>
      <c r="I88" s="393">
        <v>0</v>
      </c>
      <c r="J88" s="394">
        <v>-0.75</v>
      </c>
      <c r="K88" s="397">
        <v>0</v>
      </c>
    </row>
    <row r="89" spans="1:11" ht="14.4" customHeight="1" thickBot="1" x14ac:dyDescent="0.35">
      <c r="A89" s="415" t="s">
        <v>316</v>
      </c>
      <c r="B89" s="393">
        <v>3.7751249817949999</v>
      </c>
      <c r="C89" s="393">
        <v>4.6020399999999997</v>
      </c>
      <c r="D89" s="394">
        <v>0.82691501820400004</v>
      </c>
      <c r="E89" s="395">
        <v>1.2190430839219999</v>
      </c>
      <c r="F89" s="393">
        <v>2.3263803933779998</v>
      </c>
      <c r="G89" s="394">
        <v>0.58159509834400003</v>
      </c>
      <c r="H89" s="396">
        <v>0</v>
      </c>
      <c r="I89" s="393">
        <v>0</v>
      </c>
      <c r="J89" s="394">
        <v>-0.58159509834400003</v>
      </c>
      <c r="K89" s="397">
        <v>0</v>
      </c>
    </row>
    <row r="90" spans="1:11" ht="14.4" customHeight="1" thickBot="1" x14ac:dyDescent="0.35">
      <c r="A90" s="415" t="s">
        <v>317</v>
      </c>
      <c r="B90" s="393">
        <v>13.069511083439</v>
      </c>
      <c r="C90" s="393">
        <v>126.19788</v>
      </c>
      <c r="D90" s="394">
        <v>113.12836891656001</v>
      </c>
      <c r="E90" s="395">
        <v>9.655899076431</v>
      </c>
      <c r="F90" s="393">
        <v>194.305981756714</v>
      </c>
      <c r="G90" s="394">
        <v>48.576495439177997</v>
      </c>
      <c r="H90" s="396">
        <v>14.0648</v>
      </c>
      <c r="I90" s="393">
        <v>42.194400000000002</v>
      </c>
      <c r="J90" s="394">
        <v>-6.3820954391780003</v>
      </c>
      <c r="K90" s="397">
        <v>0.21715440573899999</v>
      </c>
    </row>
    <row r="91" spans="1:11" ht="14.4" customHeight="1" thickBot="1" x14ac:dyDescent="0.35">
      <c r="A91" s="414" t="s">
        <v>318</v>
      </c>
      <c r="B91" s="398">
        <v>614.84605306471997</v>
      </c>
      <c r="C91" s="398">
        <v>973.56768000000102</v>
      </c>
      <c r="D91" s="399">
        <v>358.72162693528202</v>
      </c>
      <c r="E91" s="405">
        <v>1.5834332434059999</v>
      </c>
      <c r="F91" s="398">
        <v>1033.03455698324</v>
      </c>
      <c r="G91" s="399">
        <v>258.25863924580898</v>
      </c>
      <c r="H91" s="401">
        <v>194.126</v>
      </c>
      <c r="I91" s="398">
        <v>379.87045999999998</v>
      </c>
      <c r="J91" s="399">
        <v>121.611820754192</v>
      </c>
      <c r="K91" s="406">
        <v>0.36772289700400002</v>
      </c>
    </row>
    <row r="92" spans="1:11" ht="14.4" customHeight="1" thickBot="1" x14ac:dyDescent="0.35">
      <c r="A92" s="415" t="s">
        <v>319</v>
      </c>
      <c r="B92" s="393">
        <v>0</v>
      </c>
      <c r="C92" s="393">
        <v>0</v>
      </c>
      <c r="D92" s="394">
        <v>0</v>
      </c>
      <c r="E92" s="395">
        <v>1</v>
      </c>
      <c r="F92" s="393">
        <v>0</v>
      </c>
      <c r="G92" s="394">
        <v>0</v>
      </c>
      <c r="H92" s="396">
        <v>0</v>
      </c>
      <c r="I92" s="393">
        <v>49.404000000000003</v>
      </c>
      <c r="J92" s="394">
        <v>49.404000000000003</v>
      </c>
      <c r="K92" s="404" t="s">
        <v>262</v>
      </c>
    </row>
    <row r="93" spans="1:11" ht="14.4" customHeight="1" thickBot="1" x14ac:dyDescent="0.35">
      <c r="A93" s="415" t="s">
        <v>320</v>
      </c>
      <c r="B93" s="393">
        <v>0.47187841615800002</v>
      </c>
      <c r="C93" s="393">
        <v>0</v>
      </c>
      <c r="D93" s="394">
        <v>-0.47187841615800002</v>
      </c>
      <c r="E93" s="395">
        <v>0</v>
      </c>
      <c r="F93" s="393">
        <v>0</v>
      </c>
      <c r="G93" s="394">
        <v>0</v>
      </c>
      <c r="H93" s="396">
        <v>0</v>
      </c>
      <c r="I93" s="393">
        <v>0</v>
      </c>
      <c r="J93" s="394">
        <v>0</v>
      </c>
      <c r="K93" s="397">
        <v>3</v>
      </c>
    </row>
    <row r="94" spans="1:11" ht="14.4" customHeight="1" thickBot="1" x14ac:dyDescent="0.35">
      <c r="A94" s="415" t="s">
        <v>321</v>
      </c>
      <c r="B94" s="393">
        <v>614.37417464856105</v>
      </c>
      <c r="C94" s="393">
        <v>912.56468000000098</v>
      </c>
      <c r="D94" s="394">
        <v>298.19050535143998</v>
      </c>
      <c r="E94" s="395">
        <v>1.485356510178</v>
      </c>
      <c r="F94" s="393">
        <v>1033.03455698324</v>
      </c>
      <c r="G94" s="394">
        <v>258.25863924580898</v>
      </c>
      <c r="H94" s="396">
        <v>194.126</v>
      </c>
      <c r="I94" s="393">
        <v>329.72246000000001</v>
      </c>
      <c r="J94" s="394">
        <v>71.463820754191005</v>
      </c>
      <c r="K94" s="397">
        <v>0.31917853838499999</v>
      </c>
    </row>
    <row r="95" spans="1:11" ht="14.4" customHeight="1" thickBot="1" x14ac:dyDescent="0.35">
      <c r="A95" s="415" t="s">
        <v>322</v>
      </c>
      <c r="B95" s="393">
        <v>0</v>
      </c>
      <c r="C95" s="393">
        <v>61.003</v>
      </c>
      <c r="D95" s="394">
        <v>61.003</v>
      </c>
      <c r="E95" s="403" t="s">
        <v>234</v>
      </c>
      <c r="F95" s="393">
        <v>0</v>
      </c>
      <c r="G95" s="394">
        <v>0</v>
      </c>
      <c r="H95" s="396">
        <v>0</v>
      </c>
      <c r="I95" s="393">
        <v>0.74399999999999999</v>
      </c>
      <c r="J95" s="394">
        <v>0.74399999999999999</v>
      </c>
      <c r="K95" s="404" t="s">
        <v>234</v>
      </c>
    </row>
    <row r="96" spans="1:11" ht="14.4" customHeight="1" thickBot="1" x14ac:dyDescent="0.35">
      <c r="A96" s="412" t="s">
        <v>35</v>
      </c>
      <c r="B96" s="393">
        <v>28431.002566736301</v>
      </c>
      <c r="C96" s="393">
        <v>29747.021850000001</v>
      </c>
      <c r="D96" s="394">
        <v>1316.0192832637399</v>
      </c>
      <c r="E96" s="395">
        <v>1.046288177146</v>
      </c>
      <c r="F96" s="393">
        <v>29462</v>
      </c>
      <c r="G96" s="394">
        <v>7365.5</v>
      </c>
      <c r="H96" s="396">
        <v>2491.0756999999999</v>
      </c>
      <c r="I96" s="393">
        <v>7367.0180700000001</v>
      </c>
      <c r="J96" s="394">
        <v>1.5180700000030001</v>
      </c>
      <c r="K96" s="397">
        <v>0.25005152637200001</v>
      </c>
    </row>
    <row r="97" spans="1:11" ht="14.4" customHeight="1" thickBot="1" x14ac:dyDescent="0.35">
      <c r="A97" s="418" t="s">
        <v>323</v>
      </c>
      <c r="B97" s="398">
        <v>21059.001901195901</v>
      </c>
      <c r="C97" s="398">
        <v>22060.395</v>
      </c>
      <c r="D97" s="399">
        <v>1001.39309880416</v>
      </c>
      <c r="E97" s="405">
        <v>1.047551783484</v>
      </c>
      <c r="F97" s="398">
        <v>21735</v>
      </c>
      <c r="G97" s="399">
        <v>5433.75</v>
      </c>
      <c r="H97" s="401">
        <v>1841.5809999999999</v>
      </c>
      <c r="I97" s="398">
        <v>5448.1629999999996</v>
      </c>
      <c r="J97" s="399">
        <v>14.412999999999</v>
      </c>
      <c r="K97" s="406">
        <v>0.250663123993</v>
      </c>
    </row>
    <row r="98" spans="1:11" ht="14.4" customHeight="1" thickBot="1" x14ac:dyDescent="0.35">
      <c r="A98" s="414" t="s">
        <v>324</v>
      </c>
      <c r="B98" s="398">
        <v>20770.001875105099</v>
      </c>
      <c r="C98" s="398">
        <v>21791.303</v>
      </c>
      <c r="D98" s="399">
        <v>1021.30112489493</v>
      </c>
      <c r="E98" s="405">
        <v>1.049171932243</v>
      </c>
      <c r="F98" s="398">
        <v>21466</v>
      </c>
      <c r="G98" s="399">
        <v>5366.5</v>
      </c>
      <c r="H98" s="401">
        <v>1805.5619999999999</v>
      </c>
      <c r="I98" s="398">
        <v>5339.7740000000003</v>
      </c>
      <c r="J98" s="399">
        <v>-26.725999999999999</v>
      </c>
      <c r="K98" s="406">
        <v>0.24875496133399999</v>
      </c>
    </row>
    <row r="99" spans="1:11" ht="14.4" customHeight="1" thickBot="1" x14ac:dyDescent="0.35">
      <c r="A99" s="415" t="s">
        <v>325</v>
      </c>
      <c r="B99" s="393">
        <v>20770.001875105099</v>
      </c>
      <c r="C99" s="393">
        <v>21791.303</v>
      </c>
      <c r="D99" s="394">
        <v>1021.30112489493</v>
      </c>
      <c r="E99" s="395">
        <v>1.049171932243</v>
      </c>
      <c r="F99" s="393">
        <v>21466</v>
      </c>
      <c r="G99" s="394">
        <v>5366.5</v>
      </c>
      <c r="H99" s="396">
        <v>1805.5619999999999</v>
      </c>
      <c r="I99" s="393">
        <v>5339.7740000000003</v>
      </c>
      <c r="J99" s="394">
        <v>-26.725999999999999</v>
      </c>
      <c r="K99" s="397">
        <v>0.24875496133399999</v>
      </c>
    </row>
    <row r="100" spans="1:11" ht="14.4" customHeight="1" thickBot="1" x14ac:dyDescent="0.35">
      <c r="A100" s="414" t="s">
        <v>326</v>
      </c>
      <c r="B100" s="398">
        <v>230.00002076428399</v>
      </c>
      <c r="C100" s="398">
        <v>209.04</v>
      </c>
      <c r="D100" s="399">
        <v>-20.960020764283001</v>
      </c>
      <c r="E100" s="405">
        <v>0.90886948316500005</v>
      </c>
      <c r="F100" s="398">
        <v>210</v>
      </c>
      <c r="G100" s="399">
        <v>52.5</v>
      </c>
      <c r="H100" s="401">
        <v>23.12</v>
      </c>
      <c r="I100" s="398">
        <v>58.63</v>
      </c>
      <c r="J100" s="399">
        <v>6.13</v>
      </c>
      <c r="K100" s="406">
        <v>0.27919047618999998</v>
      </c>
    </row>
    <row r="101" spans="1:11" ht="14.4" customHeight="1" thickBot="1" x14ac:dyDescent="0.35">
      <c r="A101" s="415" t="s">
        <v>327</v>
      </c>
      <c r="B101" s="393">
        <v>230.00002076428399</v>
      </c>
      <c r="C101" s="393">
        <v>209.04</v>
      </c>
      <c r="D101" s="394">
        <v>-20.960020764283001</v>
      </c>
      <c r="E101" s="395">
        <v>0.90886948316500005</v>
      </c>
      <c r="F101" s="393">
        <v>210</v>
      </c>
      <c r="G101" s="394">
        <v>52.5</v>
      </c>
      <c r="H101" s="396">
        <v>23.12</v>
      </c>
      <c r="I101" s="393">
        <v>58.63</v>
      </c>
      <c r="J101" s="394">
        <v>6.13</v>
      </c>
      <c r="K101" s="397">
        <v>0.27919047618999998</v>
      </c>
    </row>
    <row r="102" spans="1:11" ht="14.4" customHeight="1" thickBot="1" x14ac:dyDescent="0.35">
      <c r="A102" s="414" t="s">
        <v>328</v>
      </c>
      <c r="B102" s="398">
        <v>59.000005326489998</v>
      </c>
      <c r="C102" s="398">
        <v>60.052</v>
      </c>
      <c r="D102" s="399">
        <v>1.051994673509</v>
      </c>
      <c r="E102" s="405">
        <v>1.0178304165850001</v>
      </c>
      <c r="F102" s="398">
        <v>59</v>
      </c>
      <c r="G102" s="399">
        <v>14.75</v>
      </c>
      <c r="H102" s="401">
        <v>12.898999999999999</v>
      </c>
      <c r="I102" s="398">
        <v>49.759</v>
      </c>
      <c r="J102" s="399">
        <v>35.009</v>
      </c>
      <c r="K102" s="406">
        <v>0.84337288135499999</v>
      </c>
    </row>
    <row r="103" spans="1:11" ht="14.4" customHeight="1" thickBot="1" x14ac:dyDescent="0.35">
      <c r="A103" s="415" t="s">
        <v>329</v>
      </c>
      <c r="B103" s="393">
        <v>59.000005326489998</v>
      </c>
      <c r="C103" s="393">
        <v>60.052</v>
      </c>
      <c r="D103" s="394">
        <v>1.051994673509</v>
      </c>
      <c r="E103" s="395">
        <v>1.0178304165850001</v>
      </c>
      <c r="F103" s="393">
        <v>59</v>
      </c>
      <c r="G103" s="394">
        <v>14.75</v>
      </c>
      <c r="H103" s="396">
        <v>12.898999999999999</v>
      </c>
      <c r="I103" s="393">
        <v>49.759</v>
      </c>
      <c r="J103" s="394">
        <v>35.009</v>
      </c>
      <c r="K103" s="397">
        <v>0.84337288135499999</v>
      </c>
    </row>
    <row r="104" spans="1:11" ht="14.4" customHeight="1" thickBot="1" x14ac:dyDescent="0.35">
      <c r="A104" s="413" t="s">
        <v>330</v>
      </c>
      <c r="B104" s="393">
        <v>7061.0006374635004</v>
      </c>
      <c r="C104" s="393">
        <v>7358.8572700000004</v>
      </c>
      <c r="D104" s="394">
        <v>297.85663253649801</v>
      </c>
      <c r="E104" s="395">
        <v>1.042183345934</v>
      </c>
      <c r="F104" s="393">
        <v>7297.99999999999</v>
      </c>
      <c r="G104" s="394">
        <v>1824.5</v>
      </c>
      <c r="H104" s="396">
        <v>613.12585000000104</v>
      </c>
      <c r="I104" s="393">
        <v>1811.06565</v>
      </c>
      <c r="J104" s="394">
        <v>-13.434349999996</v>
      </c>
      <c r="K104" s="397">
        <v>0.24815917374599999</v>
      </c>
    </row>
    <row r="105" spans="1:11" ht="14.4" customHeight="1" thickBot="1" x14ac:dyDescent="0.35">
      <c r="A105" s="414" t="s">
        <v>331</v>
      </c>
      <c r="B105" s="398">
        <v>1869.00016873237</v>
      </c>
      <c r="C105" s="398">
        <v>1970.3727699999999</v>
      </c>
      <c r="D105" s="399">
        <v>101.372601267627</v>
      </c>
      <c r="E105" s="405">
        <v>1.0542389470919999</v>
      </c>
      <c r="F105" s="398">
        <v>1930.99999999999</v>
      </c>
      <c r="G105" s="399">
        <v>482.74999999999801</v>
      </c>
      <c r="H105" s="401">
        <v>163.43360000000001</v>
      </c>
      <c r="I105" s="398">
        <v>483.30090000000001</v>
      </c>
      <c r="J105" s="399">
        <v>0.55090000000200001</v>
      </c>
      <c r="K105" s="406">
        <v>0.25028529259400001</v>
      </c>
    </row>
    <row r="106" spans="1:11" ht="14.4" customHeight="1" thickBot="1" x14ac:dyDescent="0.35">
      <c r="A106" s="415" t="s">
        <v>332</v>
      </c>
      <c r="B106" s="393">
        <v>1869.00016873237</v>
      </c>
      <c r="C106" s="393">
        <v>1970.3727699999999</v>
      </c>
      <c r="D106" s="394">
        <v>101.372601267627</v>
      </c>
      <c r="E106" s="395">
        <v>1.0542389470919999</v>
      </c>
      <c r="F106" s="393">
        <v>1930.99999999999</v>
      </c>
      <c r="G106" s="394">
        <v>482.74999999999801</v>
      </c>
      <c r="H106" s="396">
        <v>163.43360000000001</v>
      </c>
      <c r="I106" s="393">
        <v>483.30090000000001</v>
      </c>
      <c r="J106" s="394">
        <v>0.55090000000200001</v>
      </c>
      <c r="K106" s="397">
        <v>0.25028529259400001</v>
      </c>
    </row>
    <row r="107" spans="1:11" ht="14.4" customHeight="1" thickBot="1" x14ac:dyDescent="0.35">
      <c r="A107" s="414" t="s">
        <v>333</v>
      </c>
      <c r="B107" s="398">
        <v>5192.0004687311302</v>
      </c>
      <c r="C107" s="398">
        <v>5388.4844999999996</v>
      </c>
      <c r="D107" s="399">
        <v>196.48403126887101</v>
      </c>
      <c r="E107" s="405">
        <v>1.037843608153</v>
      </c>
      <c r="F107" s="398">
        <v>5367</v>
      </c>
      <c r="G107" s="399">
        <v>1341.75</v>
      </c>
      <c r="H107" s="401">
        <v>449.69225000000102</v>
      </c>
      <c r="I107" s="398">
        <v>1327.76475</v>
      </c>
      <c r="J107" s="399">
        <v>-13.985249999999001</v>
      </c>
      <c r="K107" s="406">
        <v>0.247394214645</v>
      </c>
    </row>
    <row r="108" spans="1:11" ht="14.4" customHeight="1" thickBot="1" x14ac:dyDescent="0.35">
      <c r="A108" s="415" t="s">
        <v>334</v>
      </c>
      <c r="B108" s="393">
        <v>5192.0004687311302</v>
      </c>
      <c r="C108" s="393">
        <v>5388.4844999999996</v>
      </c>
      <c r="D108" s="394">
        <v>196.48403126887101</v>
      </c>
      <c r="E108" s="395">
        <v>1.037843608153</v>
      </c>
      <c r="F108" s="393">
        <v>5367</v>
      </c>
      <c r="G108" s="394">
        <v>1341.75</v>
      </c>
      <c r="H108" s="396">
        <v>449.69225000000102</v>
      </c>
      <c r="I108" s="393">
        <v>1327.76475</v>
      </c>
      <c r="J108" s="394">
        <v>-13.985249999999001</v>
      </c>
      <c r="K108" s="397">
        <v>0.247394214645</v>
      </c>
    </row>
    <row r="109" spans="1:11" ht="14.4" customHeight="1" thickBot="1" x14ac:dyDescent="0.35">
      <c r="A109" s="413" t="s">
        <v>335</v>
      </c>
      <c r="B109" s="393">
        <v>311.00002807692198</v>
      </c>
      <c r="C109" s="393">
        <v>327.76958000000002</v>
      </c>
      <c r="D109" s="394">
        <v>16.769551923077</v>
      </c>
      <c r="E109" s="395">
        <v>1.0539213839520001</v>
      </c>
      <c r="F109" s="393">
        <v>429</v>
      </c>
      <c r="G109" s="394">
        <v>107.25</v>
      </c>
      <c r="H109" s="396">
        <v>36.368850000000002</v>
      </c>
      <c r="I109" s="393">
        <v>107.78942000000001</v>
      </c>
      <c r="J109" s="394">
        <v>0.53941999999900003</v>
      </c>
      <c r="K109" s="397">
        <v>0.25125738927699998</v>
      </c>
    </row>
    <row r="110" spans="1:11" ht="14.4" customHeight="1" thickBot="1" x14ac:dyDescent="0.35">
      <c r="A110" s="414" t="s">
        <v>336</v>
      </c>
      <c r="B110" s="398">
        <v>311.00002807692198</v>
      </c>
      <c r="C110" s="398">
        <v>327.76958000000002</v>
      </c>
      <c r="D110" s="399">
        <v>16.769551923077</v>
      </c>
      <c r="E110" s="405">
        <v>1.0539213839520001</v>
      </c>
      <c r="F110" s="398">
        <v>429</v>
      </c>
      <c r="G110" s="399">
        <v>107.25</v>
      </c>
      <c r="H110" s="401">
        <v>36.368850000000002</v>
      </c>
      <c r="I110" s="398">
        <v>107.78942000000001</v>
      </c>
      <c r="J110" s="399">
        <v>0.53941999999900003</v>
      </c>
      <c r="K110" s="406">
        <v>0.25125738927699998</v>
      </c>
    </row>
    <row r="111" spans="1:11" ht="14.4" customHeight="1" thickBot="1" x14ac:dyDescent="0.35">
      <c r="A111" s="415" t="s">
        <v>337</v>
      </c>
      <c r="B111" s="393">
        <v>311.00002807692198</v>
      </c>
      <c r="C111" s="393">
        <v>327.76958000000002</v>
      </c>
      <c r="D111" s="394">
        <v>16.769551923077</v>
      </c>
      <c r="E111" s="395">
        <v>1.0539213839520001</v>
      </c>
      <c r="F111" s="393">
        <v>429</v>
      </c>
      <c r="G111" s="394">
        <v>107.25</v>
      </c>
      <c r="H111" s="396">
        <v>36.368850000000002</v>
      </c>
      <c r="I111" s="393">
        <v>107.78942000000001</v>
      </c>
      <c r="J111" s="394">
        <v>0.53941999999900003</v>
      </c>
      <c r="K111" s="397">
        <v>0.25125738927699998</v>
      </c>
    </row>
    <row r="112" spans="1:11" ht="14.4" customHeight="1" thickBot="1" x14ac:dyDescent="0.35">
      <c r="A112" s="412" t="s">
        <v>338</v>
      </c>
      <c r="B112" s="393">
        <v>0</v>
      </c>
      <c r="C112" s="393">
        <v>210.66965999999999</v>
      </c>
      <c r="D112" s="394">
        <v>210.66965999999999</v>
      </c>
      <c r="E112" s="403" t="s">
        <v>234</v>
      </c>
      <c r="F112" s="393">
        <v>0</v>
      </c>
      <c r="G112" s="394">
        <v>0</v>
      </c>
      <c r="H112" s="396">
        <v>0.25</v>
      </c>
      <c r="I112" s="393">
        <v>28.70814</v>
      </c>
      <c r="J112" s="394">
        <v>28.70814</v>
      </c>
      <c r="K112" s="404" t="s">
        <v>234</v>
      </c>
    </row>
    <row r="113" spans="1:11" ht="14.4" customHeight="1" thickBot="1" x14ac:dyDescent="0.35">
      <c r="A113" s="413" t="s">
        <v>339</v>
      </c>
      <c r="B113" s="393">
        <v>0</v>
      </c>
      <c r="C113" s="393">
        <v>12.65</v>
      </c>
      <c r="D113" s="394">
        <v>12.65</v>
      </c>
      <c r="E113" s="403" t="s">
        <v>262</v>
      </c>
      <c r="F113" s="393">
        <v>0</v>
      </c>
      <c r="G113" s="394">
        <v>0</v>
      </c>
      <c r="H113" s="396">
        <v>0</v>
      </c>
      <c r="I113" s="393">
        <v>0</v>
      </c>
      <c r="J113" s="394">
        <v>0</v>
      </c>
      <c r="K113" s="404" t="s">
        <v>234</v>
      </c>
    </row>
    <row r="114" spans="1:11" ht="14.4" customHeight="1" thickBot="1" x14ac:dyDescent="0.35">
      <c r="A114" s="417" t="s">
        <v>340</v>
      </c>
      <c r="B114" s="393">
        <v>0</v>
      </c>
      <c r="C114" s="393">
        <v>12.65</v>
      </c>
      <c r="D114" s="394">
        <v>12.65</v>
      </c>
      <c r="E114" s="403" t="s">
        <v>262</v>
      </c>
      <c r="F114" s="393">
        <v>0</v>
      </c>
      <c r="G114" s="394">
        <v>0</v>
      </c>
      <c r="H114" s="396">
        <v>0</v>
      </c>
      <c r="I114" s="393">
        <v>0</v>
      </c>
      <c r="J114" s="394">
        <v>0</v>
      </c>
      <c r="K114" s="404" t="s">
        <v>234</v>
      </c>
    </row>
    <row r="115" spans="1:11" ht="14.4" customHeight="1" thickBot="1" x14ac:dyDescent="0.35">
      <c r="A115" s="415" t="s">
        <v>341</v>
      </c>
      <c r="B115" s="393">
        <v>0</v>
      </c>
      <c r="C115" s="393">
        <v>12.65</v>
      </c>
      <c r="D115" s="394">
        <v>12.65</v>
      </c>
      <c r="E115" s="403" t="s">
        <v>262</v>
      </c>
      <c r="F115" s="393">
        <v>0</v>
      </c>
      <c r="G115" s="394">
        <v>0</v>
      </c>
      <c r="H115" s="396">
        <v>0</v>
      </c>
      <c r="I115" s="393">
        <v>0</v>
      </c>
      <c r="J115" s="394">
        <v>0</v>
      </c>
      <c r="K115" s="404" t="s">
        <v>234</v>
      </c>
    </row>
    <row r="116" spans="1:11" ht="14.4" customHeight="1" thickBot="1" x14ac:dyDescent="0.35">
      <c r="A116" s="413" t="s">
        <v>342</v>
      </c>
      <c r="B116" s="393">
        <v>0</v>
      </c>
      <c r="C116" s="393">
        <v>198.01965999999999</v>
      </c>
      <c r="D116" s="394">
        <v>198.01965999999999</v>
      </c>
      <c r="E116" s="403" t="s">
        <v>234</v>
      </c>
      <c r="F116" s="393">
        <v>0</v>
      </c>
      <c r="G116" s="394">
        <v>0</v>
      </c>
      <c r="H116" s="396">
        <v>0.25</v>
      </c>
      <c r="I116" s="393">
        <v>28.70814</v>
      </c>
      <c r="J116" s="394">
        <v>28.70814</v>
      </c>
      <c r="K116" s="404" t="s">
        <v>234</v>
      </c>
    </row>
    <row r="117" spans="1:11" ht="14.4" customHeight="1" thickBot="1" x14ac:dyDescent="0.35">
      <c r="A117" s="414" t="s">
        <v>343</v>
      </c>
      <c r="B117" s="398">
        <v>0</v>
      </c>
      <c r="C117" s="398">
        <v>198.01965999999999</v>
      </c>
      <c r="D117" s="399">
        <v>198.01965999999999</v>
      </c>
      <c r="E117" s="400" t="s">
        <v>234</v>
      </c>
      <c r="F117" s="398">
        <v>0</v>
      </c>
      <c r="G117" s="399">
        <v>0</v>
      </c>
      <c r="H117" s="401">
        <v>0.25</v>
      </c>
      <c r="I117" s="398">
        <v>28.70814</v>
      </c>
      <c r="J117" s="399">
        <v>28.70814</v>
      </c>
      <c r="K117" s="402" t="s">
        <v>234</v>
      </c>
    </row>
    <row r="118" spans="1:11" ht="14.4" customHeight="1" thickBot="1" x14ac:dyDescent="0.35">
      <c r="A118" s="415" t="s">
        <v>344</v>
      </c>
      <c r="B118" s="393">
        <v>0</v>
      </c>
      <c r="C118" s="393">
        <v>41.816659999999999</v>
      </c>
      <c r="D118" s="394">
        <v>41.816659999999999</v>
      </c>
      <c r="E118" s="403" t="s">
        <v>234</v>
      </c>
      <c r="F118" s="393">
        <v>0</v>
      </c>
      <c r="G118" s="394">
        <v>0</v>
      </c>
      <c r="H118" s="396">
        <v>0</v>
      </c>
      <c r="I118" s="393">
        <v>0.65813999999999995</v>
      </c>
      <c r="J118" s="394">
        <v>0.65813999999999995</v>
      </c>
      <c r="K118" s="404" t="s">
        <v>234</v>
      </c>
    </row>
    <row r="119" spans="1:11" ht="14.4" customHeight="1" thickBot="1" x14ac:dyDescent="0.35">
      <c r="A119" s="415" t="s">
        <v>345</v>
      </c>
      <c r="B119" s="393">
        <v>0</v>
      </c>
      <c r="C119" s="393">
        <v>129.69300000000001</v>
      </c>
      <c r="D119" s="394">
        <v>129.69300000000001</v>
      </c>
      <c r="E119" s="403" t="s">
        <v>234</v>
      </c>
      <c r="F119" s="393">
        <v>0</v>
      </c>
      <c r="G119" s="394">
        <v>0</v>
      </c>
      <c r="H119" s="396">
        <v>0</v>
      </c>
      <c r="I119" s="393">
        <v>0</v>
      </c>
      <c r="J119" s="394">
        <v>0</v>
      </c>
      <c r="K119" s="404" t="s">
        <v>234</v>
      </c>
    </row>
    <row r="120" spans="1:11" ht="14.4" customHeight="1" thickBot="1" x14ac:dyDescent="0.35">
      <c r="A120" s="415" t="s">
        <v>346</v>
      </c>
      <c r="B120" s="393">
        <v>0</v>
      </c>
      <c r="C120" s="393">
        <v>24.95</v>
      </c>
      <c r="D120" s="394">
        <v>24.95</v>
      </c>
      <c r="E120" s="403" t="s">
        <v>234</v>
      </c>
      <c r="F120" s="393">
        <v>0</v>
      </c>
      <c r="G120" s="394">
        <v>0</v>
      </c>
      <c r="H120" s="396">
        <v>0.25</v>
      </c>
      <c r="I120" s="393">
        <v>28.05</v>
      </c>
      <c r="J120" s="394">
        <v>28.05</v>
      </c>
      <c r="K120" s="404" t="s">
        <v>234</v>
      </c>
    </row>
    <row r="121" spans="1:11" ht="14.4" customHeight="1" thickBot="1" x14ac:dyDescent="0.35">
      <c r="A121" s="415" t="s">
        <v>347</v>
      </c>
      <c r="B121" s="393">
        <v>0</v>
      </c>
      <c r="C121" s="393">
        <v>1.56</v>
      </c>
      <c r="D121" s="394">
        <v>1.56</v>
      </c>
      <c r="E121" s="403" t="s">
        <v>262</v>
      </c>
      <c r="F121" s="393">
        <v>0</v>
      </c>
      <c r="G121" s="394">
        <v>0</v>
      </c>
      <c r="H121" s="396">
        <v>0</v>
      </c>
      <c r="I121" s="393">
        <v>0</v>
      </c>
      <c r="J121" s="394">
        <v>0</v>
      </c>
      <c r="K121" s="404" t="s">
        <v>234</v>
      </c>
    </row>
    <row r="122" spans="1:11" ht="14.4" customHeight="1" thickBot="1" x14ac:dyDescent="0.35">
      <c r="A122" s="412" t="s">
        <v>348</v>
      </c>
      <c r="B122" s="393">
        <v>605.001397102091</v>
      </c>
      <c r="C122" s="393">
        <v>1321.2327600000001</v>
      </c>
      <c r="D122" s="394">
        <v>716.23136289791</v>
      </c>
      <c r="E122" s="395">
        <v>2.1838507585740001</v>
      </c>
      <c r="F122" s="393">
        <v>1393</v>
      </c>
      <c r="G122" s="394">
        <v>348.25000000000102</v>
      </c>
      <c r="H122" s="396">
        <v>119.083</v>
      </c>
      <c r="I122" s="393">
        <v>367.34500000000003</v>
      </c>
      <c r="J122" s="394">
        <v>19.094999999999001</v>
      </c>
      <c r="K122" s="397">
        <v>0.26370782483799998</v>
      </c>
    </row>
    <row r="123" spans="1:11" ht="14.4" customHeight="1" thickBot="1" x14ac:dyDescent="0.35">
      <c r="A123" s="413" t="s">
        <v>349</v>
      </c>
      <c r="B123" s="393">
        <v>605.001397102091</v>
      </c>
      <c r="C123" s="393">
        <v>1094.05</v>
      </c>
      <c r="D123" s="394">
        <v>489.04860289790997</v>
      </c>
      <c r="E123" s="395">
        <v>1.8083429315040001</v>
      </c>
      <c r="F123" s="393">
        <v>1393</v>
      </c>
      <c r="G123" s="394">
        <v>348.25000000000102</v>
      </c>
      <c r="H123" s="396">
        <v>119.083</v>
      </c>
      <c r="I123" s="393">
        <v>361.464</v>
      </c>
      <c r="J123" s="394">
        <v>13.213999999999</v>
      </c>
      <c r="K123" s="397">
        <v>0.259486001435</v>
      </c>
    </row>
    <row r="124" spans="1:11" ht="14.4" customHeight="1" thickBot="1" x14ac:dyDescent="0.35">
      <c r="A124" s="414" t="s">
        <v>350</v>
      </c>
      <c r="B124" s="398">
        <v>605.001397102091</v>
      </c>
      <c r="C124" s="398">
        <v>890.61099999999999</v>
      </c>
      <c r="D124" s="399">
        <v>285.60960289791001</v>
      </c>
      <c r="E124" s="405">
        <v>1.472080898103</v>
      </c>
      <c r="F124" s="398">
        <v>1393</v>
      </c>
      <c r="G124" s="399">
        <v>348.25000000000102</v>
      </c>
      <c r="H124" s="401">
        <v>119.083</v>
      </c>
      <c r="I124" s="398">
        <v>361.464</v>
      </c>
      <c r="J124" s="399">
        <v>13.213999999999</v>
      </c>
      <c r="K124" s="406">
        <v>0.259486001435</v>
      </c>
    </row>
    <row r="125" spans="1:11" ht="14.4" customHeight="1" thickBot="1" x14ac:dyDescent="0.35">
      <c r="A125" s="415" t="s">
        <v>351</v>
      </c>
      <c r="B125" s="393">
        <v>77.000177812993002</v>
      </c>
      <c r="C125" s="393">
        <v>313.00400000000002</v>
      </c>
      <c r="D125" s="394">
        <v>236.00382218700699</v>
      </c>
      <c r="E125" s="395">
        <v>4.0649776258979999</v>
      </c>
      <c r="F125" s="393">
        <v>785.00000000000102</v>
      </c>
      <c r="G125" s="394">
        <v>196.25</v>
      </c>
      <c r="H125" s="396">
        <v>65.430999999999997</v>
      </c>
      <c r="I125" s="393">
        <v>196.29300000000001</v>
      </c>
      <c r="J125" s="394">
        <v>4.2999999998999998E-2</v>
      </c>
      <c r="K125" s="397">
        <v>0.25005477707000001</v>
      </c>
    </row>
    <row r="126" spans="1:11" ht="14.4" customHeight="1" thickBot="1" x14ac:dyDescent="0.35">
      <c r="A126" s="415" t="s">
        <v>352</v>
      </c>
      <c r="B126" s="393">
        <v>291.00067199455901</v>
      </c>
      <c r="C126" s="393">
        <v>255.16300000000001</v>
      </c>
      <c r="D126" s="394">
        <v>-35.837671994559003</v>
      </c>
      <c r="E126" s="395">
        <v>0.87684677238300002</v>
      </c>
      <c r="F126" s="393">
        <v>164</v>
      </c>
      <c r="G126" s="394">
        <v>41</v>
      </c>
      <c r="H126" s="396">
        <v>16.872</v>
      </c>
      <c r="I126" s="393">
        <v>51.741</v>
      </c>
      <c r="J126" s="394">
        <v>10.741</v>
      </c>
      <c r="K126" s="397">
        <v>0.315493902439</v>
      </c>
    </row>
    <row r="127" spans="1:11" ht="14.4" customHeight="1" thickBot="1" x14ac:dyDescent="0.35">
      <c r="A127" s="415" t="s">
        <v>353</v>
      </c>
      <c r="B127" s="393">
        <v>117.00027018338</v>
      </c>
      <c r="C127" s="393">
        <v>117.372</v>
      </c>
      <c r="D127" s="394">
        <v>0.37172981661999999</v>
      </c>
      <c r="E127" s="395">
        <v>1.0031771705820001</v>
      </c>
      <c r="F127" s="393">
        <v>117</v>
      </c>
      <c r="G127" s="394">
        <v>29.25</v>
      </c>
      <c r="H127" s="396">
        <v>9.7810000000000006</v>
      </c>
      <c r="I127" s="393">
        <v>29.343</v>
      </c>
      <c r="J127" s="394">
        <v>9.2999999998999994E-2</v>
      </c>
      <c r="K127" s="397">
        <v>0.25079487179400001</v>
      </c>
    </row>
    <row r="128" spans="1:11" ht="14.4" customHeight="1" thickBot="1" x14ac:dyDescent="0.35">
      <c r="A128" s="415" t="s">
        <v>354</v>
      </c>
      <c r="B128" s="393">
        <v>0</v>
      </c>
      <c r="C128" s="393">
        <v>85.287999999999997</v>
      </c>
      <c r="D128" s="394">
        <v>85.287999999999997</v>
      </c>
      <c r="E128" s="403" t="s">
        <v>262</v>
      </c>
      <c r="F128" s="393">
        <v>256</v>
      </c>
      <c r="G128" s="394">
        <v>64</v>
      </c>
      <c r="H128" s="396">
        <v>21.321999999999999</v>
      </c>
      <c r="I128" s="393">
        <v>63.966000000000001</v>
      </c>
      <c r="J128" s="394">
        <v>-3.4000000000000002E-2</v>
      </c>
      <c r="K128" s="397">
        <v>0.2498671875</v>
      </c>
    </row>
    <row r="129" spans="1:11" ht="14.4" customHeight="1" thickBot="1" x14ac:dyDescent="0.35">
      <c r="A129" s="415" t="s">
        <v>355</v>
      </c>
      <c r="B129" s="393">
        <v>120.000277111158</v>
      </c>
      <c r="C129" s="393">
        <v>119.78400000000001</v>
      </c>
      <c r="D129" s="394">
        <v>-0.216277111158</v>
      </c>
      <c r="E129" s="395">
        <v>0.99819769490200005</v>
      </c>
      <c r="F129" s="393">
        <v>71</v>
      </c>
      <c r="G129" s="394">
        <v>17.75</v>
      </c>
      <c r="H129" s="396">
        <v>5.6769999999999996</v>
      </c>
      <c r="I129" s="393">
        <v>20.120999999999999</v>
      </c>
      <c r="J129" s="394">
        <v>2.3709999999989999</v>
      </c>
      <c r="K129" s="397">
        <v>0.28339436619699998</v>
      </c>
    </row>
    <row r="130" spans="1:11" ht="14.4" customHeight="1" thickBot="1" x14ac:dyDescent="0.35">
      <c r="A130" s="414" t="s">
        <v>356</v>
      </c>
      <c r="B130" s="398">
        <v>0</v>
      </c>
      <c r="C130" s="398">
        <v>203.43899999999999</v>
      </c>
      <c r="D130" s="399">
        <v>203.43899999999999</v>
      </c>
      <c r="E130" s="400" t="s">
        <v>234</v>
      </c>
      <c r="F130" s="398">
        <v>0</v>
      </c>
      <c r="G130" s="399">
        <v>0</v>
      </c>
      <c r="H130" s="401">
        <v>0</v>
      </c>
      <c r="I130" s="398">
        <v>0</v>
      </c>
      <c r="J130" s="399">
        <v>0</v>
      </c>
      <c r="K130" s="402" t="s">
        <v>234</v>
      </c>
    </row>
    <row r="131" spans="1:11" ht="14.4" customHeight="1" thickBot="1" x14ac:dyDescent="0.35">
      <c r="A131" s="415" t="s">
        <v>357</v>
      </c>
      <c r="B131" s="393">
        <v>0</v>
      </c>
      <c r="C131" s="393">
        <v>203.43899999999999</v>
      </c>
      <c r="D131" s="394">
        <v>203.43899999999999</v>
      </c>
      <c r="E131" s="403" t="s">
        <v>234</v>
      </c>
      <c r="F131" s="393">
        <v>0</v>
      </c>
      <c r="G131" s="394">
        <v>0</v>
      </c>
      <c r="H131" s="396">
        <v>0</v>
      </c>
      <c r="I131" s="393">
        <v>0</v>
      </c>
      <c r="J131" s="394">
        <v>0</v>
      </c>
      <c r="K131" s="404" t="s">
        <v>234</v>
      </c>
    </row>
    <row r="132" spans="1:11" ht="14.4" customHeight="1" thickBot="1" x14ac:dyDescent="0.35">
      <c r="A132" s="413" t="s">
        <v>358</v>
      </c>
      <c r="B132" s="393">
        <v>0</v>
      </c>
      <c r="C132" s="393">
        <v>227.18276</v>
      </c>
      <c r="D132" s="394">
        <v>227.18276</v>
      </c>
      <c r="E132" s="403" t="s">
        <v>234</v>
      </c>
      <c r="F132" s="393">
        <v>0</v>
      </c>
      <c r="G132" s="394">
        <v>0</v>
      </c>
      <c r="H132" s="396">
        <v>0</v>
      </c>
      <c r="I132" s="393">
        <v>5.8810000000000002</v>
      </c>
      <c r="J132" s="394">
        <v>5.8810000000000002</v>
      </c>
      <c r="K132" s="404" t="s">
        <v>234</v>
      </c>
    </row>
    <row r="133" spans="1:11" ht="14.4" customHeight="1" thickBot="1" x14ac:dyDescent="0.35">
      <c r="A133" s="414" t="s">
        <v>359</v>
      </c>
      <c r="B133" s="398">
        <v>0</v>
      </c>
      <c r="C133" s="398">
        <v>183.90185</v>
      </c>
      <c r="D133" s="399">
        <v>183.90185</v>
      </c>
      <c r="E133" s="400" t="s">
        <v>262</v>
      </c>
      <c r="F133" s="398">
        <v>0</v>
      </c>
      <c r="G133" s="399">
        <v>0</v>
      </c>
      <c r="H133" s="401">
        <v>0</v>
      </c>
      <c r="I133" s="398">
        <v>0</v>
      </c>
      <c r="J133" s="399">
        <v>0</v>
      </c>
      <c r="K133" s="402" t="s">
        <v>234</v>
      </c>
    </row>
    <row r="134" spans="1:11" ht="14.4" customHeight="1" thickBot="1" x14ac:dyDescent="0.35">
      <c r="A134" s="415" t="s">
        <v>360</v>
      </c>
      <c r="B134" s="393">
        <v>0</v>
      </c>
      <c r="C134" s="393">
        <v>183.90185</v>
      </c>
      <c r="D134" s="394">
        <v>183.90185</v>
      </c>
      <c r="E134" s="403" t="s">
        <v>262</v>
      </c>
      <c r="F134" s="393">
        <v>0</v>
      </c>
      <c r="G134" s="394">
        <v>0</v>
      </c>
      <c r="H134" s="396">
        <v>0</v>
      </c>
      <c r="I134" s="393">
        <v>0</v>
      </c>
      <c r="J134" s="394">
        <v>0</v>
      </c>
      <c r="K134" s="404" t="s">
        <v>234</v>
      </c>
    </row>
    <row r="135" spans="1:11" ht="14.4" customHeight="1" thickBot="1" x14ac:dyDescent="0.35">
      <c r="A135" s="414" t="s">
        <v>361</v>
      </c>
      <c r="B135" s="398">
        <v>0</v>
      </c>
      <c r="C135" s="398">
        <v>15.208909999999999</v>
      </c>
      <c r="D135" s="399">
        <v>15.208909999999999</v>
      </c>
      <c r="E135" s="400" t="s">
        <v>234</v>
      </c>
      <c r="F135" s="398">
        <v>0</v>
      </c>
      <c r="G135" s="399">
        <v>0</v>
      </c>
      <c r="H135" s="401">
        <v>0</v>
      </c>
      <c r="I135" s="398">
        <v>0</v>
      </c>
      <c r="J135" s="399">
        <v>0</v>
      </c>
      <c r="K135" s="402" t="s">
        <v>234</v>
      </c>
    </row>
    <row r="136" spans="1:11" ht="14.4" customHeight="1" thickBot="1" x14ac:dyDescent="0.35">
      <c r="A136" s="415" t="s">
        <v>362</v>
      </c>
      <c r="B136" s="393">
        <v>0</v>
      </c>
      <c r="C136" s="393">
        <v>12.196009999999999</v>
      </c>
      <c r="D136" s="394">
        <v>12.196009999999999</v>
      </c>
      <c r="E136" s="403" t="s">
        <v>234</v>
      </c>
      <c r="F136" s="393">
        <v>0</v>
      </c>
      <c r="G136" s="394">
        <v>0</v>
      </c>
      <c r="H136" s="396">
        <v>0</v>
      </c>
      <c r="I136" s="393">
        <v>0</v>
      </c>
      <c r="J136" s="394">
        <v>0</v>
      </c>
      <c r="K136" s="404" t="s">
        <v>234</v>
      </c>
    </row>
    <row r="137" spans="1:11" ht="14.4" customHeight="1" thickBot="1" x14ac:dyDescent="0.35">
      <c r="A137" s="415" t="s">
        <v>363</v>
      </c>
      <c r="B137" s="393">
        <v>0</v>
      </c>
      <c r="C137" s="393">
        <v>3.0129000000000001</v>
      </c>
      <c r="D137" s="394">
        <v>3.0129000000000001</v>
      </c>
      <c r="E137" s="403" t="s">
        <v>262</v>
      </c>
      <c r="F137" s="393">
        <v>0</v>
      </c>
      <c r="G137" s="394">
        <v>0</v>
      </c>
      <c r="H137" s="396">
        <v>0</v>
      </c>
      <c r="I137" s="393">
        <v>0</v>
      </c>
      <c r="J137" s="394">
        <v>0</v>
      </c>
      <c r="K137" s="404" t="s">
        <v>234</v>
      </c>
    </row>
    <row r="138" spans="1:11" ht="14.4" customHeight="1" thickBot="1" x14ac:dyDescent="0.35">
      <c r="A138" s="414" t="s">
        <v>364</v>
      </c>
      <c r="B138" s="398">
        <v>0</v>
      </c>
      <c r="C138" s="398">
        <v>28.071999999999999</v>
      </c>
      <c r="D138" s="399">
        <v>28.071999999999999</v>
      </c>
      <c r="E138" s="400" t="s">
        <v>234</v>
      </c>
      <c r="F138" s="398">
        <v>0</v>
      </c>
      <c r="G138" s="399">
        <v>0</v>
      </c>
      <c r="H138" s="401">
        <v>0</v>
      </c>
      <c r="I138" s="398">
        <v>5.8810000000000002</v>
      </c>
      <c r="J138" s="399">
        <v>5.8810000000000002</v>
      </c>
      <c r="K138" s="402" t="s">
        <v>234</v>
      </c>
    </row>
    <row r="139" spans="1:11" ht="14.4" customHeight="1" thickBot="1" x14ac:dyDescent="0.35">
      <c r="A139" s="415" t="s">
        <v>365</v>
      </c>
      <c r="B139" s="393">
        <v>0</v>
      </c>
      <c r="C139" s="393">
        <v>28.071999999999999</v>
      </c>
      <c r="D139" s="394">
        <v>28.071999999999999</v>
      </c>
      <c r="E139" s="403" t="s">
        <v>234</v>
      </c>
      <c r="F139" s="393">
        <v>0</v>
      </c>
      <c r="G139" s="394">
        <v>0</v>
      </c>
      <c r="H139" s="396">
        <v>0</v>
      </c>
      <c r="I139" s="393">
        <v>5.8810000000000002</v>
      </c>
      <c r="J139" s="394">
        <v>5.8810000000000002</v>
      </c>
      <c r="K139" s="404" t="s">
        <v>234</v>
      </c>
    </row>
    <row r="140" spans="1:11" ht="14.4" customHeight="1" thickBot="1" x14ac:dyDescent="0.35">
      <c r="A140" s="411" t="s">
        <v>366</v>
      </c>
      <c r="B140" s="393">
        <v>30048.153771825899</v>
      </c>
      <c r="C140" s="393">
        <v>29420.12213</v>
      </c>
      <c r="D140" s="394">
        <v>-628.03164182586602</v>
      </c>
      <c r="E140" s="395">
        <v>0.97909916041400002</v>
      </c>
      <c r="F140" s="393">
        <v>29894.615513974499</v>
      </c>
      <c r="G140" s="394">
        <v>7473.6538784936101</v>
      </c>
      <c r="H140" s="396">
        <v>3134.1934900000001</v>
      </c>
      <c r="I140" s="393">
        <v>8373.42749</v>
      </c>
      <c r="J140" s="394">
        <v>899.77361150638706</v>
      </c>
      <c r="K140" s="397">
        <v>0.28009818310200002</v>
      </c>
    </row>
    <row r="141" spans="1:11" ht="14.4" customHeight="1" thickBot="1" x14ac:dyDescent="0.35">
      <c r="A141" s="412" t="s">
        <v>367</v>
      </c>
      <c r="B141" s="393">
        <v>29754.1097563564</v>
      </c>
      <c r="C141" s="393">
        <v>29106.618689999999</v>
      </c>
      <c r="D141" s="394">
        <v>-647.49106635644796</v>
      </c>
      <c r="E141" s="395">
        <v>0.97823860059400003</v>
      </c>
      <c r="F141" s="393">
        <v>29621.5</v>
      </c>
      <c r="G141" s="394">
        <v>7405.375</v>
      </c>
      <c r="H141" s="396">
        <v>3110.9180000000001</v>
      </c>
      <c r="I141" s="393">
        <v>8272.2049999999999</v>
      </c>
      <c r="J141" s="394">
        <v>866.83000000000197</v>
      </c>
      <c r="K141" s="397">
        <v>0.27926354168400003</v>
      </c>
    </row>
    <row r="142" spans="1:11" ht="14.4" customHeight="1" thickBot="1" x14ac:dyDescent="0.35">
      <c r="A142" s="413" t="s">
        <v>368</v>
      </c>
      <c r="B142" s="393">
        <v>29754.1097563564</v>
      </c>
      <c r="C142" s="393">
        <v>29106.618689999999</v>
      </c>
      <c r="D142" s="394">
        <v>-647.49106635644796</v>
      </c>
      <c r="E142" s="395">
        <v>0.97823860059400003</v>
      </c>
      <c r="F142" s="393">
        <v>29621.5</v>
      </c>
      <c r="G142" s="394">
        <v>7405.375</v>
      </c>
      <c r="H142" s="396">
        <v>3110.9180000000001</v>
      </c>
      <c r="I142" s="393">
        <v>8272.2049999999999</v>
      </c>
      <c r="J142" s="394">
        <v>866.83000000000197</v>
      </c>
      <c r="K142" s="397">
        <v>0.27926354168400003</v>
      </c>
    </row>
    <row r="143" spans="1:11" ht="14.4" customHeight="1" thickBot="1" x14ac:dyDescent="0.35">
      <c r="A143" s="414" t="s">
        <v>369</v>
      </c>
      <c r="B143" s="398">
        <v>10078.3264069741</v>
      </c>
      <c r="C143" s="398">
        <v>9719.1640000000007</v>
      </c>
      <c r="D143" s="399">
        <v>-359.16240697404999</v>
      </c>
      <c r="E143" s="405">
        <v>0.96436289196500002</v>
      </c>
      <c r="F143" s="398">
        <v>9269.5</v>
      </c>
      <c r="G143" s="399">
        <v>2317.375</v>
      </c>
      <c r="H143" s="401">
        <v>1218.3420000000001</v>
      </c>
      <c r="I143" s="398">
        <v>2948.6788000000001</v>
      </c>
      <c r="J143" s="399">
        <v>631.30380000000002</v>
      </c>
      <c r="K143" s="406">
        <v>0.31810548573199998</v>
      </c>
    </row>
    <row r="144" spans="1:11" ht="14.4" customHeight="1" thickBot="1" x14ac:dyDescent="0.35">
      <c r="A144" s="415" t="s">
        <v>370</v>
      </c>
      <c r="B144" s="393">
        <v>2.3760253773320001</v>
      </c>
      <c r="C144" s="393">
        <v>33.20928</v>
      </c>
      <c r="D144" s="394">
        <v>30.833254622666999</v>
      </c>
      <c r="E144" s="395">
        <v>13.976820414804999</v>
      </c>
      <c r="F144" s="393">
        <v>30</v>
      </c>
      <c r="G144" s="394">
        <v>7.5</v>
      </c>
      <c r="H144" s="396">
        <v>3.8879999999999999</v>
      </c>
      <c r="I144" s="393">
        <v>12.96</v>
      </c>
      <c r="J144" s="394">
        <v>5.46</v>
      </c>
      <c r="K144" s="397">
        <v>0.432</v>
      </c>
    </row>
    <row r="145" spans="1:11" ht="14.4" customHeight="1" thickBot="1" x14ac:dyDescent="0.35">
      <c r="A145" s="415" t="s">
        <v>371</v>
      </c>
      <c r="B145" s="393">
        <v>27.565708133326002</v>
      </c>
      <c r="C145" s="393">
        <v>35.164999999999999</v>
      </c>
      <c r="D145" s="394">
        <v>7.5992918666730001</v>
      </c>
      <c r="E145" s="395">
        <v>1.2756791818990001</v>
      </c>
      <c r="F145" s="393">
        <v>40</v>
      </c>
      <c r="G145" s="394">
        <v>10</v>
      </c>
      <c r="H145" s="396">
        <v>3.7749999999999999</v>
      </c>
      <c r="I145" s="393">
        <v>5.8789999999999996</v>
      </c>
      <c r="J145" s="394">
        <v>-4.1210000000000004</v>
      </c>
      <c r="K145" s="397">
        <v>0.14697499999999999</v>
      </c>
    </row>
    <row r="146" spans="1:11" ht="14.4" customHeight="1" thickBot="1" x14ac:dyDescent="0.35">
      <c r="A146" s="415" t="s">
        <v>372</v>
      </c>
      <c r="B146" s="393">
        <v>10048.384673463401</v>
      </c>
      <c r="C146" s="393">
        <v>9650.7897200000007</v>
      </c>
      <c r="D146" s="394">
        <v>-397.59495346339099</v>
      </c>
      <c r="E146" s="395">
        <v>0.96043195335499998</v>
      </c>
      <c r="F146" s="393">
        <v>9199.5</v>
      </c>
      <c r="G146" s="394">
        <v>2299.875</v>
      </c>
      <c r="H146" s="396">
        <v>1210.6790000000001</v>
      </c>
      <c r="I146" s="393">
        <v>2929.8398000000002</v>
      </c>
      <c r="J146" s="394">
        <v>629.96479999999997</v>
      </c>
      <c r="K146" s="397">
        <v>0.31847815642100002</v>
      </c>
    </row>
    <row r="147" spans="1:11" ht="14.4" customHeight="1" thickBot="1" x14ac:dyDescent="0.35">
      <c r="A147" s="414" t="s">
        <v>373</v>
      </c>
      <c r="B147" s="398">
        <v>6252.7820034762099</v>
      </c>
      <c r="C147" s="398">
        <v>5729.7915999999996</v>
      </c>
      <c r="D147" s="399">
        <v>-522.99040347621201</v>
      </c>
      <c r="E147" s="405">
        <v>0.91635876587599996</v>
      </c>
      <c r="F147" s="398">
        <v>5894</v>
      </c>
      <c r="G147" s="399">
        <v>1473.5</v>
      </c>
      <c r="H147" s="401">
        <v>574.63800000000003</v>
      </c>
      <c r="I147" s="398">
        <v>1558.171</v>
      </c>
      <c r="J147" s="399">
        <v>84.671000000000006</v>
      </c>
      <c r="K147" s="406">
        <v>0.26436562606000003</v>
      </c>
    </row>
    <row r="148" spans="1:11" ht="14.4" customHeight="1" thickBot="1" x14ac:dyDescent="0.35">
      <c r="A148" s="415" t="s">
        <v>374</v>
      </c>
      <c r="B148" s="393">
        <v>6241.00062577669</v>
      </c>
      <c r="C148" s="393">
        <v>5726.1346000000003</v>
      </c>
      <c r="D148" s="394">
        <v>-514.866025776691</v>
      </c>
      <c r="E148" s="395">
        <v>0.91750264794799996</v>
      </c>
      <c r="F148" s="393">
        <v>5887</v>
      </c>
      <c r="G148" s="394">
        <v>1471.75</v>
      </c>
      <c r="H148" s="396">
        <v>573.52800000000002</v>
      </c>
      <c r="I148" s="393">
        <v>1557.0309999999999</v>
      </c>
      <c r="J148" s="394">
        <v>85.281000000000006</v>
      </c>
      <c r="K148" s="397">
        <v>0.26448632580199999</v>
      </c>
    </row>
    <row r="149" spans="1:11" ht="14.4" customHeight="1" thickBot="1" x14ac:dyDescent="0.35">
      <c r="A149" s="415" t="s">
        <v>375</v>
      </c>
      <c r="B149" s="393">
        <v>11.781377699521</v>
      </c>
      <c r="C149" s="393">
        <v>3.657</v>
      </c>
      <c r="D149" s="394">
        <v>-8.1243776995210002</v>
      </c>
      <c r="E149" s="395">
        <v>0.31040512351499999</v>
      </c>
      <c r="F149" s="393">
        <v>7</v>
      </c>
      <c r="G149" s="394">
        <v>1.75</v>
      </c>
      <c r="H149" s="396">
        <v>1.1100000000000001</v>
      </c>
      <c r="I149" s="393">
        <v>1.1399999999999999</v>
      </c>
      <c r="J149" s="394">
        <v>-0.60999999999900001</v>
      </c>
      <c r="K149" s="397">
        <v>0.16285714285700001</v>
      </c>
    </row>
    <row r="150" spans="1:11" ht="14.4" customHeight="1" thickBot="1" x14ac:dyDescent="0.35">
      <c r="A150" s="414" t="s">
        <v>376</v>
      </c>
      <c r="B150" s="398">
        <v>13423.001345906199</v>
      </c>
      <c r="C150" s="398">
        <v>13671.55255</v>
      </c>
      <c r="D150" s="399">
        <v>248.551204093812</v>
      </c>
      <c r="E150" s="405">
        <v>1.018516812871</v>
      </c>
      <c r="F150" s="398">
        <v>14458</v>
      </c>
      <c r="G150" s="399">
        <v>3614.5</v>
      </c>
      <c r="H150" s="401">
        <v>1317.9380000000001</v>
      </c>
      <c r="I150" s="398">
        <v>3765.3552</v>
      </c>
      <c r="J150" s="399">
        <v>150.8552</v>
      </c>
      <c r="K150" s="406">
        <v>0.26043402960200002</v>
      </c>
    </row>
    <row r="151" spans="1:11" ht="14.4" customHeight="1" thickBot="1" x14ac:dyDescent="0.35">
      <c r="A151" s="415" t="s">
        <v>377</v>
      </c>
      <c r="B151" s="393">
        <v>13423.001345906199</v>
      </c>
      <c r="C151" s="393">
        <v>13671.55255</v>
      </c>
      <c r="D151" s="394">
        <v>248.551204093812</v>
      </c>
      <c r="E151" s="395">
        <v>1.018516812871</v>
      </c>
      <c r="F151" s="393">
        <v>14458</v>
      </c>
      <c r="G151" s="394">
        <v>3614.5</v>
      </c>
      <c r="H151" s="396">
        <v>1317.9380000000001</v>
      </c>
      <c r="I151" s="393">
        <v>3765.3552</v>
      </c>
      <c r="J151" s="394">
        <v>150.8552</v>
      </c>
      <c r="K151" s="397">
        <v>0.26043402960200002</v>
      </c>
    </row>
    <row r="152" spans="1:11" ht="14.4" customHeight="1" thickBot="1" x14ac:dyDescent="0.35">
      <c r="A152" s="414" t="s">
        <v>378</v>
      </c>
      <c r="B152" s="398">
        <v>0</v>
      </c>
      <c r="C152" s="398">
        <v>-13.88946</v>
      </c>
      <c r="D152" s="399">
        <v>-13.88946</v>
      </c>
      <c r="E152" s="400" t="s">
        <v>262</v>
      </c>
      <c r="F152" s="398">
        <v>0</v>
      </c>
      <c r="G152" s="399">
        <v>0</v>
      </c>
      <c r="H152" s="401">
        <v>0</v>
      </c>
      <c r="I152" s="398">
        <v>0</v>
      </c>
      <c r="J152" s="399">
        <v>0</v>
      </c>
      <c r="K152" s="402" t="s">
        <v>234</v>
      </c>
    </row>
    <row r="153" spans="1:11" ht="14.4" customHeight="1" thickBot="1" x14ac:dyDescent="0.35">
      <c r="A153" s="415" t="s">
        <v>379</v>
      </c>
      <c r="B153" s="393">
        <v>0</v>
      </c>
      <c r="C153" s="393">
        <v>-13.88946</v>
      </c>
      <c r="D153" s="394">
        <v>-13.88946</v>
      </c>
      <c r="E153" s="403" t="s">
        <v>262</v>
      </c>
      <c r="F153" s="393">
        <v>0</v>
      </c>
      <c r="G153" s="394">
        <v>0</v>
      </c>
      <c r="H153" s="396">
        <v>0</v>
      </c>
      <c r="I153" s="393">
        <v>0</v>
      </c>
      <c r="J153" s="394">
        <v>0</v>
      </c>
      <c r="K153" s="404" t="s">
        <v>234</v>
      </c>
    </row>
    <row r="154" spans="1:11" ht="14.4" customHeight="1" thickBot="1" x14ac:dyDescent="0.35">
      <c r="A154" s="412" t="s">
        <v>380</v>
      </c>
      <c r="B154" s="393">
        <v>294.04401546941898</v>
      </c>
      <c r="C154" s="393">
        <v>313.50344000000001</v>
      </c>
      <c r="D154" s="394">
        <v>19.459424530580002</v>
      </c>
      <c r="E154" s="395">
        <v>1.066178611047</v>
      </c>
      <c r="F154" s="393">
        <v>273.11551397445299</v>
      </c>
      <c r="G154" s="394">
        <v>68.278878493613007</v>
      </c>
      <c r="H154" s="396">
        <v>23.275490000000001</v>
      </c>
      <c r="I154" s="393">
        <v>101.22248999999999</v>
      </c>
      <c r="J154" s="394">
        <v>32.943611506385999</v>
      </c>
      <c r="K154" s="397">
        <v>0.37062153125899999</v>
      </c>
    </row>
    <row r="155" spans="1:11" ht="14.4" customHeight="1" thickBot="1" x14ac:dyDescent="0.35">
      <c r="A155" s="418" t="s">
        <v>381</v>
      </c>
      <c r="B155" s="398">
        <v>294.04401546941898</v>
      </c>
      <c r="C155" s="398">
        <v>313.50344000000001</v>
      </c>
      <c r="D155" s="399">
        <v>19.459424530580002</v>
      </c>
      <c r="E155" s="405">
        <v>1.066178611047</v>
      </c>
      <c r="F155" s="398">
        <v>273.11551397445299</v>
      </c>
      <c r="G155" s="399">
        <v>68.278878493613007</v>
      </c>
      <c r="H155" s="401">
        <v>23.275490000000001</v>
      </c>
      <c r="I155" s="398">
        <v>101.22248999999999</v>
      </c>
      <c r="J155" s="399">
        <v>32.943611506385999</v>
      </c>
      <c r="K155" s="406">
        <v>0.37062153125899999</v>
      </c>
    </row>
    <row r="156" spans="1:11" ht="14.4" customHeight="1" thickBot="1" x14ac:dyDescent="0.35">
      <c r="A156" s="414" t="s">
        <v>382</v>
      </c>
      <c r="B156" s="398">
        <v>0</v>
      </c>
      <c r="C156" s="398">
        <v>15.904540000000001</v>
      </c>
      <c r="D156" s="399">
        <v>15.904540000000001</v>
      </c>
      <c r="E156" s="400" t="s">
        <v>234</v>
      </c>
      <c r="F156" s="398">
        <v>0</v>
      </c>
      <c r="G156" s="399">
        <v>0</v>
      </c>
      <c r="H156" s="401">
        <v>3.0000000000000001E-5</v>
      </c>
      <c r="I156" s="398">
        <v>2.0000000000000001E-4</v>
      </c>
      <c r="J156" s="399">
        <v>2.0000000000000001E-4</v>
      </c>
      <c r="K156" s="402" t="s">
        <v>234</v>
      </c>
    </row>
    <row r="157" spans="1:11" ht="14.4" customHeight="1" thickBot="1" x14ac:dyDescent="0.35">
      <c r="A157" s="415" t="s">
        <v>383</v>
      </c>
      <c r="B157" s="393">
        <v>0</v>
      </c>
      <c r="C157" s="393">
        <v>5.4000000000000001E-4</v>
      </c>
      <c r="D157" s="394">
        <v>5.4000000000000001E-4</v>
      </c>
      <c r="E157" s="403" t="s">
        <v>234</v>
      </c>
      <c r="F157" s="393">
        <v>0</v>
      </c>
      <c r="G157" s="394">
        <v>0</v>
      </c>
      <c r="H157" s="396">
        <v>3.0000000000000001E-5</v>
      </c>
      <c r="I157" s="393">
        <v>2.0000000000000001E-4</v>
      </c>
      <c r="J157" s="394">
        <v>2.0000000000000001E-4</v>
      </c>
      <c r="K157" s="404" t="s">
        <v>234</v>
      </c>
    </row>
    <row r="158" spans="1:11" ht="14.4" customHeight="1" thickBot="1" x14ac:dyDescent="0.35">
      <c r="A158" s="415" t="s">
        <v>384</v>
      </c>
      <c r="B158" s="393">
        <v>0</v>
      </c>
      <c r="C158" s="393">
        <v>12.35</v>
      </c>
      <c r="D158" s="394">
        <v>12.35</v>
      </c>
      <c r="E158" s="403" t="s">
        <v>262</v>
      </c>
      <c r="F158" s="393">
        <v>0</v>
      </c>
      <c r="G158" s="394">
        <v>0</v>
      </c>
      <c r="H158" s="396">
        <v>0</v>
      </c>
      <c r="I158" s="393">
        <v>0</v>
      </c>
      <c r="J158" s="394">
        <v>0</v>
      </c>
      <c r="K158" s="404" t="s">
        <v>234</v>
      </c>
    </row>
    <row r="159" spans="1:11" ht="14.4" customHeight="1" thickBot="1" x14ac:dyDescent="0.35">
      <c r="A159" s="415" t="s">
        <v>385</v>
      </c>
      <c r="B159" s="393">
        <v>0</v>
      </c>
      <c r="C159" s="393">
        <v>3.5539999999999998</v>
      </c>
      <c r="D159" s="394">
        <v>3.5539999999999998</v>
      </c>
      <c r="E159" s="403" t="s">
        <v>262</v>
      </c>
      <c r="F159" s="393">
        <v>0</v>
      </c>
      <c r="G159" s="394">
        <v>0</v>
      </c>
      <c r="H159" s="396">
        <v>0</v>
      </c>
      <c r="I159" s="393">
        <v>0</v>
      </c>
      <c r="J159" s="394">
        <v>0</v>
      </c>
      <c r="K159" s="404" t="s">
        <v>234</v>
      </c>
    </row>
    <row r="160" spans="1:11" ht="14.4" customHeight="1" thickBot="1" x14ac:dyDescent="0.35">
      <c r="A160" s="414" t="s">
        <v>386</v>
      </c>
      <c r="B160" s="398">
        <v>294.04401546941898</v>
      </c>
      <c r="C160" s="398">
        <v>297.59890000000001</v>
      </c>
      <c r="D160" s="399">
        <v>3.5548845305799999</v>
      </c>
      <c r="E160" s="405">
        <v>1.012089634012</v>
      </c>
      <c r="F160" s="398">
        <v>273.11551397445299</v>
      </c>
      <c r="G160" s="399">
        <v>68.278878493613007</v>
      </c>
      <c r="H160" s="401">
        <v>23.275459999999999</v>
      </c>
      <c r="I160" s="398">
        <v>101.22229</v>
      </c>
      <c r="J160" s="399">
        <v>32.943411506385999</v>
      </c>
      <c r="K160" s="406">
        <v>0.37062079896799999</v>
      </c>
    </row>
    <row r="161" spans="1:11" ht="14.4" customHeight="1" thickBot="1" x14ac:dyDescent="0.35">
      <c r="A161" s="415" t="s">
        <v>387</v>
      </c>
      <c r="B161" s="393">
        <v>1.674890349697</v>
      </c>
      <c r="C161" s="393">
        <v>1.401</v>
      </c>
      <c r="D161" s="394">
        <v>-0.27389034969699999</v>
      </c>
      <c r="E161" s="395">
        <v>0.83647266834699996</v>
      </c>
      <c r="F161" s="393">
        <v>0</v>
      </c>
      <c r="G161" s="394">
        <v>0</v>
      </c>
      <c r="H161" s="396">
        <v>0.13500000000000001</v>
      </c>
      <c r="I161" s="393">
        <v>0.39600000000000002</v>
      </c>
      <c r="J161" s="394">
        <v>0.39600000000000002</v>
      </c>
      <c r="K161" s="404" t="s">
        <v>234</v>
      </c>
    </row>
    <row r="162" spans="1:11" ht="14.4" customHeight="1" thickBot="1" x14ac:dyDescent="0.35">
      <c r="A162" s="415" t="s">
        <v>388</v>
      </c>
      <c r="B162" s="393">
        <v>292.36912511972201</v>
      </c>
      <c r="C162" s="393">
        <v>296.1979</v>
      </c>
      <c r="D162" s="394">
        <v>3.8287748802779999</v>
      </c>
      <c r="E162" s="395">
        <v>1.013095688126</v>
      </c>
      <c r="F162" s="393">
        <v>273.11551397445299</v>
      </c>
      <c r="G162" s="394">
        <v>68.278878493613007</v>
      </c>
      <c r="H162" s="396">
        <v>23.140460000000001</v>
      </c>
      <c r="I162" s="393">
        <v>100.82629</v>
      </c>
      <c r="J162" s="394">
        <v>32.547411506385998</v>
      </c>
      <c r="K162" s="397">
        <v>0.369170863026</v>
      </c>
    </row>
    <row r="163" spans="1:11" ht="14.4" customHeight="1" thickBot="1" x14ac:dyDescent="0.35">
      <c r="A163" s="411" t="s">
        <v>389</v>
      </c>
      <c r="B163" s="393">
        <v>3766.3125080807699</v>
      </c>
      <c r="C163" s="393">
        <v>3814.43525</v>
      </c>
      <c r="D163" s="394">
        <v>48.122741919229</v>
      </c>
      <c r="E163" s="395">
        <v>1.0127771505459999</v>
      </c>
      <c r="F163" s="393">
        <v>3652.4431301675199</v>
      </c>
      <c r="G163" s="394">
        <v>913.11078254187998</v>
      </c>
      <c r="H163" s="396">
        <v>326.05703999999997</v>
      </c>
      <c r="I163" s="393">
        <v>883.50454000000002</v>
      </c>
      <c r="J163" s="394">
        <v>-29.606242541878999</v>
      </c>
      <c r="K163" s="397">
        <v>0.24189412634499999</v>
      </c>
    </row>
    <row r="164" spans="1:11" ht="14.4" customHeight="1" thickBot="1" x14ac:dyDescent="0.35">
      <c r="A164" s="416" t="s">
        <v>390</v>
      </c>
      <c r="B164" s="398">
        <v>3766.3125080807699</v>
      </c>
      <c r="C164" s="398">
        <v>3814.43525</v>
      </c>
      <c r="D164" s="399">
        <v>48.122741919229</v>
      </c>
      <c r="E164" s="405">
        <v>1.0127771505459999</v>
      </c>
      <c r="F164" s="398">
        <v>3652.4431301675199</v>
      </c>
      <c r="G164" s="399">
        <v>913.11078254187998</v>
      </c>
      <c r="H164" s="401">
        <v>326.05703999999997</v>
      </c>
      <c r="I164" s="398">
        <v>883.50454000000002</v>
      </c>
      <c r="J164" s="399">
        <v>-29.606242541878999</v>
      </c>
      <c r="K164" s="406">
        <v>0.24189412634499999</v>
      </c>
    </row>
    <row r="165" spans="1:11" ht="14.4" customHeight="1" thickBot="1" x14ac:dyDescent="0.35">
      <c r="A165" s="418" t="s">
        <v>41</v>
      </c>
      <c r="B165" s="398">
        <v>3766.3125080807699</v>
      </c>
      <c r="C165" s="398">
        <v>3814.43525</v>
      </c>
      <c r="D165" s="399">
        <v>48.122741919229</v>
      </c>
      <c r="E165" s="405">
        <v>1.0127771505459999</v>
      </c>
      <c r="F165" s="398">
        <v>3652.4431301675199</v>
      </c>
      <c r="G165" s="399">
        <v>913.11078254187998</v>
      </c>
      <c r="H165" s="401">
        <v>326.05703999999997</v>
      </c>
      <c r="I165" s="398">
        <v>883.50454000000002</v>
      </c>
      <c r="J165" s="399">
        <v>-29.606242541878999</v>
      </c>
      <c r="K165" s="406">
        <v>0.24189412634499999</v>
      </c>
    </row>
    <row r="166" spans="1:11" ht="14.4" customHeight="1" thickBot="1" x14ac:dyDescent="0.35">
      <c r="A166" s="417" t="s">
        <v>391</v>
      </c>
      <c r="B166" s="393">
        <v>0</v>
      </c>
      <c r="C166" s="393">
        <v>0</v>
      </c>
      <c r="D166" s="394">
        <v>0</v>
      </c>
      <c r="E166" s="395">
        <v>1</v>
      </c>
      <c r="F166" s="393">
        <v>26.376109984854999</v>
      </c>
      <c r="G166" s="394">
        <v>6.5940274962130001</v>
      </c>
      <c r="H166" s="396">
        <v>-3.5470899999999999</v>
      </c>
      <c r="I166" s="393">
        <v>0.28699999999999998</v>
      </c>
      <c r="J166" s="394">
        <v>-6.3070274962130002</v>
      </c>
      <c r="K166" s="397">
        <v>1.0881058661E-2</v>
      </c>
    </row>
    <row r="167" spans="1:11" ht="14.4" customHeight="1" thickBot="1" x14ac:dyDescent="0.35">
      <c r="A167" s="415" t="s">
        <v>392</v>
      </c>
      <c r="B167" s="393">
        <v>0</v>
      </c>
      <c r="C167" s="393">
        <v>0</v>
      </c>
      <c r="D167" s="394">
        <v>0</v>
      </c>
      <c r="E167" s="395">
        <v>1</v>
      </c>
      <c r="F167" s="393">
        <v>26.376109984854999</v>
      </c>
      <c r="G167" s="394">
        <v>6.5940274962130001</v>
      </c>
      <c r="H167" s="396">
        <v>-3.5470899999999999</v>
      </c>
      <c r="I167" s="393">
        <v>0.28699999999999998</v>
      </c>
      <c r="J167" s="394">
        <v>-6.3070274962130002</v>
      </c>
      <c r="K167" s="397">
        <v>1.0881058661E-2</v>
      </c>
    </row>
    <row r="168" spans="1:11" ht="14.4" customHeight="1" thickBot="1" x14ac:dyDescent="0.35">
      <c r="A168" s="414" t="s">
        <v>393</v>
      </c>
      <c r="B168" s="398">
        <v>50.835875060672997</v>
      </c>
      <c r="C168" s="398">
        <v>47.015999999999998</v>
      </c>
      <c r="D168" s="399">
        <v>-3.8198750606730001</v>
      </c>
      <c r="E168" s="405">
        <v>0.92485867399499999</v>
      </c>
      <c r="F168" s="398">
        <v>50.788534803095999</v>
      </c>
      <c r="G168" s="399">
        <v>12.697133700774</v>
      </c>
      <c r="H168" s="401">
        <v>4.6779999999999999</v>
      </c>
      <c r="I168" s="398">
        <v>13.273999999999999</v>
      </c>
      <c r="J168" s="399">
        <v>0.57686629922499999</v>
      </c>
      <c r="K168" s="406">
        <v>0.26135819927499998</v>
      </c>
    </row>
    <row r="169" spans="1:11" ht="14.4" customHeight="1" thickBot="1" x14ac:dyDescent="0.35">
      <c r="A169" s="415" t="s">
        <v>394</v>
      </c>
      <c r="B169" s="393">
        <v>50.835875060672997</v>
      </c>
      <c r="C169" s="393">
        <v>47.015999999999998</v>
      </c>
      <c r="D169" s="394">
        <v>-3.8198750606730001</v>
      </c>
      <c r="E169" s="395">
        <v>0.92485867399499999</v>
      </c>
      <c r="F169" s="393">
        <v>50.788534803095999</v>
      </c>
      <c r="G169" s="394">
        <v>12.697133700774</v>
      </c>
      <c r="H169" s="396">
        <v>4.6779999999999999</v>
      </c>
      <c r="I169" s="393">
        <v>13.273999999999999</v>
      </c>
      <c r="J169" s="394">
        <v>0.57686629922499999</v>
      </c>
      <c r="K169" s="397">
        <v>0.26135819927499998</v>
      </c>
    </row>
    <row r="170" spans="1:11" ht="14.4" customHeight="1" thickBot="1" x14ac:dyDescent="0.35">
      <c r="A170" s="414" t="s">
        <v>395</v>
      </c>
      <c r="B170" s="398">
        <v>89.918518263607993</v>
      </c>
      <c r="C170" s="398">
        <v>85.131159999999994</v>
      </c>
      <c r="D170" s="399">
        <v>-4.7873582636069996</v>
      </c>
      <c r="E170" s="405">
        <v>0.94675892845999998</v>
      </c>
      <c r="F170" s="398">
        <v>95.575343260140997</v>
      </c>
      <c r="G170" s="399">
        <v>23.893835815035001</v>
      </c>
      <c r="H170" s="401">
        <v>9.6334400000000002</v>
      </c>
      <c r="I170" s="398">
        <v>22.167619999999999</v>
      </c>
      <c r="J170" s="399">
        <v>-1.726215815035</v>
      </c>
      <c r="K170" s="406">
        <v>0.23193869092</v>
      </c>
    </row>
    <row r="171" spans="1:11" ht="14.4" customHeight="1" thickBot="1" x14ac:dyDescent="0.35">
      <c r="A171" s="415" t="s">
        <v>396</v>
      </c>
      <c r="B171" s="393">
        <v>41.876389848820999</v>
      </c>
      <c r="C171" s="393">
        <v>44.4</v>
      </c>
      <c r="D171" s="394">
        <v>2.523610151178</v>
      </c>
      <c r="E171" s="395">
        <v>1.060263316878</v>
      </c>
      <c r="F171" s="393">
        <v>51.856464718204002</v>
      </c>
      <c r="G171" s="394">
        <v>12.964116179551</v>
      </c>
      <c r="H171" s="396">
        <v>6.66</v>
      </c>
      <c r="I171" s="393">
        <v>12.95</v>
      </c>
      <c r="J171" s="394">
        <v>-1.4116179551E-2</v>
      </c>
      <c r="K171" s="397">
        <v>0.24972778361100001</v>
      </c>
    </row>
    <row r="172" spans="1:11" ht="14.4" customHeight="1" thickBot="1" x14ac:dyDescent="0.35">
      <c r="A172" s="415" t="s">
        <v>397</v>
      </c>
      <c r="B172" s="393">
        <v>0</v>
      </c>
      <c r="C172" s="393">
        <v>0.1431</v>
      </c>
      <c r="D172" s="394">
        <v>0.1431</v>
      </c>
      <c r="E172" s="403" t="s">
        <v>262</v>
      </c>
      <c r="F172" s="393">
        <v>0.26417766293</v>
      </c>
      <c r="G172" s="394">
        <v>6.6044415731999997E-2</v>
      </c>
      <c r="H172" s="396">
        <v>0</v>
      </c>
      <c r="I172" s="393">
        <v>5.3600000000000002E-2</v>
      </c>
      <c r="J172" s="394">
        <v>-1.2444415731999999E-2</v>
      </c>
      <c r="K172" s="397">
        <v>0.20289376249800001</v>
      </c>
    </row>
    <row r="173" spans="1:11" ht="14.4" customHeight="1" thickBot="1" x14ac:dyDescent="0.35">
      <c r="A173" s="415" t="s">
        <v>398</v>
      </c>
      <c r="B173" s="393">
        <v>48.042128414785999</v>
      </c>
      <c r="C173" s="393">
        <v>40.588059999999999</v>
      </c>
      <c r="D173" s="394">
        <v>-7.4540684147859997</v>
      </c>
      <c r="E173" s="395">
        <v>0.84484308541800002</v>
      </c>
      <c r="F173" s="393">
        <v>43.454700879007</v>
      </c>
      <c r="G173" s="394">
        <v>10.863675219751</v>
      </c>
      <c r="H173" s="396">
        <v>2.9734400000000001</v>
      </c>
      <c r="I173" s="393">
        <v>9.1640200000000007</v>
      </c>
      <c r="J173" s="394">
        <v>-1.699655219751</v>
      </c>
      <c r="K173" s="397">
        <v>0.210886735258</v>
      </c>
    </row>
    <row r="174" spans="1:11" ht="14.4" customHeight="1" thickBot="1" x14ac:dyDescent="0.35">
      <c r="A174" s="414" t="s">
        <v>399</v>
      </c>
      <c r="B174" s="398">
        <v>174.76401946244701</v>
      </c>
      <c r="C174" s="398">
        <v>160.78190000000001</v>
      </c>
      <c r="D174" s="399">
        <v>-13.982119462446001</v>
      </c>
      <c r="E174" s="405">
        <v>0.91999428998300004</v>
      </c>
      <c r="F174" s="398">
        <v>157.328813058919</v>
      </c>
      <c r="G174" s="399">
        <v>39.332203264729003</v>
      </c>
      <c r="H174" s="401">
        <v>15.825900000000001</v>
      </c>
      <c r="I174" s="398">
        <v>45.848999999999997</v>
      </c>
      <c r="J174" s="399">
        <v>6.5167967352699998</v>
      </c>
      <c r="K174" s="406">
        <v>0.29142150829500002</v>
      </c>
    </row>
    <row r="175" spans="1:11" ht="14.4" customHeight="1" thickBot="1" x14ac:dyDescent="0.35">
      <c r="A175" s="415" t="s">
        <v>400</v>
      </c>
      <c r="B175" s="393">
        <v>174.76401946244701</v>
      </c>
      <c r="C175" s="393">
        <v>160.78190000000001</v>
      </c>
      <c r="D175" s="394">
        <v>-13.982119462446001</v>
      </c>
      <c r="E175" s="395">
        <v>0.91999428998300004</v>
      </c>
      <c r="F175" s="393">
        <v>157.328813058919</v>
      </c>
      <c r="G175" s="394">
        <v>39.332203264729003</v>
      </c>
      <c r="H175" s="396">
        <v>15.825900000000001</v>
      </c>
      <c r="I175" s="393">
        <v>45.848999999999997</v>
      </c>
      <c r="J175" s="394">
        <v>6.5167967352699998</v>
      </c>
      <c r="K175" s="397">
        <v>0.29142150829500002</v>
      </c>
    </row>
    <row r="176" spans="1:11" ht="14.4" customHeight="1" thickBot="1" x14ac:dyDescent="0.35">
      <c r="A176" s="414" t="s">
        <v>401</v>
      </c>
      <c r="B176" s="398">
        <v>0</v>
      </c>
      <c r="C176" s="398">
        <v>5.726</v>
      </c>
      <c r="D176" s="399">
        <v>5.726</v>
      </c>
      <c r="E176" s="400" t="s">
        <v>262</v>
      </c>
      <c r="F176" s="398">
        <v>0</v>
      </c>
      <c r="G176" s="399">
        <v>0</v>
      </c>
      <c r="H176" s="401">
        <v>0.49199999999999999</v>
      </c>
      <c r="I176" s="398">
        <v>2.0139999999999998</v>
      </c>
      <c r="J176" s="399">
        <v>2.0139999999999998</v>
      </c>
      <c r="K176" s="402" t="s">
        <v>262</v>
      </c>
    </row>
    <row r="177" spans="1:11" ht="14.4" customHeight="1" thickBot="1" x14ac:dyDescent="0.35">
      <c r="A177" s="415" t="s">
        <v>402</v>
      </c>
      <c r="B177" s="393">
        <v>0</v>
      </c>
      <c r="C177" s="393">
        <v>5.726</v>
      </c>
      <c r="D177" s="394">
        <v>5.726</v>
      </c>
      <c r="E177" s="403" t="s">
        <v>262</v>
      </c>
      <c r="F177" s="393">
        <v>0</v>
      </c>
      <c r="G177" s="394">
        <v>0</v>
      </c>
      <c r="H177" s="396">
        <v>0.49199999999999999</v>
      </c>
      <c r="I177" s="393">
        <v>2.0139999999999998</v>
      </c>
      <c r="J177" s="394">
        <v>2.0139999999999998</v>
      </c>
      <c r="K177" s="404" t="s">
        <v>262</v>
      </c>
    </row>
    <row r="178" spans="1:11" ht="14.4" customHeight="1" thickBot="1" x14ac:dyDescent="0.35">
      <c r="A178" s="414" t="s">
        <v>403</v>
      </c>
      <c r="B178" s="398">
        <v>470.75036372250798</v>
      </c>
      <c r="C178" s="398">
        <v>450.40825999999998</v>
      </c>
      <c r="D178" s="399">
        <v>-20.342103722508</v>
      </c>
      <c r="E178" s="405">
        <v>0.95678791714199996</v>
      </c>
      <c r="F178" s="398">
        <v>512.92717678424299</v>
      </c>
      <c r="G178" s="399">
        <v>128.231794196061</v>
      </c>
      <c r="H178" s="401">
        <v>39.650489999999998</v>
      </c>
      <c r="I178" s="398">
        <v>96.299310000000006</v>
      </c>
      <c r="J178" s="399">
        <v>-31.932484196059999</v>
      </c>
      <c r="K178" s="406">
        <v>0.18774460461100001</v>
      </c>
    </row>
    <row r="179" spans="1:11" ht="14.4" customHeight="1" thickBot="1" x14ac:dyDescent="0.35">
      <c r="A179" s="415" t="s">
        <v>404</v>
      </c>
      <c r="B179" s="393">
        <v>470.75036372250798</v>
      </c>
      <c r="C179" s="393">
        <v>450.40825999999998</v>
      </c>
      <c r="D179" s="394">
        <v>-20.342103722508</v>
      </c>
      <c r="E179" s="395">
        <v>0.95678791714199996</v>
      </c>
      <c r="F179" s="393">
        <v>512.92717678424299</v>
      </c>
      <c r="G179" s="394">
        <v>128.231794196061</v>
      </c>
      <c r="H179" s="396">
        <v>39.650489999999998</v>
      </c>
      <c r="I179" s="393">
        <v>96.299310000000006</v>
      </c>
      <c r="J179" s="394">
        <v>-31.932484196059999</v>
      </c>
      <c r="K179" s="397">
        <v>0.18774460461100001</v>
      </c>
    </row>
    <row r="180" spans="1:11" ht="14.4" customHeight="1" thickBot="1" x14ac:dyDescent="0.35">
      <c r="A180" s="414" t="s">
        <v>405</v>
      </c>
      <c r="B180" s="398">
        <v>2980.0437315715299</v>
      </c>
      <c r="C180" s="398">
        <v>3065.3719299999998</v>
      </c>
      <c r="D180" s="399">
        <v>85.328198428465001</v>
      </c>
      <c r="E180" s="405">
        <v>1.0286332034400001</v>
      </c>
      <c r="F180" s="398">
        <v>2809.4471522762601</v>
      </c>
      <c r="G180" s="399">
        <v>702.36178806906605</v>
      </c>
      <c r="H180" s="401">
        <v>259.32429999999999</v>
      </c>
      <c r="I180" s="398">
        <v>703.61360999999999</v>
      </c>
      <c r="J180" s="399">
        <v>1.251821930934</v>
      </c>
      <c r="K180" s="406">
        <v>0.25044557589499999</v>
      </c>
    </row>
    <row r="181" spans="1:11" ht="14.4" customHeight="1" thickBot="1" x14ac:dyDescent="0.35">
      <c r="A181" s="415" t="s">
        <v>406</v>
      </c>
      <c r="B181" s="393">
        <v>2980.0437315715299</v>
      </c>
      <c r="C181" s="393">
        <v>3065.3719299999998</v>
      </c>
      <c r="D181" s="394">
        <v>85.328198428465001</v>
      </c>
      <c r="E181" s="395">
        <v>1.0286332034400001</v>
      </c>
      <c r="F181" s="393">
        <v>2809.4471522762601</v>
      </c>
      <c r="G181" s="394">
        <v>702.36178806906605</v>
      </c>
      <c r="H181" s="396">
        <v>259.32429999999999</v>
      </c>
      <c r="I181" s="393">
        <v>703.61360999999999</v>
      </c>
      <c r="J181" s="394">
        <v>1.251821930934</v>
      </c>
      <c r="K181" s="397">
        <v>0.25044557589499999</v>
      </c>
    </row>
    <row r="182" spans="1:11" ht="14.4" customHeight="1" thickBot="1" x14ac:dyDescent="0.35">
      <c r="A182" s="419"/>
      <c r="B182" s="393">
        <v>-12690.1004963042</v>
      </c>
      <c r="C182" s="393">
        <v>-15734.14285</v>
      </c>
      <c r="D182" s="394">
        <v>-3044.0423536958201</v>
      </c>
      <c r="E182" s="395">
        <v>1.239875354382</v>
      </c>
      <c r="F182" s="393">
        <v>-14260.449945340401</v>
      </c>
      <c r="G182" s="394">
        <v>-3565.1124863350901</v>
      </c>
      <c r="H182" s="396">
        <v>-754.99288000000399</v>
      </c>
      <c r="I182" s="393">
        <v>-2872.06754</v>
      </c>
      <c r="J182" s="394">
        <v>693.04494633509</v>
      </c>
      <c r="K182" s="397">
        <v>0.20140090607200001</v>
      </c>
    </row>
    <row r="183" spans="1:11" ht="14.4" customHeight="1" thickBot="1" x14ac:dyDescent="0.35">
      <c r="A183" s="420" t="s">
        <v>53</v>
      </c>
      <c r="B183" s="407">
        <v>-12690.1004963042</v>
      </c>
      <c r="C183" s="407">
        <v>-15734.14285</v>
      </c>
      <c r="D183" s="408">
        <v>-3044.0423536958201</v>
      </c>
      <c r="E183" s="409">
        <v>-1.0944367787110001</v>
      </c>
      <c r="F183" s="407">
        <v>-14260.449945340401</v>
      </c>
      <c r="G183" s="408">
        <v>-3565.1124863350901</v>
      </c>
      <c r="H183" s="407">
        <v>-754.99288000000399</v>
      </c>
      <c r="I183" s="407">
        <v>-2872.06754</v>
      </c>
      <c r="J183" s="408">
        <v>693.04494633509</v>
      </c>
      <c r="K183" s="410">
        <v>0.20140090607200001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48" t="s">
        <v>118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90">
        <v>2015</v>
      </c>
      <c r="D3" s="255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59" t="s">
        <v>0</v>
      </c>
      <c r="B4" s="260" t="s">
        <v>179</v>
      </c>
      <c r="C4" s="346" t="s">
        <v>60</v>
      </c>
      <c r="D4" s="347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1" t="s">
        <v>407</v>
      </c>
      <c r="B5" s="422" t="s">
        <v>408</v>
      </c>
      <c r="C5" s="423" t="s">
        <v>409</v>
      </c>
      <c r="D5" s="423" t="s">
        <v>409</v>
      </c>
      <c r="E5" s="423"/>
      <c r="F5" s="423" t="s">
        <v>409</v>
      </c>
      <c r="G5" s="423" t="s">
        <v>409</v>
      </c>
      <c r="H5" s="423" t="s">
        <v>409</v>
      </c>
      <c r="I5" s="424" t="s">
        <v>409</v>
      </c>
      <c r="J5" s="425" t="s">
        <v>56</v>
      </c>
    </row>
    <row r="6" spans="1:10" ht="14.4" customHeight="1" x14ac:dyDescent="0.3">
      <c r="A6" s="421" t="s">
        <v>407</v>
      </c>
      <c r="B6" s="422" t="s">
        <v>242</v>
      </c>
      <c r="C6" s="423">
        <v>76.616410000000002</v>
      </c>
      <c r="D6" s="423">
        <v>77.67483</v>
      </c>
      <c r="E6" s="423"/>
      <c r="F6" s="423">
        <v>63.172350000000002</v>
      </c>
      <c r="G6" s="423">
        <v>67</v>
      </c>
      <c r="H6" s="423">
        <v>-3.8276499999999984</v>
      </c>
      <c r="I6" s="424">
        <v>0.94287089552238812</v>
      </c>
      <c r="J6" s="425" t="s">
        <v>1</v>
      </c>
    </row>
    <row r="7" spans="1:10" ht="14.4" customHeight="1" x14ac:dyDescent="0.3">
      <c r="A7" s="421" t="s">
        <v>407</v>
      </c>
      <c r="B7" s="422" t="s">
        <v>243</v>
      </c>
      <c r="C7" s="423">
        <v>0.64061000000000001</v>
      </c>
      <c r="D7" s="423">
        <v>0.36468</v>
      </c>
      <c r="E7" s="423"/>
      <c r="F7" s="423">
        <v>0.45972000000000002</v>
      </c>
      <c r="G7" s="423">
        <v>0.5</v>
      </c>
      <c r="H7" s="423">
        <v>-4.0279999999999982E-2</v>
      </c>
      <c r="I7" s="424">
        <v>0.91944000000000004</v>
      </c>
      <c r="J7" s="425" t="s">
        <v>1</v>
      </c>
    </row>
    <row r="8" spans="1:10" ht="14.4" customHeight="1" x14ac:dyDescent="0.3">
      <c r="A8" s="421" t="s">
        <v>407</v>
      </c>
      <c r="B8" s="422" t="s">
        <v>244</v>
      </c>
      <c r="C8" s="423">
        <v>0.10105</v>
      </c>
      <c r="D8" s="423">
        <v>0</v>
      </c>
      <c r="E8" s="423"/>
      <c r="F8" s="423" t="s">
        <v>409</v>
      </c>
      <c r="G8" s="423" t="s">
        <v>409</v>
      </c>
      <c r="H8" s="423" t="s">
        <v>409</v>
      </c>
      <c r="I8" s="424" t="s">
        <v>409</v>
      </c>
      <c r="J8" s="425" t="s">
        <v>1</v>
      </c>
    </row>
    <row r="9" spans="1:10" ht="14.4" customHeight="1" x14ac:dyDescent="0.3">
      <c r="A9" s="421" t="s">
        <v>407</v>
      </c>
      <c r="B9" s="422" t="s">
        <v>245</v>
      </c>
      <c r="C9" s="423">
        <v>15.7971</v>
      </c>
      <c r="D9" s="423">
        <v>15.18</v>
      </c>
      <c r="E9" s="423"/>
      <c r="F9" s="423">
        <v>38.363999999999997</v>
      </c>
      <c r="G9" s="423">
        <v>11.25</v>
      </c>
      <c r="H9" s="423">
        <v>27.113999999999997</v>
      </c>
      <c r="I9" s="424">
        <v>3.410133333333333</v>
      </c>
      <c r="J9" s="425" t="s">
        <v>1</v>
      </c>
    </row>
    <row r="10" spans="1:10" ht="14.4" customHeight="1" x14ac:dyDescent="0.3">
      <c r="A10" s="421" t="s">
        <v>407</v>
      </c>
      <c r="B10" s="422" t="s">
        <v>410</v>
      </c>
      <c r="C10" s="423">
        <v>93.155169999999998</v>
      </c>
      <c r="D10" s="423">
        <v>93.219510000000014</v>
      </c>
      <c r="E10" s="423"/>
      <c r="F10" s="423">
        <v>101.99607</v>
      </c>
      <c r="G10" s="423">
        <v>78.75</v>
      </c>
      <c r="H10" s="423">
        <v>23.246070000000003</v>
      </c>
      <c r="I10" s="424">
        <v>1.2951881904761906</v>
      </c>
      <c r="J10" s="425" t="s">
        <v>411</v>
      </c>
    </row>
    <row r="12" spans="1:10" ht="14.4" customHeight="1" x14ac:dyDescent="0.3">
      <c r="A12" s="421" t="s">
        <v>407</v>
      </c>
      <c r="B12" s="422" t="s">
        <v>408</v>
      </c>
      <c r="C12" s="423" t="s">
        <v>409</v>
      </c>
      <c r="D12" s="423" t="s">
        <v>409</v>
      </c>
      <c r="E12" s="423"/>
      <c r="F12" s="423" t="s">
        <v>409</v>
      </c>
      <c r="G12" s="423" t="s">
        <v>409</v>
      </c>
      <c r="H12" s="423" t="s">
        <v>409</v>
      </c>
      <c r="I12" s="424" t="s">
        <v>409</v>
      </c>
      <c r="J12" s="425" t="s">
        <v>56</v>
      </c>
    </row>
    <row r="13" spans="1:10" ht="14.4" customHeight="1" x14ac:dyDescent="0.3">
      <c r="A13" s="421" t="s">
        <v>412</v>
      </c>
      <c r="B13" s="422" t="s">
        <v>413</v>
      </c>
      <c r="C13" s="423" t="s">
        <v>409</v>
      </c>
      <c r="D13" s="423" t="s">
        <v>409</v>
      </c>
      <c r="E13" s="423"/>
      <c r="F13" s="423" t="s">
        <v>409</v>
      </c>
      <c r="G13" s="423" t="s">
        <v>409</v>
      </c>
      <c r="H13" s="423" t="s">
        <v>409</v>
      </c>
      <c r="I13" s="424" t="s">
        <v>409</v>
      </c>
      <c r="J13" s="425" t="s">
        <v>0</v>
      </c>
    </row>
    <row r="14" spans="1:10" ht="14.4" customHeight="1" x14ac:dyDescent="0.3">
      <c r="A14" s="421" t="s">
        <v>412</v>
      </c>
      <c r="B14" s="422" t="s">
        <v>242</v>
      </c>
      <c r="C14" s="423">
        <v>76.616410000000002</v>
      </c>
      <c r="D14" s="423">
        <v>77.67483</v>
      </c>
      <c r="E14" s="423"/>
      <c r="F14" s="423">
        <v>63.172350000000002</v>
      </c>
      <c r="G14" s="423">
        <v>67</v>
      </c>
      <c r="H14" s="423">
        <v>-3.8276499999999984</v>
      </c>
      <c r="I14" s="424">
        <v>0.94287089552238812</v>
      </c>
      <c r="J14" s="425" t="s">
        <v>1</v>
      </c>
    </row>
    <row r="15" spans="1:10" ht="14.4" customHeight="1" x14ac:dyDescent="0.3">
      <c r="A15" s="421" t="s">
        <v>412</v>
      </c>
      <c r="B15" s="422" t="s">
        <v>243</v>
      </c>
      <c r="C15" s="423">
        <v>0.64061000000000001</v>
      </c>
      <c r="D15" s="423">
        <v>0.36468</v>
      </c>
      <c r="E15" s="423"/>
      <c r="F15" s="423">
        <v>0.45972000000000002</v>
      </c>
      <c r="G15" s="423">
        <v>0.5</v>
      </c>
      <c r="H15" s="423">
        <v>-4.0279999999999982E-2</v>
      </c>
      <c r="I15" s="424">
        <v>0.91944000000000004</v>
      </c>
      <c r="J15" s="425" t="s">
        <v>1</v>
      </c>
    </row>
    <row r="16" spans="1:10" ht="14.4" customHeight="1" x14ac:dyDescent="0.3">
      <c r="A16" s="421" t="s">
        <v>412</v>
      </c>
      <c r="B16" s="422" t="s">
        <v>244</v>
      </c>
      <c r="C16" s="423">
        <v>0.10105</v>
      </c>
      <c r="D16" s="423">
        <v>0</v>
      </c>
      <c r="E16" s="423"/>
      <c r="F16" s="423" t="s">
        <v>409</v>
      </c>
      <c r="G16" s="423" t="s">
        <v>409</v>
      </c>
      <c r="H16" s="423" t="s">
        <v>409</v>
      </c>
      <c r="I16" s="424" t="s">
        <v>409</v>
      </c>
      <c r="J16" s="425" t="s">
        <v>1</v>
      </c>
    </row>
    <row r="17" spans="1:10" ht="14.4" customHeight="1" x14ac:dyDescent="0.3">
      <c r="A17" s="421" t="s">
        <v>412</v>
      </c>
      <c r="B17" s="422" t="s">
        <v>245</v>
      </c>
      <c r="C17" s="423">
        <v>15.7971</v>
      </c>
      <c r="D17" s="423">
        <v>15.18</v>
      </c>
      <c r="E17" s="423"/>
      <c r="F17" s="423">
        <v>38.363999999999997</v>
      </c>
      <c r="G17" s="423">
        <v>11.25</v>
      </c>
      <c r="H17" s="423">
        <v>27.113999999999997</v>
      </c>
      <c r="I17" s="424">
        <v>3.410133333333333</v>
      </c>
      <c r="J17" s="425" t="s">
        <v>1</v>
      </c>
    </row>
    <row r="18" spans="1:10" ht="14.4" customHeight="1" x14ac:dyDescent="0.3">
      <c r="A18" s="421" t="s">
        <v>412</v>
      </c>
      <c r="B18" s="422" t="s">
        <v>414</v>
      </c>
      <c r="C18" s="423">
        <v>93.155169999999998</v>
      </c>
      <c r="D18" s="423">
        <v>93.219510000000014</v>
      </c>
      <c r="E18" s="423"/>
      <c r="F18" s="423">
        <v>101.99607</v>
      </c>
      <c r="G18" s="423">
        <v>78.75</v>
      </c>
      <c r="H18" s="423">
        <v>23.246070000000003</v>
      </c>
      <c r="I18" s="424">
        <v>1.2951881904761906</v>
      </c>
      <c r="J18" s="425" t="s">
        <v>415</v>
      </c>
    </row>
    <row r="19" spans="1:10" ht="14.4" customHeight="1" x14ac:dyDescent="0.3">
      <c r="A19" s="421" t="s">
        <v>409</v>
      </c>
      <c r="B19" s="422" t="s">
        <v>409</v>
      </c>
      <c r="C19" s="423" t="s">
        <v>409</v>
      </c>
      <c r="D19" s="423" t="s">
        <v>409</v>
      </c>
      <c r="E19" s="423"/>
      <c r="F19" s="423" t="s">
        <v>409</v>
      </c>
      <c r="G19" s="423" t="s">
        <v>409</v>
      </c>
      <c r="H19" s="423" t="s">
        <v>409</v>
      </c>
      <c r="I19" s="424" t="s">
        <v>409</v>
      </c>
      <c r="J19" s="425" t="s">
        <v>416</v>
      </c>
    </row>
    <row r="20" spans="1:10" ht="14.4" customHeight="1" x14ac:dyDescent="0.3">
      <c r="A20" s="421" t="s">
        <v>407</v>
      </c>
      <c r="B20" s="422" t="s">
        <v>410</v>
      </c>
      <c r="C20" s="423">
        <v>93.155169999999998</v>
      </c>
      <c r="D20" s="423">
        <v>93.219510000000014</v>
      </c>
      <c r="E20" s="423"/>
      <c r="F20" s="423">
        <v>101.99607</v>
      </c>
      <c r="G20" s="423">
        <v>78.75</v>
      </c>
      <c r="H20" s="423">
        <v>23.246070000000003</v>
      </c>
      <c r="I20" s="424">
        <v>1.2951881904761906</v>
      </c>
      <c r="J20" s="425" t="s">
        <v>411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55" t="s">
        <v>137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10" t="s">
        <v>233</v>
      </c>
      <c r="B2" s="62"/>
      <c r="C2" s="193"/>
      <c r="D2" s="193"/>
      <c r="E2" s="193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51"/>
      <c r="D3" s="352"/>
      <c r="E3" s="352"/>
      <c r="F3" s="352"/>
      <c r="G3" s="352"/>
      <c r="H3" s="352"/>
      <c r="I3" s="352"/>
      <c r="J3" s="353" t="s">
        <v>108</v>
      </c>
      <c r="K3" s="354"/>
      <c r="L3" s="84">
        <f>IF(M3&lt;&gt;0,N3/M3,0)</f>
        <v>118.93845541893742</v>
      </c>
      <c r="M3" s="84">
        <f>SUBTOTAL(9,M5:M1048576)</f>
        <v>535</v>
      </c>
      <c r="N3" s="85">
        <f>SUBTOTAL(9,N5:N1048576)</f>
        <v>63632.073649131518</v>
      </c>
    </row>
    <row r="4" spans="1:14" s="190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8" t="s">
        <v>11</v>
      </c>
      <c r="K4" s="428" t="s">
        <v>12</v>
      </c>
      <c r="L4" s="429" t="s">
        <v>122</v>
      </c>
      <c r="M4" s="429" t="s">
        <v>13</v>
      </c>
      <c r="N4" s="430" t="s">
        <v>133</v>
      </c>
    </row>
    <row r="5" spans="1:14" ht="14.4" customHeight="1" x14ac:dyDescent="0.3">
      <c r="A5" s="433" t="s">
        <v>407</v>
      </c>
      <c r="B5" s="434" t="s">
        <v>577</v>
      </c>
      <c r="C5" s="435" t="s">
        <v>412</v>
      </c>
      <c r="D5" s="436" t="s">
        <v>578</v>
      </c>
      <c r="E5" s="435" t="s">
        <v>417</v>
      </c>
      <c r="F5" s="436" t="s">
        <v>579</v>
      </c>
      <c r="G5" s="435" t="s">
        <v>418</v>
      </c>
      <c r="H5" s="435" t="s">
        <v>419</v>
      </c>
      <c r="I5" s="435" t="s">
        <v>419</v>
      </c>
      <c r="J5" s="435" t="s">
        <v>420</v>
      </c>
      <c r="K5" s="435" t="s">
        <v>421</v>
      </c>
      <c r="L5" s="437">
        <v>92.949999999999989</v>
      </c>
      <c r="M5" s="437">
        <v>11</v>
      </c>
      <c r="N5" s="438">
        <v>1022.4499999999999</v>
      </c>
    </row>
    <row r="6" spans="1:14" ht="14.4" customHeight="1" x14ac:dyDescent="0.3">
      <c r="A6" s="439" t="s">
        <v>407</v>
      </c>
      <c r="B6" s="440" t="s">
        <v>577</v>
      </c>
      <c r="C6" s="441" t="s">
        <v>412</v>
      </c>
      <c r="D6" s="442" t="s">
        <v>578</v>
      </c>
      <c r="E6" s="441" t="s">
        <v>417</v>
      </c>
      <c r="F6" s="442" t="s">
        <v>579</v>
      </c>
      <c r="G6" s="441" t="s">
        <v>418</v>
      </c>
      <c r="H6" s="441" t="s">
        <v>422</v>
      </c>
      <c r="I6" s="441" t="s">
        <v>423</v>
      </c>
      <c r="J6" s="441" t="s">
        <v>424</v>
      </c>
      <c r="K6" s="441" t="s">
        <v>425</v>
      </c>
      <c r="L6" s="443">
        <v>87.030000000000015</v>
      </c>
      <c r="M6" s="443">
        <v>3</v>
      </c>
      <c r="N6" s="444">
        <v>261.09000000000003</v>
      </c>
    </row>
    <row r="7" spans="1:14" ht="14.4" customHeight="1" x14ac:dyDescent="0.3">
      <c r="A7" s="439" t="s">
        <v>407</v>
      </c>
      <c r="B7" s="440" t="s">
        <v>577</v>
      </c>
      <c r="C7" s="441" t="s">
        <v>412</v>
      </c>
      <c r="D7" s="442" t="s">
        <v>578</v>
      </c>
      <c r="E7" s="441" t="s">
        <v>417</v>
      </c>
      <c r="F7" s="442" t="s">
        <v>579</v>
      </c>
      <c r="G7" s="441" t="s">
        <v>418</v>
      </c>
      <c r="H7" s="441" t="s">
        <v>426</v>
      </c>
      <c r="I7" s="441" t="s">
        <v>427</v>
      </c>
      <c r="J7" s="441" t="s">
        <v>428</v>
      </c>
      <c r="K7" s="441" t="s">
        <v>429</v>
      </c>
      <c r="L7" s="443">
        <v>96.819947084401676</v>
      </c>
      <c r="M7" s="443">
        <v>3</v>
      </c>
      <c r="N7" s="444">
        <v>290.45984125320501</v>
      </c>
    </row>
    <row r="8" spans="1:14" ht="14.4" customHeight="1" x14ac:dyDescent="0.3">
      <c r="A8" s="439" t="s">
        <v>407</v>
      </c>
      <c r="B8" s="440" t="s">
        <v>577</v>
      </c>
      <c r="C8" s="441" t="s">
        <v>412</v>
      </c>
      <c r="D8" s="442" t="s">
        <v>578</v>
      </c>
      <c r="E8" s="441" t="s">
        <v>417</v>
      </c>
      <c r="F8" s="442" t="s">
        <v>579</v>
      </c>
      <c r="G8" s="441" t="s">
        <v>418</v>
      </c>
      <c r="H8" s="441" t="s">
        <v>430</v>
      </c>
      <c r="I8" s="441" t="s">
        <v>431</v>
      </c>
      <c r="J8" s="441" t="s">
        <v>428</v>
      </c>
      <c r="K8" s="441" t="s">
        <v>432</v>
      </c>
      <c r="L8" s="443">
        <v>100.76059893825655</v>
      </c>
      <c r="M8" s="443">
        <v>2</v>
      </c>
      <c r="N8" s="444">
        <v>201.5211978765131</v>
      </c>
    </row>
    <row r="9" spans="1:14" ht="14.4" customHeight="1" x14ac:dyDescent="0.3">
      <c r="A9" s="439" t="s">
        <v>407</v>
      </c>
      <c r="B9" s="440" t="s">
        <v>577</v>
      </c>
      <c r="C9" s="441" t="s">
        <v>412</v>
      </c>
      <c r="D9" s="442" t="s">
        <v>578</v>
      </c>
      <c r="E9" s="441" t="s">
        <v>417</v>
      </c>
      <c r="F9" s="442" t="s">
        <v>579</v>
      </c>
      <c r="G9" s="441" t="s">
        <v>418</v>
      </c>
      <c r="H9" s="441" t="s">
        <v>433</v>
      </c>
      <c r="I9" s="441" t="s">
        <v>434</v>
      </c>
      <c r="J9" s="441" t="s">
        <v>435</v>
      </c>
      <c r="K9" s="441" t="s">
        <v>436</v>
      </c>
      <c r="L9" s="443">
        <v>43.620000000000005</v>
      </c>
      <c r="M9" s="443">
        <v>1</v>
      </c>
      <c r="N9" s="444">
        <v>43.620000000000005</v>
      </c>
    </row>
    <row r="10" spans="1:14" ht="14.4" customHeight="1" x14ac:dyDescent="0.3">
      <c r="A10" s="439" t="s">
        <v>407</v>
      </c>
      <c r="B10" s="440" t="s">
        <v>577</v>
      </c>
      <c r="C10" s="441" t="s">
        <v>412</v>
      </c>
      <c r="D10" s="442" t="s">
        <v>578</v>
      </c>
      <c r="E10" s="441" t="s">
        <v>417</v>
      </c>
      <c r="F10" s="442" t="s">
        <v>579</v>
      </c>
      <c r="G10" s="441" t="s">
        <v>418</v>
      </c>
      <c r="H10" s="441" t="s">
        <v>437</v>
      </c>
      <c r="I10" s="441" t="s">
        <v>438</v>
      </c>
      <c r="J10" s="441" t="s">
        <v>439</v>
      </c>
      <c r="K10" s="441" t="s">
        <v>440</v>
      </c>
      <c r="L10" s="443">
        <v>77.361167833268169</v>
      </c>
      <c r="M10" s="443">
        <v>1</v>
      </c>
      <c r="N10" s="444">
        <v>77.361167833268169</v>
      </c>
    </row>
    <row r="11" spans="1:14" ht="14.4" customHeight="1" x14ac:dyDescent="0.3">
      <c r="A11" s="439" t="s">
        <v>407</v>
      </c>
      <c r="B11" s="440" t="s">
        <v>577</v>
      </c>
      <c r="C11" s="441" t="s">
        <v>412</v>
      </c>
      <c r="D11" s="442" t="s">
        <v>578</v>
      </c>
      <c r="E11" s="441" t="s">
        <v>417</v>
      </c>
      <c r="F11" s="442" t="s">
        <v>579</v>
      </c>
      <c r="G11" s="441" t="s">
        <v>418</v>
      </c>
      <c r="H11" s="441" t="s">
        <v>441</v>
      </c>
      <c r="I11" s="441" t="s">
        <v>442</v>
      </c>
      <c r="J11" s="441" t="s">
        <v>443</v>
      </c>
      <c r="K11" s="441" t="s">
        <v>444</v>
      </c>
      <c r="L11" s="443">
        <v>86.139999022958477</v>
      </c>
      <c r="M11" s="443">
        <v>1</v>
      </c>
      <c r="N11" s="444">
        <v>86.139999022958477</v>
      </c>
    </row>
    <row r="12" spans="1:14" ht="14.4" customHeight="1" x14ac:dyDescent="0.3">
      <c r="A12" s="439" t="s">
        <v>407</v>
      </c>
      <c r="B12" s="440" t="s">
        <v>577</v>
      </c>
      <c r="C12" s="441" t="s">
        <v>412</v>
      </c>
      <c r="D12" s="442" t="s">
        <v>578</v>
      </c>
      <c r="E12" s="441" t="s">
        <v>417</v>
      </c>
      <c r="F12" s="442" t="s">
        <v>579</v>
      </c>
      <c r="G12" s="441" t="s">
        <v>418</v>
      </c>
      <c r="H12" s="441" t="s">
        <v>445</v>
      </c>
      <c r="I12" s="441" t="s">
        <v>446</v>
      </c>
      <c r="J12" s="441" t="s">
        <v>447</v>
      </c>
      <c r="K12" s="441" t="s">
        <v>448</v>
      </c>
      <c r="L12" s="443">
        <v>40.170000000000016</v>
      </c>
      <c r="M12" s="443">
        <v>1</v>
      </c>
      <c r="N12" s="444">
        <v>40.170000000000016</v>
      </c>
    </row>
    <row r="13" spans="1:14" ht="14.4" customHeight="1" x14ac:dyDescent="0.3">
      <c r="A13" s="439" t="s">
        <v>407</v>
      </c>
      <c r="B13" s="440" t="s">
        <v>577</v>
      </c>
      <c r="C13" s="441" t="s">
        <v>412</v>
      </c>
      <c r="D13" s="442" t="s">
        <v>578</v>
      </c>
      <c r="E13" s="441" t="s">
        <v>417</v>
      </c>
      <c r="F13" s="442" t="s">
        <v>579</v>
      </c>
      <c r="G13" s="441" t="s">
        <v>418</v>
      </c>
      <c r="H13" s="441" t="s">
        <v>449</v>
      </c>
      <c r="I13" s="441" t="s">
        <v>450</v>
      </c>
      <c r="J13" s="441" t="s">
        <v>451</v>
      </c>
      <c r="K13" s="441" t="s">
        <v>452</v>
      </c>
      <c r="L13" s="443">
        <v>117.41000000000004</v>
      </c>
      <c r="M13" s="443">
        <v>5</v>
      </c>
      <c r="N13" s="444">
        <v>587.05000000000018</v>
      </c>
    </row>
    <row r="14" spans="1:14" ht="14.4" customHeight="1" x14ac:dyDescent="0.3">
      <c r="A14" s="439" t="s">
        <v>407</v>
      </c>
      <c r="B14" s="440" t="s">
        <v>577</v>
      </c>
      <c r="C14" s="441" t="s">
        <v>412</v>
      </c>
      <c r="D14" s="442" t="s">
        <v>578</v>
      </c>
      <c r="E14" s="441" t="s">
        <v>417</v>
      </c>
      <c r="F14" s="442" t="s">
        <v>579</v>
      </c>
      <c r="G14" s="441" t="s">
        <v>418</v>
      </c>
      <c r="H14" s="441" t="s">
        <v>453</v>
      </c>
      <c r="I14" s="441" t="s">
        <v>454</v>
      </c>
      <c r="J14" s="441" t="s">
        <v>455</v>
      </c>
      <c r="K14" s="441" t="s">
        <v>456</v>
      </c>
      <c r="L14" s="443">
        <v>172.57000000000002</v>
      </c>
      <c r="M14" s="443">
        <v>6</v>
      </c>
      <c r="N14" s="444">
        <v>1035.42</v>
      </c>
    </row>
    <row r="15" spans="1:14" ht="14.4" customHeight="1" x14ac:dyDescent="0.3">
      <c r="A15" s="439" t="s">
        <v>407</v>
      </c>
      <c r="B15" s="440" t="s">
        <v>577</v>
      </c>
      <c r="C15" s="441" t="s">
        <v>412</v>
      </c>
      <c r="D15" s="442" t="s">
        <v>578</v>
      </c>
      <c r="E15" s="441" t="s">
        <v>417</v>
      </c>
      <c r="F15" s="442" t="s">
        <v>579</v>
      </c>
      <c r="G15" s="441" t="s">
        <v>418</v>
      </c>
      <c r="H15" s="441" t="s">
        <v>457</v>
      </c>
      <c r="I15" s="441" t="s">
        <v>458</v>
      </c>
      <c r="J15" s="441" t="s">
        <v>459</v>
      </c>
      <c r="K15" s="441" t="s">
        <v>460</v>
      </c>
      <c r="L15" s="443">
        <v>28.409999999999993</v>
      </c>
      <c r="M15" s="443">
        <v>1</v>
      </c>
      <c r="N15" s="444">
        <v>28.409999999999993</v>
      </c>
    </row>
    <row r="16" spans="1:14" ht="14.4" customHeight="1" x14ac:dyDescent="0.3">
      <c r="A16" s="439" t="s">
        <v>407</v>
      </c>
      <c r="B16" s="440" t="s">
        <v>577</v>
      </c>
      <c r="C16" s="441" t="s">
        <v>412</v>
      </c>
      <c r="D16" s="442" t="s">
        <v>578</v>
      </c>
      <c r="E16" s="441" t="s">
        <v>417</v>
      </c>
      <c r="F16" s="442" t="s">
        <v>579</v>
      </c>
      <c r="G16" s="441" t="s">
        <v>418</v>
      </c>
      <c r="H16" s="441" t="s">
        <v>461</v>
      </c>
      <c r="I16" s="441" t="s">
        <v>462</v>
      </c>
      <c r="J16" s="441" t="s">
        <v>463</v>
      </c>
      <c r="K16" s="441"/>
      <c r="L16" s="443">
        <v>37.434555555555555</v>
      </c>
      <c r="M16" s="443">
        <v>6</v>
      </c>
      <c r="N16" s="444">
        <v>224.60733333333332</v>
      </c>
    </row>
    <row r="17" spans="1:14" ht="14.4" customHeight="1" x14ac:dyDescent="0.3">
      <c r="A17" s="439" t="s">
        <v>407</v>
      </c>
      <c r="B17" s="440" t="s">
        <v>577</v>
      </c>
      <c r="C17" s="441" t="s">
        <v>412</v>
      </c>
      <c r="D17" s="442" t="s">
        <v>578</v>
      </c>
      <c r="E17" s="441" t="s">
        <v>417</v>
      </c>
      <c r="F17" s="442" t="s">
        <v>579</v>
      </c>
      <c r="G17" s="441" t="s">
        <v>418</v>
      </c>
      <c r="H17" s="441" t="s">
        <v>464</v>
      </c>
      <c r="I17" s="441" t="s">
        <v>462</v>
      </c>
      <c r="J17" s="441" t="s">
        <v>465</v>
      </c>
      <c r="K17" s="441"/>
      <c r="L17" s="443">
        <v>67.760000000000019</v>
      </c>
      <c r="M17" s="443">
        <v>1</v>
      </c>
      <c r="N17" s="444">
        <v>67.760000000000019</v>
      </c>
    </row>
    <row r="18" spans="1:14" ht="14.4" customHeight="1" x14ac:dyDescent="0.3">
      <c r="A18" s="439" t="s">
        <v>407</v>
      </c>
      <c r="B18" s="440" t="s">
        <v>577</v>
      </c>
      <c r="C18" s="441" t="s">
        <v>412</v>
      </c>
      <c r="D18" s="442" t="s">
        <v>578</v>
      </c>
      <c r="E18" s="441" t="s">
        <v>417</v>
      </c>
      <c r="F18" s="442" t="s">
        <v>579</v>
      </c>
      <c r="G18" s="441" t="s">
        <v>418</v>
      </c>
      <c r="H18" s="441" t="s">
        <v>466</v>
      </c>
      <c r="I18" s="441" t="s">
        <v>467</v>
      </c>
      <c r="J18" s="441" t="s">
        <v>468</v>
      </c>
      <c r="K18" s="441" t="s">
        <v>469</v>
      </c>
      <c r="L18" s="443">
        <v>152.16000000000003</v>
      </c>
      <c r="M18" s="443">
        <v>215</v>
      </c>
      <c r="N18" s="444">
        <v>32714.400000000005</v>
      </c>
    </row>
    <row r="19" spans="1:14" ht="14.4" customHeight="1" x14ac:dyDescent="0.3">
      <c r="A19" s="439" t="s">
        <v>407</v>
      </c>
      <c r="B19" s="440" t="s">
        <v>577</v>
      </c>
      <c r="C19" s="441" t="s">
        <v>412</v>
      </c>
      <c r="D19" s="442" t="s">
        <v>578</v>
      </c>
      <c r="E19" s="441" t="s">
        <v>417</v>
      </c>
      <c r="F19" s="442" t="s">
        <v>579</v>
      </c>
      <c r="G19" s="441" t="s">
        <v>418</v>
      </c>
      <c r="H19" s="441" t="s">
        <v>470</v>
      </c>
      <c r="I19" s="441" t="s">
        <v>462</v>
      </c>
      <c r="J19" s="441" t="s">
        <v>471</v>
      </c>
      <c r="K19" s="441"/>
      <c r="L19" s="443">
        <v>90.432705624968264</v>
      </c>
      <c r="M19" s="443">
        <v>8</v>
      </c>
      <c r="N19" s="444">
        <v>723.46164499974611</v>
      </c>
    </row>
    <row r="20" spans="1:14" ht="14.4" customHeight="1" x14ac:dyDescent="0.3">
      <c r="A20" s="439" t="s">
        <v>407</v>
      </c>
      <c r="B20" s="440" t="s">
        <v>577</v>
      </c>
      <c r="C20" s="441" t="s">
        <v>412</v>
      </c>
      <c r="D20" s="442" t="s">
        <v>578</v>
      </c>
      <c r="E20" s="441" t="s">
        <v>417</v>
      </c>
      <c r="F20" s="442" t="s">
        <v>579</v>
      </c>
      <c r="G20" s="441" t="s">
        <v>418</v>
      </c>
      <c r="H20" s="441" t="s">
        <v>472</v>
      </c>
      <c r="I20" s="441" t="s">
        <v>473</v>
      </c>
      <c r="J20" s="441" t="s">
        <v>474</v>
      </c>
      <c r="K20" s="441" t="s">
        <v>475</v>
      </c>
      <c r="L20" s="443">
        <v>48.4</v>
      </c>
      <c r="M20" s="443">
        <v>3</v>
      </c>
      <c r="N20" s="444">
        <v>145.19999999999999</v>
      </c>
    </row>
    <row r="21" spans="1:14" ht="14.4" customHeight="1" x14ac:dyDescent="0.3">
      <c r="A21" s="439" t="s">
        <v>407</v>
      </c>
      <c r="B21" s="440" t="s">
        <v>577</v>
      </c>
      <c r="C21" s="441" t="s">
        <v>412</v>
      </c>
      <c r="D21" s="442" t="s">
        <v>578</v>
      </c>
      <c r="E21" s="441" t="s">
        <v>417</v>
      </c>
      <c r="F21" s="442" t="s">
        <v>579</v>
      </c>
      <c r="G21" s="441" t="s">
        <v>418</v>
      </c>
      <c r="H21" s="441" t="s">
        <v>476</v>
      </c>
      <c r="I21" s="441" t="s">
        <v>462</v>
      </c>
      <c r="J21" s="441" t="s">
        <v>477</v>
      </c>
      <c r="K21" s="441" t="s">
        <v>478</v>
      </c>
      <c r="L21" s="443">
        <v>23.700522168414775</v>
      </c>
      <c r="M21" s="443">
        <v>72</v>
      </c>
      <c r="N21" s="444">
        <v>1706.4375961258638</v>
      </c>
    </row>
    <row r="22" spans="1:14" ht="14.4" customHeight="1" x14ac:dyDescent="0.3">
      <c r="A22" s="439" t="s">
        <v>407</v>
      </c>
      <c r="B22" s="440" t="s">
        <v>577</v>
      </c>
      <c r="C22" s="441" t="s">
        <v>412</v>
      </c>
      <c r="D22" s="442" t="s">
        <v>578</v>
      </c>
      <c r="E22" s="441" t="s">
        <v>417</v>
      </c>
      <c r="F22" s="442" t="s">
        <v>579</v>
      </c>
      <c r="G22" s="441" t="s">
        <v>418</v>
      </c>
      <c r="H22" s="441" t="s">
        <v>479</v>
      </c>
      <c r="I22" s="441" t="s">
        <v>480</v>
      </c>
      <c r="J22" s="441" t="s">
        <v>481</v>
      </c>
      <c r="K22" s="441" t="s">
        <v>482</v>
      </c>
      <c r="L22" s="443">
        <v>36.93</v>
      </c>
      <c r="M22" s="443">
        <v>3</v>
      </c>
      <c r="N22" s="444">
        <v>110.78999999999999</v>
      </c>
    </row>
    <row r="23" spans="1:14" ht="14.4" customHeight="1" x14ac:dyDescent="0.3">
      <c r="A23" s="439" t="s">
        <v>407</v>
      </c>
      <c r="B23" s="440" t="s">
        <v>577</v>
      </c>
      <c r="C23" s="441" t="s">
        <v>412</v>
      </c>
      <c r="D23" s="442" t="s">
        <v>578</v>
      </c>
      <c r="E23" s="441" t="s">
        <v>417</v>
      </c>
      <c r="F23" s="442" t="s">
        <v>579</v>
      </c>
      <c r="G23" s="441" t="s">
        <v>418</v>
      </c>
      <c r="H23" s="441" t="s">
        <v>483</v>
      </c>
      <c r="I23" s="441" t="s">
        <v>484</v>
      </c>
      <c r="J23" s="441" t="s">
        <v>485</v>
      </c>
      <c r="K23" s="441" t="s">
        <v>486</v>
      </c>
      <c r="L23" s="443">
        <v>56.139999999999993</v>
      </c>
      <c r="M23" s="443">
        <v>1</v>
      </c>
      <c r="N23" s="444">
        <v>56.139999999999993</v>
      </c>
    </row>
    <row r="24" spans="1:14" ht="14.4" customHeight="1" x14ac:dyDescent="0.3">
      <c r="A24" s="439" t="s">
        <v>407</v>
      </c>
      <c r="B24" s="440" t="s">
        <v>577</v>
      </c>
      <c r="C24" s="441" t="s">
        <v>412</v>
      </c>
      <c r="D24" s="442" t="s">
        <v>578</v>
      </c>
      <c r="E24" s="441" t="s">
        <v>417</v>
      </c>
      <c r="F24" s="442" t="s">
        <v>579</v>
      </c>
      <c r="G24" s="441" t="s">
        <v>418</v>
      </c>
      <c r="H24" s="441" t="s">
        <v>487</v>
      </c>
      <c r="I24" s="441" t="s">
        <v>462</v>
      </c>
      <c r="J24" s="441" t="s">
        <v>488</v>
      </c>
      <c r="K24" s="441"/>
      <c r="L24" s="443">
        <v>96.184543008746687</v>
      </c>
      <c r="M24" s="443">
        <v>3</v>
      </c>
      <c r="N24" s="444">
        <v>288.55362902624006</v>
      </c>
    </row>
    <row r="25" spans="1:14" ht="14.4" customHeight="1" x14ac:dyDescent="0.3">
      <c r="A25" s="439" t="s">
        <v>407</v>
      </c>
      <c r="B25" s="440" t="s">
        <v>577</v>
      </c>
      <c r="C25" s="441" t="s">
        <v>412</v>
      </c>
      <c r="D25" s="442" t="s">
        <v>578</v>
      </c>
      <c r="E25" s="441" t="s">
        <v>417</v>
      </c>
      <c r="F25" s="442" t="s">
        <v>579</v>
      </c>
      <c r="G25" s="441" t="s">
        <v>418</v>
      </c>
      <c r="H25" s="441" t="s">
        <v>489</v>
      </c>
      <c r="I25" s="441" t="s">
        <v>462</v>
      </c>
      <c r="J25" s="441" t="s">
        <v>490</v>
      </c>
      <c r="K25" s="441"/>
      <c r="L25" s="443">
        <v>54.508694075831286</v>
      </c>
      <c r="M25" s="443">
        <v>1</v>
      </c>
      <c r="N25" s="444">
        <v>54.508694075831286</v>
      </c>
    </row>
    <row r="26" spans="1:14" ht="14.4" customHeight="1" x14ac:dyDescent="0.3">
      <c r="A26" s="439" t="s">
        <v>407</v>
      </c>
      <c r="B26" s="440" t="s">
        <v>577</v>
      </c>
      <c r="C26" s="441" t="s">
        <v>412</v>
      </c>
      <c r="D26" s="442" t="s">
        <v>578</v>
      </c>
      <c r="E26" s="441" t="s">
        <v>417</v>
      </c>
      <c r="F26" s="442" t="s">
        <v>579</v>
      </c>
      <c r="G26" s="441" t="s">
        <v>418</v>
      </c>
      <c r="H26" s="441" t="s">
        <v>491</v>
      </c>
      <c r="I26" s="441" t="s">
        <v>462</v>
      </c>
      <c r="J26" s="441" t="s">
        <v>492</v>
      </c>
      <c r="K26" s="441"/>
      <c r="L26" s="443">
        <v>38.689897040623919</v>
      </c>
      <c r="M26" s="443">
        <v>5</v>
      </c>
      <c r="N26" s="444">
        <v>193.44948520311959</v>
      </c>
    </row>
    <row r="27" spans="1:14" ht="14.4" customHeight="1" x14ac:dyDescent="0.3">
      <c r="A27" s="439" t="s">
        <v>407</v>
      </c>
      <c r="B27" s="440" t="s">
        <v>577</v>
      </c>
      <c r="C27" s="441" t="s">
        <v>412</v>
      </c>
      <c r="D27" s="442" t="s">
        <v>578</v>
      </c>
      <c r="E27" s="441" t="s">
        <v>417</v>
      </c>
      <c r="F27" s="442" t="s">
        <v>579</v>
      </c>
      <c r="G27" s="441" t="s">
        <v>418</v>
      </c>
      <c r="H27" s="441" t="s">
        <v>493</v>
      </c>
      <c r="I27" s="441" t="s">
        <v>462</v>
      </c>
      <c r="J27" s="441" t="s">
        <v>494</v>
      </c>
      <c r="K27" s="441"/>
      <c r="L27" s="443">
        <v>31.871375</v>
      </c>
      <c r="M27" s="443">
        <v>4</v>
      </c>
      <c r="N27" s="444">
        <v>127.4855</v>
      </c>
    </row>
    <row r="28" spans="1:14" ht="14.4" customHeight="1" x14ac:dyDescent="0.3">
      <c r="A28" s="439" t="s">
        <v>407</v>
      </c>
      <c r="B28" s="440" t="s">
        <v>577</v>
      </c>
      <c r="C28" s="441" t="s">
        <v>412</v>
      </c>
      <c r="D28" s="442" t="s">
        <v>578</v>
      </c>
      <c r="E28" s="441" t="s">
        <v>417</v>
      </c>
      <c r="F28" s="442" t="s">
        <v>579</v>
      </c>
      <c r="G28" s="441" t="s">
        <v>418</v>
      </c>
      <c r="H28" s="441" t="s">
        <v>495</v>
      </c>
      <c r="I28" s="441" t="s">
        <v>462</v>
      </c>
      <c r="J28" s="441" t="s">
        <v>496</v>
      </c>
      <c r="K28" s="441" t="s">
        <v>497</v>
      </c>
      <c r="L28" s="443">
        <v>112.44919956710048</v>
      </c>
      <c r="M28" s="443">
        <v>1</v>
      </c>
      <c r="N28" s="444">
        <v>112.44919956710048</v>
      </c>
    </row>
    <row r="29" spans="1:14" ht="14.4" customHeight="1" x14ac:dyDescent="0.3">
      <c r="A29" s="439" t="s">
        <v>407</v>
      </c>
      <c r="B29" s="440" t="s">
        <v>577</v>
      </c>
      <c r="C29" s="441" t="s">
        <v>412</v>
      </c>
      <c r="D29" s="442" t="s">
        <v>578</v>
      </c>
      <c r="E29" s="441" t="s">
        <v>417</v>
      </c>
      <c r="F29" s="442" t="s">
        <v>579</v>
      </c>
      <c r="G29" s="441" t="s">
        <v>418</v>
      </c>
      <c r="H29" s="441" t="s">
        <v>498</v>
      </c>
      <c r="I29" s="441" t="s">
        <v>462</v>
      </c>
      <c r="J29" s="441" t="s">
        <v>499</v>
      </c>
      <c r="K29" s="441"/>
      <c r="L29" s="443">
        <v>44.811391843444767</v>
      </c>
      <c r="M29" s="443">
        <v>5</v>
      </c>
      <c r="N29" s="444">
        <v>224.05695921722383</v>
      </c>
    </row>
    <row r="30" spans="1:14" ht="14.4" customHeight="1" x14ac:dyDescent="0.3">
      <c r="A30" s="439" t="s">
        <v>407</v>
      </c>
      <c r="B30" s="440" t="s">
        <v>577</v>
      </c>
      <c r="C30" s="441" t="s">
        <v>412</v>
      </c>
      <c r="D30" s="442" t="s">
        <v>578</v>
      </c>
      <c r="E30" s="441" t="s">
        <v>417</v>
      </c>
      <c r="F30" s="442" t="s">
        <v>579</v>
      </c>
      <c r="G30" s="441" t="s">
        <v>418</v>
      </c>
      <c r="H30" s="441" t="s">
        <v>500</v>
      </c>
      <c r="I30" s="441" t="s">
        <v>501</v>
      </c>
      <c r="J30" s="441" t="s">
        <v>502</v>
      </c>
      <c r="K30" s="441" t="s">
        <v>503</v>
      </c>
      <c r="L30" s="443">
        <v>83.129999999999939</v>
      </c>
      <c r="M30" s="443">
        <v>2</v>
      </c>
      <c r="N30" s="444">
        <v>166.25999999999988</v>
      </c>
    </row>
    <row r="31" spans="1:14" ht="14.4" customHeight="1" x14ac:dyDescent="0.3">
      <c r="A31" s="439" t="s">
        <v>407</v>
      </c>
      <c r="B31" s="440" t="s">
        <v>577</v>
      </c>
      <c r="C31" s="441" t="s">
        <v>412</v>
      </c>
      <c r="D31" s="442" t="s">
        <v>578</v>
      </c>
      <c r="E31" s="441" t="s">
        <v>417</v>
      </c>
      <c r="F31" s="442" t="s">
        <v>579</v>
      </c>
      <c r="G31" s="441" t="s">
        <v>418</v>
      </c>
      <c r="H31" s="441" t="s">
        <v>504</v>
      </c>
      <c r="I31" s="441" t="s">
        <v>505</v>
      </c>
      <c r="J31" s="441" t="s">
        <v>506</v>
      </c>
      <c r="K31" s="441" t="s">
        <v>507</v>
      </c>
      <c r="L31" s="443">
        <v>50.16</v>
      </c>
      <c r="M31" s="443">
        <v>15</v>
      </c>
      <c r="N31" s="444">
        <v>752.4</v>
      </c>
    </row>
    <row r="32" spans="1:14" ht="14.4" customHeight="1" x14ac:dyDescent="0.3">
      <c r="A32" s="439" t="s">
        <v>407</v>
      </c>
      <c r="B32" s="440" t="s">
        <v>577</v>
      </c>
      <c r="C32" s="441" t="s">
        <v>412</v>
      </c>
      <c r="D32" s="442" t="s">
        <v>578</v>
      </c>
      <c r="E32" s="441" t="s">
        <v>417</v>
      </c>
      <c r="F32" s="442" t="s">
        <v>579</v>
      </c>
      <c r="G32" s="441" t="s">
        <v>418</v>
      </c>
      <c r="H32" s="441" t="s">
        <v>508</v>
      </c>
      <c r="I32" s="441" t="s">
        <v>462</v>
      </c>
      <c r="J32" s="441" t="s">
        <v>509</v>
      </c>
      <c r="K32" s="441"/>
      <c r="L32" s="443">
        <v>43.27989408765481</v>
      </c>
      <c r="M32" s="443">
        <v>6</v>
      </c>
      <c r="N32" s="444">
        <v>259.67936452592886</v>
      </c>
    </row>
    <row r="33" spans="1:14" ht="14.4" customHeight="1" x14ac:dyDescent="0.3">
      <c r="A33" s="439" t="s">
        <v>407</v>
      </c>
      <c r="B33" s="440" t="s">
        <v>577</v>
      </c>
      <c r="C33" s="441" t="s">
        <v>412</v>
      </c>
      <c r="D33" s="442" t="s">
        <v>578</v>
      </c>
      <c r="E33" s="441" t="s">
        <v>417</v>
      </c>
      <c r="F33" s="442" t="s">
        <v>579</v>
      </c>
      <c r="G33" s="441" t="s">
        <v>418</v>
      </c>
      <c r="H33" s="441" t="s">
        <v>510</v>
      </c>
      <c r="I33" s="441" t="s">
        <v>462</v>
      </c>
      <c r="J33" s="441" t="s">
        <v>511</v>
      </c>
      <c r="K33" s="441"/>
      <c r="L33" s="443">
        <v>75.991302461164167</v>
      </c>
      <c r="M33" s="443">
        <v>2</v>
      </c>
      <c r="N33" s="444">
        <v>151.98260492232833</v>
      </c>
    </row>
    <row r="34" spans="1:14" ht="14.4" customHeight="1" x14ac:dyDescent="0.3">
      <c r="A34" s="439" t="s">
        <v>407</v>
      </c>
      <c r="B34" s="440" t="s">
        <v>577</v>
      </c>
      <c r="C34" s="441" t="s">
        <v>412</v>
      </c>
      <c r="D34" s="442" t="s">
        <v>578</v>
      </c>
      <c r="E34" s="441" t="s">
        <v>417</v>
      </c>
      <c r="F34" s="442" t="s">
        <v>579</v>
      </c>
      <c r="G34" s="441" t="s">
        <v>418</v>
      </c>
      <c r="H34" s="441" t="s">
        <v>512</v>
      </c>
      <c r="I34" s="441" t="s">
        <v>462</v>
      </c>
      <c r="J34" s="441" t="s">
        <v>513</v>
      </c>
      <c r="K34" s="441"/>
      <c r="L34" s="443">
        <v>31.870999999999992</v>
      </c>
      <c r="M34" s="443">
        <v>2</v>
      </c>
      <c r="N34" s="444">
        <v>63.741999999999983</v>
      </c>
    </row>
    <row r="35" spans="1:14" ht="14.4" customHeight="1" x14ac:dyDescent="0.3">
      <c r="A35" s="439" t="s">
        <v>407</v>
      </c>
      <c r="B35" s="440" t="s">
        <v>577</v>
      </c>
      <c r="C35" s="441" t="s">
        <v>412</v>
      </c>
      <c r="D35" s="442" t="s">
        <v>578</v>
      </c>
      <c r="E35" s="441" t="s">
        <v>417</v>
      </c>
      <c r="F35" s="442" t="s">
        <v>579</v>
      </c>
      <c r="G35" s="441" t="s">
        <v>418</v>
      </c>
      <c r="H35" s="441" t="s">
        <v>514</v>
      </c>
      <c r="I35" s="441" t="s">
        <v>462</v>
      </c>
      <c r="J35" s="441" t="s">
        <v>515</v>
      </c>
      <c r="K35" s="441" t="s">
        <v>516</v>
      </c>
      <c r="L35" s="443">
        <v>114.56464373575582</v>
      </c>
      <c r="M35" s="443">
        <v>22</v>
      </c>
      <c r="N35" s="444">
        <v>2520.4221621866282</v>
      </c>
    </row>
    <row r="36" spans="1:14" ht="14.4" customHeight="1" x14ac:dyDescent="0.3">
      <c r="A36" s="439" t="s">
        <v>407</v>
      </c>
      <c r="B36" s="440" t="s">
        <v>577</v>
      </c>
      <c r="C36" s="441" t="s">
        <v>412</v>
      </c>
      <c r="D36" s="442" t="s">
        <v>578</v>
      </c>
      <c r="E36" s="441" t="s">
        <v>417</v>
      </c>
      <c r="F36" s="442" t="s">
        <v>579</v>
      </c>
      <c r="G36" s="441" t="s">
        <v>418</v>
      </c>
      <c r="H36" s="441" t="s">
        <v>517</v>
      </c>
      <c r="I36" s="441" t="s">
        <v>462</v>
      </c>
      <c r="J36" s="441" t="s">
        <v>518</v>
      </c>
      <c r="K36" s="441"/>
      <c r="L36" s="443">
        <v>62.205087294788932</v>
      </c>
      <c r="M36" s="443">
        <v>4</v>
      </c>
      <c r="N36" s="444">
        <v>248.82034917915573</v>
      </c>
    </row>
    <row r="37" spans="1:14" ht="14.4" customHeight="1" x14ac:dyDescent="0.3">
      <c r="A37" s="439" t="s">
        <v>407</v>
      </c>
      <c r="B37" s="440" t="s">
        <v>577</v>
      </c>
      <c r="C37" s="441" t="s">
        <v>412</v>
      </c>
      <c r="D37" s="442" t="s">
        <v>578</v>
      </c>
      <c r="E37" s="441" t="s">
        <v>417</v>
      </c>
      <c r="F37" s="442" t="s">
        <v>579</v>
      </c>
      <c r="G37" s="441" t="s">
        <v>418</v>
      </c>
      <c r="H37" s="441" t="s">
        <v>519</v>
      </c>
      <c r="I37" s="441" t="s">
        <v>462</v>
      </c>
      <c r="J37" s="441" t="s">
        <v>520</v>
      </c>
      <c r="K37" s="441"/>
      <c r="L37" s="443">
        <v>64.940799999999996</v>
      </c>
      <c r="M37" s="443">
        <v>1</v>
      </c>
      <c r="N37" s="444">
        <v>64.940799999999996</v>
      </c>
    </row>
    <row r="38" spans="1:14" ht="14.4" customHeight="1" x14ac:dyDescent="0.3">
      <c r="A38" s="439" t="s">
        <v>407</v>
      </c>
      <c r="B38" s="440" t="s">
        <v>577</v>
      </c>
      <c r="C38" s="441" t="s">
        <v>412</v>
      </c>
      <c r="D38" s="442" t="s">
        <v>578</v>
      </c>
      <c r="E38" s="441" t="s">
        <v>417</v>
      </c>
      <c r="F38" s="442" t="s">
        <v>579</v>
      </c>
      <c r="G38" s="441" t="s">
        <v>418</v>
      </c>
      <c r="H38" s="441" t="s">
        <v>521</v>
      </c>
      <c r="I38" s="441" t="s">
        <v>522</v>
      </c>
      <c r="J38" s="441" t="s">
        <v>523</v>
      </c>
      <c r="K38" s="441" t="s">
        <v>524</v>
      </c>
      <c r="L38" s="443">
        <v>192.04999999999995</v>
      </c>
      <c r="M38" s="443">
        <v>4</v>
      </c>
      <c r="N38" s="444">
        <v>768.19999999999982</v>
      </c>
    </row>
    <row r="39" spans="1:14" ht="14.4" customHeight="1" x14ac:dyDescent="0.3">
      <c r="A39" s="439" t="s">
        <v>407</v>
      </c>
      <c r="B39" s="440" t="s">
        <v>577</v>
      </c>
      <c r="C39" s="441" t="s">
        <v>412</v>
      </c>
      <c r="D39" s="442" t="s">
        <v>578</v>
      </c>
      <c r="E39" s="441" t="s">
        <v>417</v>
      </c>
      <c r="F39" s="442" t="s">
        <v>579</v>
      </c>
      <c r="G39" s="441" t="s">
        <v>418</v>
      </c>
      <c r="H39" s="441" t="s">
        <v>525</v>
      </c>
      <c r="I39" s="441" t="s">
        <v>462</v>
      </c>
      <c r="J39" s="441" t="s">
        <v>526</v>
      </c>
      <c r="K39" s="441"/>
      <c r="L39" s="443">
        <v>53.913495300583783</v>
      </c>
      <c r="M39" s="443">
        <v>5</v>
      </c>
      <c r="N39" s="444">
        <v>269.56747650291891</v>
      </c>
    </row>
    <row r="40" spans="1:14" ht="14.4" customHeight="1" x14ac:dyDescent="0.3">
      <c r="A40" s="439" t="s">
        <v>407</v>
      </c>
      <c r="B40" s="440" t="s">
        <v>577</v>
      </c>
      <c r="C40" s="441" t="s">
        <v>412</v>
      </c>
      <c r="D40" s="442" t="s">
        <v>578</v>
      </c>
      <c r="E40" s="441" t="s">
        <v>417</v>
      </c>
      <c r="F40" s="442" t="s">
        <v>579</v>
      </c>
      <c r="G40" s="441" t="s">
        <v>418</v>
      </c>
      <c r="H40" s="441" t="s">
        <v>527</v>
      </c>
      <c r="I40" s="441" t="s">
        <v>462</v>
      </c>
      <c r="J40" s="441" t="s">
        <v>528</v>
      </c>
      <c r="K40" s="441"/>
      <c r="L40" s="443">
        <v>73.44446557765373</v>
      </c>
      <c r="M40" s="443">
        <v>6</v>
      </c>
      <c r="N40" s="444">
        <v>440.66679346592241</v>
      </c>
    </row>
    <row r="41" spans="1:14" ht="14.4" customHeight="1" x14ac:dyDescent="0.3">
      <c r="A41" s="439" t="s">
        <v>407</v>
      </c>
      <c r="B41" s="440" t="s">
        <v>577</v>
      </c>
      <c r="C41" s="441" t="s">
        <v>412</v>
      </c>
      <c r="D41" s="442" t="s">
        <v>578</v>
      </c>
      <c r="E41" s="441" t="s">
        <v>417</v>
      </c>
      <c r="F41" s="442" t="s">
        <v>579</v>
      </c>
      <c r="G41" s="441" t="s">
        <v>418</v>
      </c>
      <c r="H41" s="441" t="s">
        <v>529</v>
      </c>
      <c r="I41" s="441" t="s">
        <v>462</v>
      </c>
      <c r="J41" s="441" t="s">
        <v>530</v>
      </c>
      <c r="K41" s="441"/>
      <c r="L41" s="443">
        <v>95.875325877574085</v>
      </c>
      <c r="M41" s="443">
        <v>2</v>
      </c>
      <c r="N41" s="444">
        <v>191.75065175514817</v>
      </c>
    </row>
    <row r="42" spans="1:14" ht="14.4" customHeight="1" x14ac:dyDescent="0.3">
      <c r="A42" s="439" t="s">
        <v>407</v>
      </c>
      <c r="B42" s="440" t="s">
        <v>577</v>
      </c>
      <c r="C42" s="441" t="s">
        <v>412</v>
      </c>
      <c r="D42" s="442" t="s">
        <v>578</v>
      </c>
      <c r="E42" s="441" t="s">
        <v>417</v>
      </c>
      <c r="F42" s="442" t="s">
        <v>579</v>
      </c>
      <c r="G42" s="441" t="s">
        <v>418</v>
      </c>
      <c r="H42" s="441" t="s">
        <v>531</v>
      </c>
      <c r="I42" s="441" t="s">
        <v>462</v>
      </c>
      <c r="J42" s="441" t="s">
        <v>532</v>
      </c>
      <c r="K42" s="441"/>
      <c r="L42" s="443">
        <v>158.24960902573457</v>
      </c>
      <c r="M42" s="443">
        <v>3</v>
      </c>
      <c r="N42" s="444">
        <v>474.74882707720371</v>
      </c>
    </row>
    <row r="43" spans="1:14" ht="14.4" customHeight="1" x14ac:dyDescent="0.3">
      <c r="A43" s="439" t="s">
        <v>407</v>
      </c>
      <c r="B43" s="440" t="s">
        <v>577</v>
      </c>
      <c r="C43" s="441" t="s">
        <v>412</v>
      </c>
      <c r="D43" s="442" t="s">
        <v>578</v>
      </c>
      <c r="E43" s="441" t="s">
        <v>417</v>
      </c>
      <c r="F43" s="442" t="s">
        <v>579</v>
      </c>
      <c r="G43" s="441" t="s">
        <v>418</v>
      </c>
      <c r="H43" s="441" t="s">
        <v>533</v>
      </c>
      <c r="I43" s="441" t="s">
        <v>462</v>
      </c>
      <c r="J43" s="441" t="s">
        <v>534</v>
      </c>
      <c r="K43" s="441"/>
      <c r="L43" s="443">
        <v>114.67880418703375</v>
      </c>
      <c r="M43" s="443">
        <v>9</v>
      </c>
      <c r="N43" s="444">
        <v>1032.1092376833037</v>
      </c>
    </row>
    <row r="44" spans="1:14" ht="14.4" customHeight="1" x14ac:dyDescent="0.3">
      <c r="A44" s="439" t="s">
        <v>407</v>
      </c>
      <c r="B44" s="440" t="s">
        <v>577</v>
      </c>
      <c r="C44" s="441" t="s">
        <v>412</v>
      </c>
      <c r="D44" s="442" t="s">
        <v>578</v>
      </c>
      <c r="E44" s="441" t="s">
        <v>417</v>
      </c>
      <c r="F44" s="442" t="s">
        <v>579</v>
      </c>
      <c r="G44" s="441" t="s">
        <v>418</v>
      </c>
      <c r="H44" s="441" t="s">
        <v>535</v>
      </c>
      <c r="I44" s="441" t="s">
        <v>462</v>
      </c>
      <c r="J44" s="441" t="s">
        <v>536</v>
      </c>
      <c r="K44" s="441"/>
      <c r="L44" s="443">
        <v>50.155902070993015</v>
      </c>
      <c r="M44" s="443">
        <v>7</v>
      </c>
      <c r="N44" s="444">
        <v>351.0913144969511</v>
      </c>
    </row>
    <row r="45" spans="1:14" ht="14.4" customHeight="1" x14ac:dyDescent="0.3">
      <c r="A45" s="439" t="s">
        <v>407</v>
      </c>
      <c r="B45" s="440" t="s">
        <v>577</v>
      </c>
      <c r="C45" s="441" t="s">
        <v>412</v>
      </c>
      <c r="D45" s="442" t="s">
        <v>578</v>
      </c>
      <c r="E45" s="441" t="s">
        <v>417</v>
      </c>
      <c r="F45" s="442" t="s">
        <v>579</v>
      </c>
      <c r="G45" s="441" t="s">
        <v>418</v>
      </c>
      <c r="H45" s="441" t="s">
        <v>537</v>
      </c>
      <c r="I45" s="441" t="s">
        <v>462</v>
      </c>
      <c r="J45" s="441" t="s">
        <v>538</v>
      </c>
      <c r="K45" s="441"/>
      <c r="L45" s="443">
        <v>67.511046164245201</v>
      </c>
      <c r="M45" s="443">
        <v>8</v>
      </c>
      <c r="N45" s="444">
        <v>540.08836931396161</v>
      </c>
    </row>
    <row r="46" spans="1:14" ht="14.4" customHeight="1" x14ac:dyDescent="0.3">
      <c r="A46" s="439" t="s">
        <v>407</v>
      </c>
      <c r="B46" s="440" t="s">
        <v>577</v>
      </c>
      <c r="C46" s="441" t="s">
        <v>412</v>
      </c>
      <c r="D46" s="442" t="s">
        <v>578</v>
      </c>
      <c r="E46" s="441" t="s">
        <v>417</v>
      </c>
      <c r="F46" s="442" t="s">
        <v>579</v>
      </c>
      <c r="G46" s="441" t="s">
        <v>418</v>
      </c>
      <c r="H46" s="441" t="s">
        <v>539</v>
      </c>
      <c r="I46" s="441" t="s">
        <v>462</v>
      </c>
      <c r="J46" s="441" t="s">
        <v>540</v>
      </c>
      <c r="K46" s="441"/>
      <c r="L46" s="443">
        <v>114.02530333406173</v>
      </c>
      <c r="M46" s="443">
        <v>5</v>
      </c>
      <c r="N46" s="444">
        <v>570.12651667030866</v>
      </c>
    </row>
    <row r="47" spans="1:14" ht="14.4" customHeight="1" x14ac:dyDescent="0.3">
      <c r="A47" s="439" t="s">
        <v>407</v>
      </c>
      <c r="B47" s="440" t="s">
        <v>577</v>
      </c>
      <c r="C47" s="441" t="s">
        <v>412</v>
      </c>
      <c r="D47" s="442" t="s">
        <v>578</v>
      </c>
      <c r="E47" s="441" t="s">
        <v>417</v>
      </c>
      <c r="F47" s="442" t="s">
        <v>579</v>
      </c>
      <c r="G47" s="441" t="s">
        <v>418</v>
      </c>
      <c r="H47" s="441" t="s">
        <v>541</v>
      </c>
      <c r="I47" s="441" t="s">
        <v>462</v>
      </c>
      <c r="J47" s="441" t="s">
        <v>542</v>
      </c>
      <c r="K47" s="441" t="s">
        <v>516</v>
      </c>
      <c r="L47" s="443">
        <v>162.51300761046429</v>
      </c>
      <c r="M47" s="443">
        <v>2</v>
      </c>
      <c r="N47" s="444">
        <v>325.02601522092857</v>
      </c>
    </row>
    <row r="48" spans="1:14" ht="14.4" customHeight="1" x14ac:dyDescent="0.3">
      <c r="A48" s="439" t="s">
        <v>407</v>
      </c>
      <c r="B48" s="440" t="s">
        <v>577</v>
      </c>
      <c r="C48" s="441" t="s">
        <v>412</v>
      </c>
      <c r="D48" s="442" t="s">
        <v>578</v>
      </c>
      <c r="E48" s="441" t="s">
        <v>417</v>
      </c>
      <c r="F48" s="442" t="s">
        <v>579</v>
      </c>
      <c r="G48" s="441" t="s">
        <v>418</v>
      </c>
      <c r="H48" s="441" t="s">
        <v>543</v>
      </c>
      <c r="I48" s="441" t="s">
        <v>462</v>
      </c>
      <c r="J48" s="441" t="s">
        <v>544</v>
      </c>
      <c r="K48" s="441" t="s">
        <v>516</v>
      </c>
      <c r="L48" s="443">
        <v>146.69949406329283</v>
      </c>
      <c r="M48" s="443">
        <v>8</v>
      </c>
      <c r="N48" s="444">
        <v>1173.5959525063427</v>
      </c>
    </row>
    <row r="49" spans="1:14" ht="14.4" customHeight="1" x14ac:dyDescent="0.3">
      <c r="A49" s="439" t="s">
        <v>407</v>
      </c>
      <c r="B49" s="440" t="s">
        <v>577</v>
      </c>
      <c r="C49" s="441" t="s">
        <v>412</v>
      </c>
      <c r="D49" s="442" t="s">
        <v>578</v>
      </c>
      <c r="E49" s="441" t="s">
        <v>417</v>
      </c>
      <c r="F49" s="442" t="s">
        <v>579</v>
      </c>
      <c r="G49" s="441" t="s">
        <v>418</v>
      </c>
      <c r="H49" s="441" t="s">
        <v>545</v>
      </c>
      <c r="I49" s="441" t="s">
        <v>462</v>
      </c>
      <c r="J49" s="441" t="s">
        <v>546</v>
      </c>
      <c r="K49" s="441"/>
      <c r="L49" s="443">
        <v>211.55475616233426</v>
      </c>
      <c r="M49" s="443">
        <v>25</v>
      </c>
      <c r="N49" s="444">
        <v>5288.8689040583567</v>
      </c>
    </row>
    <row r="50" spans="1:14" ht="14.4" customHeight="1" x14ac:dyDescent="0.3">
      <c r="A50" s="439" t="s">
        <v>407</v>
      </c>
      <c r="B50" s="440" t="s">
        <v>577</v>
      </c>
      <c r="C50" s="441" t="s">
        <v>412</v>
      </c>
      <c r="D50" s="442" t="s">
        <v>578</v>
      </c>
      <c r="E50" s="441" t="s">
        <v>417</v>
      </c>
      <c r="F50" s="442" t="s">
        <v>579</v>
      </c>
      <c r="G50" s="441" t="s">
        <v>418</v>
      </c>
      <c r="H50" s="441" t="s">
        <v>547</v>
      </c>
      <c r="I50" s="441" t="s">
        <v>548</v>
      </c>
      <c r="J50" s="441" t="s">
        <v>549</v>
      </c>
      <c r="K50" s="441" t="s">
        <v>550</v>
      </c>
      <c r="L50" s="443">
        <v>156.05000000000001</v>
      </c>
      <c r="M50" s="443">
        <v>1</v>
      </c>
      <c r="N50" s="444">
        <v>156.05000000000001</v>
      </c>
    </row>
    <row r="51" spans="1:14" ht="14.4" customHeight="1" x14ac:dyDescent="0.3">
      <c r="A51" s="439" t="s">
        <v>407</v>
      </c>
      <c r="B51" s="440" t="s">
        <v>577</v>
      </c>
      <c r="C51" s="441" t="s">
        <v>412</v>
      </c>
      <c r="D51" s="442" t="s">
        <v>578</v>
      </c>
      <c r="E51" s="441" t="s">
        <v>417</v>
      </c>
      <c r="F51" s="442" t="s">
        <v>579</v>
      </c>
      <c r="G51" s="441" t="s">
        <v>418</v>
      </c>
      <c r="H51" s="441" t="s">
        <v>551</v>
      </c>
      <c r="I51" s="441" t="s">
        <v>462</v>
      </c>
      <c r="J51" s="441" t="s">
        <v>552</v>
      </c>
      <c r="K51" s="441"/>
      <c r="L51" s="443">
        <v>167.20000000000002</v>
      </c>
      <c r="M51" s="443">
        <v>1</v>
      </c>
      <c r="N51" s="444">
        <v>167.20000000000002</v>
      </c>
    </row>
    <row r="52" spans="1:14" ht="14.4" customHeight="1" x14ac:dyDescent="0.3">
      <c r="A52" s="439" t="s">
        <v>407</v>
      </c>
      <c r="B52" s="440" t="s">
        <v>577</v>
      </c>
      <c r="C52" s="441" t="s">
        <v>412</v>
      </c>
      <c r="D52" s="442" t="s">
        <v>578</v>
      </c>
      <c r="E52" s="441" t="s">
        <v>417</v>
      </c>
      <c r="F52" s="442" t="s">
        <v>579</v>
      </c>
      <c r="G52" s="441" t="s">
        <v>418</v>
      </c>
      <c r="H52" s="441" t="s">
        <v>553</v>
      </c>
      <c r="I52" s="441" t="s">
        <v>553</v>
      </c>
      <c r="J52" s="441" t="s">
        <v>554</v>
      </c>
      <c r="K52" s="441" t="s">
        <v>555</v>
      </c>
      <c r="L52" s="443">
        <v>151.56</v>
      </c>
      <c r="M52" s="443">
        <v>5</v>
      </c>
      <c r="N52" s="444">
        <v>757.8</v>
      </c>
    </row>
    <row r="53" spans="1:14" ht="14.4" customHeight="1" x14ac:dyDescent="0.3">
      <c r="A53" s="439" t="s">
        <v>407</v>
      </c>
      <c r="B53" s="440" t="s">
        <v>577</v>
      </c>
      <c r="C53" s="441" t="s">
        <v>412</v>
      </c>
      <c r="D53" s="442" t="s">
        <v>578</v>
      </c>
      <c r="E53" s="441" t="s">
        <v>417</v>
      </c>
      <c r="F53" s="442" t="s">
        <v>579</v>
      </c>
      <c r="G53" s="441" t="s">
        <v>418</v>
      </c>
      <c r="H53" s="441" t="s">
        <v>556</v>
      </c>
      <c r="I53" s="441" t="s">
        <v>462</v>
      </c>
      <c r="J53" s="441" t="s">
        <v>557</v>
      </c>
      <c r="K53" s="441"/>
      <c r="L53" s="443">
        <v>186.66631490705481</v>
      </c>
      <c r="M53" s="443">
        <v>8</v>
      </c>
      <c r="N53" s="444">
        <v>1493.3305192564385</v>
      </c>
    </row>
    <row r="54" spans="1:14" ht="14.4" customHeight="1" x14ac:dyDescent="0.3">
      <c r="A54" s="439" t="s">
        <v>407</v>
      </c>
      <c r="B54" s="440" t="s">
        <v>577</v>
      </c>
      <c r="C54" s="441" t="s">
        <v>412</v>
      </c>
      <c r="D54" s="442" t="s">
        <v>578</v>
      </c>
      <c r="E54" s="441" t="s">
        <v>417</v>
      </c>
      <c r="F54" s="442" t="s">
        <v>579</v>
      </c>
      <c r="G54" s="441" t="s">
        <v>418</v>
      </c>
      <c r="H54" s="441" t="s">
        <v>558</v>
      </c>
      <c r="I54" s="441" t="s">
        <v>559</v>
      </c>
      <c r="J54" s="441" t="s">
        <v>560</v>
      </c>
      <c r="K54" s="441" t="s">
        <v>561</v>
      </c>
      <c r="L54" s="443">
        <v>574.42333333333329</v>
      </c>
      <c r="M54" s="443">
        <v>6</v>
      </c>
      <c r="N54" s="444">
        <v>3446.54</v>
      </c>
    </row>
    <row r="55" spans="1:14" ht="14.4" customHeight="1" x14ac:dyDescent="0.3">
      <c r="A55" s="439" t="s">
        <v>407</v>
      </c>
      <c r="B55" s="440" t="s">
        <v>577</v>
      </c>
      <c r="C55" s="441" t="s">
        <v>412</v>
      </c>
      <c r="D55" s="442" t="s">
        <v>578</v>
      </c>
      <c r="E55" s="441" t="s">
        <v>417</v>
      </c>
      <c r="F55" s="442" t="s">
        <v>579</v>
      </c>
      <c r="G55" s="441" t="s">
        <v>418</v>
      </c>
      <c r="H55" s="441" t="s">
        <v>562</v>
      </c>
      <c r="I55" s="441" t="s">
        <v>462</v>
      </c>
      <c r="J55" s="441" t="s">
        <v>563</v>
      </c>
      <c r="K55" s="441" t="s">
        <v>564</v>
      </c>
      <c r="L55" s="443">
        <v>115.43009925646864</v>
      </c>
      <c r="M55" s="443">
        <v>5</v>
      </c>
      <c r="N55" s="444">
        <v>577.15049628234317</v>
      </c>
    </row>
    <row r="56" spans="1:14" ht="14.4" customHeight="1" x14ac:dyDescent="0.3">
      <c r="A56" s="439" t="s">
        <v>407</v>
      </c>
      <c r="B56" s="440" t="s">
        <v>577</v>
      </c>
      <c r="C56" s="441" t="s">
        <v>412</v>
      </c>
      <c r="D56" s="442" t="s">
        <v>578</v>
      </c>
      <c r="E56" s="441" t="s">
        <v>417</v>
      </c>
      <c r="F56" s="442" t="s">
        <v>579</v>
      </c>
      <c r="G56" s="441" t="s">
        <v>418</v>
      </c>
      <c r="H56" s="441" t="s">
        <v>565</v>
      </c>
      <c r="I56" s="441" t="s">
        <v>462</v>
      </c>
      <c r="J56" s="441" t="s">
        <v>566</v>
      </c>
      <c r="K56" s="441"/>
      <c r="L56" s="443">
        <v>155.6610154976438</v>
      </c>
      <c r="M56" s="443">
        <v>3</v>
      </c>
      <c r="N56" s="444">
        <v>466.98304649293141</v>
      </c>
    </row>
    <row r="57" spans="1:14" ht="14.4" customHeight="1" x14ac:dyDescent="0.3">
      <c r="A57" s="439" t="s">
        <v>407</v>
      </c>
      <c r="B57" s="440" t="s">
        <v>577</v>
      </c>
      <c r="C57" s="441" t="s">
        <v>412</v>
      </c>
      <c r="D57" s="442" t="s">
        <v>578</v>
      </c>
      <c r="E57" s="441" t="s">
        <v>417</v>
      </c>
      <c r="F57" s="442" t="s">
        <v>579</v>
      </c>
      <c r="G57" s="441" t="s">
        <v>567</v>
      </c>
      <c r="H57" s="441" t="s">
        <v>568</v>
      </c>
      <c r="I57" s="441" t="s">
        <v>569</v>
      </c>
      <c r="J57" s="441" t="s">
        <v>570</v>
      </c>
      <c r="K57" s="441" t="s">
        <v>571</v>
      </c>
      <c r="L57" s="443">
        <v>30.22</v>
      </c>
      <c r="M57" s="443">
        <v>1</v>
      </c>
      <c r="N57" s="444">
        <v>30.22</v>
      </c>
    </row>
    <row r="58" spans="1:14" ht="14.4" customHeight="1" thickBot="1" x14ac:dyDescent="0.35">
      <c r="A58" s="445" t="s">
        <v>407</v>
      </c>
      <c r="B58" s="446" t="s">
        <v>577</v>
      </c>
      <c r="C58" s="447" t="s">
        <v>412</v>
      </c>
      <c r="D58" s="448" t="s">
        <v>578</v>
      </c>
      <c r="E58" s="447" t="s">
        <v>572</v>
      </c>
      <c r="F58" s="448" t="s">
        <v>580</v>
      </c>
      <c r="G58" s="447" t="s">
        <v>567</v>
      </c>
      <c r="H58" s="447" t="s">
        <v>573</v>
      </c>
      <c r="I58" s="447" t="s">
        <v>574</v>
      </c>
      <c r="J58" s="447" t="s">
        <v>575</v>
      </c>
      <c r="K58" s="447" t="s">
        <v>576</v>
      </c>
      <c r="L58" s="449">
        <v>114.93</v>
      </c>
      <c r="M58" s="449">
        <v>4</v>
      </c>
      <c r="N58" s="450">
        <v>459.72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56" t="s">
        <v>138</v>
      </c>
      <c r="B1" s="357"/>
      <c r="C1" s="357"/>
      <c r="D1" s="357"/>
      <c r="E1" s="357"/>
      <c r="F1" s="357"/>
    </row>
    <row r="2" spans="1:6" ht="14.4" customHeight="1" thickBot="1" x14ac:dyDescent="0.35">
      <c r="A2" s="210" t="s">
        <v>233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58" t="s">
        <v>110</v>
      </c>
      <c r="C3" s="359"/>
      <c r="D3" s="360" t="s">
        <v>109</v>
      </c>
      <c r="E3" s="359"/>
      <c r="F3" s="72" t="s">
        <v>3</v>
      </c>
    </row>
    <row r="4" spans="1:6" ht="14.4" customHeight="1" thickBot="1" x14ac:dyDescent="0.35">
      <c r="A4" s="451" t="s">
        <v>123</v>
      </c>
      <c r="B4" s="452" t="s">
        <v>14</v>
      </c>
      <c r="C4" s="453" t="s">
        <v>2</v>
      </c>
      <c r="D4" s="452" t="s">
        <v>14</v>
      </c>
      <c r="E4" s="453" t="s">
        <v>2</v>
      </c>
      <c r="F4" s="454" t="s">
        <v>14</v>
      </c>
    </row>
    <row r="5" spans="1:6" ht="14.4" customHeight="1" thickBot="1" x14ac:dyDescent="0.35">
      <c r="A5" s="463" t="s">
        <v>581</v>
      </c>
      <c r="B5" s="431"/>
      <c r="C5" s="455">
        <v>0</v>
      </c>
      <c r="D5" s="431">
        <v>489.94000000000005</v>
      </c>
      <c r="E5" s="455">
        <v>1</v>
      </c>
      <c r="F5" s="432">
        <v>489.94000000000005</v>
      </c>
    </row>
    <row r="6" spans="1:6" ht="14.4" customHeight="1" thickBot="1" x14ac:dyDescent="0.35">
      <c r="A6" s="459" t="s">
        <v>3</v>
      </c>
      <c r="B6" s="460"/>
      <c r="C6" s="461">
        <v>0</v>
      </c>
      <c r="D6" s="460">
        <v>489.94000000000005</v>
      </c>
      <c r="E6" s="461">
        <v>1</v>
      </c>
      <c r="F6" s="462">
        <v>489.94000000000005</v>
      </c>
    </row>
    <row r="7" spans="1:6" ht="14.4" customHeight="1" thickBot="1" x14ac:dyDescent="0.35"/>
    <row r="8" spans="1:6" ht="14.4" customHeight="1" x14ac:dyDescent="0.3">
      <c r="A8" s="469" t="s">
        <v>582</v>
      </c>
      <c r="B8" s="437"/>
      <c r="C8" s="456">
        <v>0</v>
      </c>
      <c r="D8" s="437">
        <v>30.22</v>
      </c>
      <c r="E8" s="456">
        <v>1</v>
      </c>
      <c r="F8" s="438">
        <v>30.22</v>
      </c>
    </row>
    <row r="9" spans="1:6" ht="14.4" customHeight="1" thickBot="1" x14ac:dyDescent="0.35">
      <c r="A9" s="470" t="s">
        <v>583</v>
      </c>
      <c r="B9" s="466"/>
      <c r="C9" s="467">
        <v>0</v>
      </c>
      <c r="D9" s="466">
        <v>459.72</v>
      </c>
      <c r="E9" s="467">
        <v>1</v>
      </c>
      <c r="F9" s="468">
        <v>459.72</v>
      </c>
    </row>
    <row r="10" spans="1:6" ht="14.4" customHeight="1" thickBot="1" x14ac:dyDescent="0.35">
      <c r="A10" s="459" t="s">
        <v>3</v>
      </c>
      <c r="B10" s="460"/>
      <c r="C10" s="461">
        <v>0</v>
      </c>
      <c r="D10" s="460">
        <v>489.94000000000005</v>
      </c>
      <c r="E10" s="461">
        <v>1</v>
      </c>
      <c r="F10" s="462">
        <v>489.94000000000005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2017-04-25T09:55:44Z</dcterms:modified>
</cp:coreProperties>
</file>